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zer\Desktop\Nils\tabletop\Armeelisten\619\"/>
    </mc:Choice>
  </mc:AlternateContent>
  <xr:revisionPtr revIDLastSave="0" documentId="13_ncr:1_{EF0A05CE-1EC7-440A-9B19-CC345D3E7AA6}" xr6:coauthVersionLast="43" xr6:coauthVersionMax="43" xr10:uidLastSave="{00000000-0000-0000-0000-000000000000}"/>
  <bookViews>
    <workbookView xWindow="-120" yWindow="-120" windowWidth="29040" windowHeight="15840" xr2:uid="{265D4852-7145-42A0-8076-3EAD30B9BC65}"/>
  </bookViews>
  <sheets>
    <sheet name="Nordfront-Armeebogen 2018" sheetId="1" r:id="rId1"/>
    <sheet name="Tabelle2" sheetId="2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V38" i="3" l="1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U38" i="3"/>
  <c r="AU39" i="3"/>
  <c r="AU40" i="3"/>
  <c r="AU41" i="3"/>
  <c r="AU42" i="3"/>
  <c r="AU43" i="3"/>
  <c r="AU44" i="3"/>
  <c r="AU45" i="3"/>
  <c r="AU46" i="3"/>
  <c r="AU47" i="3"/>
  <c r="AU48" i="3"/>
  <c r="AU49" i="3"/>
  <c r="AU50" i="3"/>
  <c r="AU51" i="3"/>
  <c r="AU52" i="3"/>
  <c r="AU53" i="3"/>
  <c r="AU54" i="3"/>
  <c r="AU55" i="3"/>
  <c r="AU56" i="3"/>
  <c r="AU57" i="3"/>
  <c r="AU58" i="3"/>
  <c r="AU59" i="3"/>
  <c r="AU60" i="3"/>
  <c r="AU61" i="3"/>
  <c r="AU62" i="3"/>
  <c r="AU63" i="3"/>
  <c r="AU64" i="3"/>
  <c r="AU65" i="3"/>
  <c r="AV37" i="3"/>
  <c r="AU37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U4" i="3"/>
  <c r="AU5" i="3"/>
  <c r="AU6" i="3"/>
  <c r="AU7" i="3"/>
  <c r="AU8" i="3"/>
  <c r="AU9" i="3"/>
  <c r="AU10" i="3"/>
  <c r="AU11" i="3"/>
  <c r="AU12" i="3"/>
  <c r="AU13" i="3"/>
  <c r="AU14" i="3"/>
  <c r="AU15" i="3"/>
  <c r="AU16" i="3"/>
  <c r="AU17" i="3"/>
  <c r="AU18" i="3"/>
  <c r="AU19" i="3"/>
  <c r="AU20" i="3"/>
  <c r="AU21" i="3"/>
  <c r="AU22" i="3"/>
  <c r="AU23" i="3"/>
  <c r="AU24" i="3"/>
  <c r="AU25" i="3"/>
  <c r="AU26" i="3"/>
  <c r="AU27" i="3"/>
  <c r="AU28" i="3"/>
  <c r="AU29" i="3"/>
  <c r="AU30" i="3"/>
  <c r="AU31" i="3"/>
  <c r="AV3" i="3"/>
  <c r="AU3" i="3"/>
  <c r="AU32" i="3" l="1"/>
  <c r="AV66" i="3"/>
  <c r="AV32" i="3"/>
  <c r="AU66" i="3"/>
  <c r="AU33" i="3" l="1"/>
  <c r="AV33" i="3"/>
  <c r="F103" i="3" l="1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02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R38" i="3"/>
  <c r="AR39" i="3"/>
  <c r="AR40" i="3"/>
  <c r="AR41" i="3"/>
  <c r="AR42" i="3"/>
  <c r="AR43" i="3"/>
  <c r="AR44" i="3"/>
  <c r="AR45" i="3"/>
  <c r="AR46" i="3"/>
  <c r="AR47" i="3"/>
  <c r="AR48" i="3"/>
  <c r="AR49" i="3"/>
  <c r="AR50" i="3"/>
  <c r="AR51" i="3"/>
  <c r="AR52" i="3"/>
  <c r="AR53" i="3"/>
  <c r="AR54" i="3"/>
  <c r="AR55" i="3"/>
  <c r="AR56" i="3"/>
  <c r="AR57" i="3"/>
  <c r="AR58" i="3"/>
  <c r="AR59" i="3"/>
  <c r="AR60" i="3"/>
  <c r="AR61" i="3"/>
  <c r="AR62" i="3"/>
  <c r="AR63" i="3"/>
  <c r="AR64" i="3"/>
  <c r="AR65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P65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T37" i="3"/>
  <c r="AT30" i="3"/>
  <c r="AS37" i="3"/>
  <c r="AS30" i="3"/>
  <c r="AR37" i="3"/>
  <c r="AR31" i="3"/>
  <c r="AQ37" i="3"/>
  <c r="AQ3" i="3"/>
  <c r="AP37" i="3"/>
  <c r="AP3" i="3"/>
  <c r="AM37" i="3"/>
  <c r="AT4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1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1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T3" i="3"/>
  <c r="AS3" i="3"/>
  <c r="AR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" i="3"/>
  <c r="F131" i="3" l="1"/>
  <c r="C121" i="3" s="1"/>
  <c r="AQ32" i="3"/>
  <c r="AS32" i="3"/>
  <c r="AR66" i="3"/>
  <c r="AS66" i="3"/>
  <c r="AS34" i="3" s="1"/>
  <c r="AT66" i="3"/>
  <c r="AQ66" i="3"/>
  <c r="AR32" i="3"/>
  <c r="AT32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" i="3"/>
  <c r="C130" i="3" l="1"/>
  <c r="C107" i="3"/>
  <c r="C111" i="3"/>
  <c r="C109" i="3"/>
  <c r="C114" i="3"/>
  <c r="C118" i="3"/>
  <c r="C117" i="3"/>
  <c r="C108" i="3"/>
  <c r="C116" i="3"/>
  <c r="C102" i="3"/>
  <c r="C129" i="3"/>
  <c r="C110" i="3"/>
  <c r="C125" i="3"/>
  <c r="C123" i="3"/>
  <c r="C104" i="3"/>
  <c r="C115" i="3"/>
  <c r="C124" i="3"/>
  <c r="C122" i="3"/>
  <c r="C103" i="3"/>
  <c r="C126" i="3"/>
  <c r="C119" i="3"/>
  <c r="C112" i="3"/>
  <c r="C105" i="3"/>
  <c r="C127" i="3"/>
  <c r="C120" i="3"/>
  <c r="C113" i="3"/>
  <c r="C106" i="3"/>
  <c r="C128" i="3"/>
  <c r="AR33" i="3"/>
  <c r="AQ33" i="3"/>
  <c r="AT33" i="3"/>
  <c r="AS33" i="3"/>
  <c r="J7" i="1"/>
  <c r="J6" i="1"/>
  <c r="J5" i="1"/>
  <c r="J10" i="1"/>
  <c r="J9" i="1"/>
  <c r="J8" i="1"/>
  <c r="C9" i="1"/>
  <c r="C131" i="3" l="1"/>
  <c r="AP66" i="3" s="1"/>
  <c r="AG33" i="3"/>
  <c r="F32" i="3"/>
  <c r="N32" i="3"/>
  <c r="Z32" i="3"/>
  <c r="AB32" i="3"/>
  <c r="AD32" i="3"/>
  <c r="AF32" i="3"/>
  <c r="AG32" i="3"/>
  <c r="AH32" i="3"/>
  <c r="AH33" i="3" s="1"/>
  <c r="AN32" i="3"/>
  <c r="AN33" i="3" s="1"/>
  <c r="AO32" i="3"/>
  <c r="AO33" i="3" s="1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L37" i="3"/>
  <c r="AK37" i="3"/>
  <c r="AJ37" i="3"/>
  <c r="AI37" i="3"/>
  <c r="AE37" i="3"/>
  <c r="AC37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71" i="3"/>
  <c r="W71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L3" i="3"/>
  <c r="AE3" i="3"/>
  <c r="AK3" i="3"/>
  <c r="AC3" i="3"/>
  <c r="AP32" i="3" l="1"/>
  <c r="AP33" i="3" s="1"/>
  <c r="AL32" i="3"/>
  <c r="AI32" i="3"/>
  <c r="AK32" i="3"/>
  <c r="AJ32" i="3"/>
  <c r="AE32" i="3"/>
  <c r="AM32" i="3"/>
  <c r="X100" i="3"/>
  <c r="X101" i="3" s="1"/>
  <c r="AE66" i="3"/>
  <c r="AF66" i="3"/>
  <c r="AF33" i="3" s="1"/>
  <c r="AI66" i="3"/>
  <c r="AJ66" i="3"/>
  <c r="AK66" i="3"/>
  <c r="AL66" i="3"/>
  <c r="AM66" i="3"/>
  <c r="AM34" i="3" s="1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S71" i="3"/>
  <c r="J71" i="3"/>
  <c r="H71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AA3" i="3"/>
  <c r="Y3" i="3"/>
  <c r="U3" i="3"/>
  <c r="S3" i="3"/>
  <c r="R3" i="3"/>
  <c r="Q3" i="3"/>
  <c r="L3" i="3"/>
  <c r="J3" i="3"/>
  <c r="H3" i="3"/>
  <c r="C3" i="3"/>
  <c r="B3" i="3"/>
  <c r="B37" i="3"/>
  <c r="AL33" i="3" l="1"/>
  <c r="AM33" i="3"/>
  <c r="AI33" i="3"/>
  <c r="T32" i="3"/>
  <c r="U33" i="3" s="1"/>
  <c r="X32" i="3"/>
  <c r="G32" i="3"/>
  <c r="P32" i="3"/>
  <c r="AK33" i="3"/>
  <c r="AJ33" i="3"/>
  <c r="AE33" i="3"/>
  <c r="U32" i="3"/>
  <c r="C32" i="3"/>
  <c r="Y32" i="3"/>
  <c r="D32" i="3"/>
  <c r="I32" i="3"/>
  <c r="M32" i="3"/>
  <c r="R32" i="3"/>
  <c r="V32" i="3"/>
  <c r="AA32" i="3"/>
  <c r="H32" i="3"/>
  <c r="Q32" i="3"/>
  <c r="E32" i="3"/>
  <c r="J32" i="3"/>
  <c r="O32" i="3"/>
  <c r="S32" i="3"/>
  <c r="W32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AA37" i="3"/>
  <c r="Y37" i="3"/>
  <c r="X37" i="3"/>
  <c r="W37" i="3"/>
  <c r="T37" i="3"/>
  <c r="S37" i="3"/>
  <c r="Q37" i="3"/>
  <c r="P37" i="3"/>
  <c r="O37" i="3"/>
  <c r="M37" i="3"/>
  <c r="L37" i="3"/>
  <c r="K37" i="3"/>
  <c r="J37" i="3"/>
  <c r="H37" i="3"/>
  <c r="G37" i="3"/>
  <c r="D37" i="3"/>
  <c r="C37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71" i="3"/>
  <c r="E71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V71" i="3"/>
  <c r="U71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71" i="3"/>
  <c r="F66" i="3"/>
  <c r="N66" i="3"/>
  <c r="Z66" i="3"/>
  <c r="AB66" i="3"/>
  <c r="AD66" i="3"/>
  <c r="AD33" i="3" s="1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V37" i="3"/>
  <c r="U37" i="3"/>
  <c r="R37" i="3"/>
  <c r="I37" i="3"/>
  <c r="E37" i="3"/>
  <c r="V66" i="3" l="1"/>
  <c r="I66" i="3"/>
  <c r="U66" i="3"/>
  <c r="E66" i="3"/>
  <c r="R66" i="3"/>
  <c r="S66" i="3"/>
  <c r="AA66" i="3"/>
  <c r="M66" i="3"/>
  <c r="C66" i="3"/>
  <c r="G66" i="3"/>
  <c r="H66" i="3"/>
  <c r="J66" i="3"/>
  <c r="O66" i="3"/>
  <c r="P66" i="3"/>
  <c r="Q66" i="3"/>
  <c r="T66" i="3"/>
  <c r="W66" i="3"/>
  <c r="X66" i="3"/>
  <c r="Y66" i="3"/>
  <c r="Y34" i="3" s="1"/>
  <c r="Y33" i="3" s="1"/>
  <c r="D66" i="3"/>
  <c r="F100" i="3"/>
  <c r="U100" i="3"/>
  <c r="U101" i="3" s="1"/>
  <c r="V100" i="3"/>
  <c r="V101" i="3" s="1"/>
  <c r="W100" i="3"/>
  <c r="W101" i="3" s="1"/>
  <c r="B100" i="3"/>
  <c r="H100" i="3"/>
  <c r="K100" i="3"/>
  <c r="O100" i="3"/>
  <c r="S100" i="3"/>
  <c r="J100" i="3"/>
  <c r="L100" i="3"/>
  <c r="N100" i="3"/>
  <c r="P100" i="3"/>
  <c r="R100" i="3"/>
  <c r="I100" i="3"/>
  <c r="M100" i="3"/>
  <c r="Q100" i="3"/>
  <c r="B32" i="3"/>
  <c r="B66" i="3"/>
  <c r="D100" i="3"/>
  <c r="E100" i="3"/>
  <c r="K2" i="2"/>
  <c r="C98" i="3" l="1"/>
  <c r="C73" i="3"/>
  <c r="AC32" i="3"/>
  <c r="L66" i="3"/>
  <c r="L32" i="3"/>
  <c r="H101" i="3"/>
  <c r="H6" i="1" s="1"/>
  <c r="G33" i="3"/>
  <c r="S33" i="3"/>
  <c r="AA33" i="3"/>
  <c r="X33" i="3"/>
  <c r="C83" i="3"/>
  <c r="C77" i="3"/>
  <c r="D33" i="3"/>
  <c r="T33" i="3"/>
  <c r="J33" i="3"/>
  <c r="C75" i="3"/>
  <c r="C93" i="3"/>
  <c r="C99" i="3"/>
  <c r="C84" i="3"/>
  <c r="C71" i="3"/>
  <c r="C94" i="3"/>
  <c r="O33" i="3"/>
  <c r="M33" i="3"/>
  <c r="H33" i="3"/>
  <c r="Q33" i="3"/>
  <c r="P33" i="3"/>
  <c r="C87" i="3"/>
  <c r="C72" i="3"/>
  <c r="C88" i="3"/>
  <c r="C74" i="3"/>
  <c r="C81" i="3"/>
  <c r="C97" i="3"/>
  <c r="C90" i="3"/>
  <c r="C91" i="3"/>
  <c r="C76" i="3"/>
  <c r="C92" i="3"/>
  <c r="C78" i="3"/>
  <c r="C85" i="3"/>
  <c r="C86" i="3"/>
  <c r="C82" i="3"/>
  <c r="C79" i="3"/>
  <c r="C95" i="3"/>
  <c r="C80" i="3"/>
  <c r="C96" i="3"/>
  <c r="C89" i="3"/>
  <c r="W33" i="3"/>
  <c r="C33" i="3"/>
  <c r="B33" i="3"/>
  <c r="AC66" i="3"/>
  <c r="S33" i="2"/>
  <c r="S63" i="2" s="1"/>
  <c r="S34" i="2"/>
  <c r="S64" i="2" s="1"/>
  <c r="S35" i="2"/>
  <c r="S65" i="2" s="1"/>
  <c r="S36" i="2"/>
  <c r="S66" i="2" s="1"/>
  <c r="S37" i="2"/>
  <c r="S67" i="2" s="1"/>
  <c r="S38" i="2"/>
  <c r="S68" i="2" s="1"/>
  <c r="S39" i="2"/>
  <c r="S69" i="2" s="1"/>
  <c r="S40" i="2"/>
  <c r="S70" i="2" s="1"/>
  <c r="S41" i="2"/>
  <c r="S71" i="2" s="1"/>
  <c r="S42" i="2"/>
  <c r="S72" i="2" s="1"/>
  <c r="S43" i="2"/>
  <c r="S73" i="2" s="1"/>
  <c r="S44" i="2"/>
  <c r="S74" i="2" s="1"/>
  <c r="S45" i="2"/>
  <c r="S75" i="2" s="1"/>
  <c r="S46" i="2"/>
  <c r="S76" i="2" s="1"/>
  <c r="S47" i="2"/>
  <c r="S77" i="2" s="1"/>
  <c r="S48" i="2"/>
  <c r="S78" i="2" s="1"/>
  <c r="S49" i="2"/>
  <c r="S79" i="2" s="1"/>
  <c r="S50" i="2"/>
  <c r="S80" i="2" s="1"/>
  <c r="S51" i="2"/>
  <c r="S81" i="2" s="1"/>
  <c r="S52" i="2"/>
  <c r="S82" i="2" s="1"/>
  <c r="S53" i="2"/>
  <c r="S83" i="2" s="1"/>
  <c r="S54" i="2"/>
  <c r="S84" i="2" s="1"/>
  <c r="S55" i="2"/>
  <c r="S85" i="2" s="1"/>
  <c r="S56" i="2"/>
  <c r="S86" i="2" s="1"/>
  <c r="S57" i="2"/>
  <c r="S87" i="2" s="1"/>
  <c r="S58" i="2"/>
  <c r="S88" i="2" s="1"/>
  <c r="S59" i="2"/>
  <c r="S89" i="2" s="1"/>
  <c r="S60" i="2"/>
  <c r="S90" i="2" s="1"/>
  <c r="S32" i="2"/>
  <c r="S62" i="2" s="1"/>
  <c r="R33" i="2"/>
  <c r="R63" i="2" s="1"/>
  <c r="R34" i="2"/>
  <c r="R64" i="2" s="1"/>
  <c r="R35" i="2"/>
  <c r="R65" i="2" s="1"/>
  <c r="R36" i="2"/>
  <c r="R66" i="2" s="1"/>
  <c r="R37" i="2"/>
  <c r="R67" i="2" s="1"/>
  <c r="R38" i="2"/>
  <c r="R68" i="2" s="1"/>
  <c r="R39" i="2"/>
  <c r="R69" i="2" s="1"/>
  <c r="R40" i="2"/>
  <c r="R70" i="2" s="1"/>
  <c r="R41" i="2"/>
  <c r="R71" i="2" s="1"/>
  <c r="R42" i="2"/>
  <c r="R72" i="2" s="1"/>
  <c r="R43" i="2"/>
  <c r="R73" i="2" s="1"/>
  <c r="R44" i="2"/>
  <c r="R74" i="2" s="1"/>
  <c r="R45" i="2"/>
  <c r="R75" i="2" s="1"/>
  <c r="R46" i="2"/>
  <c r="R76" i="2" s="1"/>
  <c r="R47" i="2"/>
  <c r="R77" i="2" s="1"/>
  <c r="R48" i="2"/>
  <c r="R78" i="2" s="1"/>
  <c r="R49" i="2"/>
  <c r="R79" i="2" s="1"/>
  <c r="R50" i="2"/>
  <c r="R80" i="2" s="1"/>
  <c r="R51" i="2"/>
  <c r="R81" i="2" s="1"/>
  <c r="R52" i="2"/>
  <c r="R82" i="2" s="1"/>
  <c r="R53" i="2"/>
  <c r="R83" i="2" s="1"/>
  <c r="R54" i="2"/>
  <c r="R84" i="2" s="1"/>
  <c r="R55" i="2"/>
  <c r="R85" i="2" s="1"/>
  <c r="R56" i="2"/>
  <c r="R86" i="2" s="1"/>
  <c r="R57" i="2"/>
  <c r="R87" i="2" s="1"/>
  <c r="R58" i="2"/>
  <c r="R88" i="2" s="1"/>
  <c r="R59" i="2"/>
  <c r="R89" i="2" s="1"/>
  <c r="R60" i="2"/>
  <c r="R90" i="2" s="1"/>
  <c r="R32" i="2"/>
  <c r="R62" i="2" s="1"/>
  <c r="P60" i="2"/>
  <c r="P90" i="2" s="1"/>
  <c r="Q33" i="2"/>
  <c r="Q63" i="2" s="1"/>
  <c r="Q34" i="2"/>
  <c r="Q64" i="2" s="1"/>
  <c r="Q35" i="2"/>
  <c r="Q65" i="2" s="1"/>
  <c r="Q36" i="2"/>
  <c r="Q66" i="2" s="1"/>
  <c r="Q37" i="2"/>
  <c r="Q67" i="2" s="1"/>
  <c r="Q38" i="2"/>
  <c r="Q68" i="2" s="1"/>
  <c r="Q39" i="2"/>
  <c r="Q69" i="2" s="1"/>
  <c r="Q40" i="2"/>
  <c r="Q70" i="2" s="1"/>
  <c r="Q41" i="2"/>
  <c r="Q71" i="2" s="1"/>
  <c r="Q42" i="2"/>
  <c r="Q72" i="2" s="1"/>
  <c r="Q43" i="2"/>
  <c r="Q73" i="2" s="1"/>
  <c r="Q44" i="2"/>
  <c r="Q74" i="2" s="1"/>
  <c r="Q45" i="2"/>
  <c r="Q75" i="2" s="1"/>
  <c r="Q46" i="2"/>
  <c r="Q76" i="2" s="1"/>
  <c r="Q47" i="2"/>
  <c r="Q77" i="2" s="1"/>
  <c r="Q48" i="2"/>
  <c r="Q78" i="2" s="1"/>
  <c r="Q49" i="2"/>
  <c r="Q79" i="2" s="1"/>
  <c r="Q50" i="2"/>
  <c r="Q80" i="2" s="1"/>
  <c r="Q51" i="2"/>
  <c r="Q81" i="2" s="1"/>
  <c r="Q52" i="2"/>
  <c r="Q82" i="2" s="1"/>
  <c r="Q53" i="2"/>
  <c r="Q83" i="2" s="1"/>
  <c r="Q54" i="2"/>
  <c r="Q84" i="2" s="1"/>
  <c r="Q55" i="2"/>
  <c r="Q85" i="2" s="1"/>
  <c r="Q56" i="2"/>
  <c r="Q86" i="2" s="1"/>
  <c r="Q57" i="2"/>
  <c r="Q87" i="2" s="1"/>
  <c r="Q58" i="2"/>
  <c r="Q88" i="2" s="1"/>
  <c r="Q59" i="2"/>
  <c r="Q89" i="2" s="1"/>
  <c r="Q60" i="2"/>
  <c r="Q90" i="2" s="1"/>
  <c r="Q32" i="2"/>
  <c r="Q62" i="2" s="1"/>
  <c r="P33" i="2"/>
  <c r="P63" i="2" s="1"/>
  <c r="P34" i="2"/>
  <c r="P64" i="2" s="1"/>
  <c r="P35" i="2"/>
  <c r="P65" i="2" s="1"/>
  <c r="P36" i="2"/>
  <c r="P66" i="2" s="1"/>
  <c r="P37" i="2"/>
  <c r="P67" i="2" s="1"/>
  <c r="P38" i="2"/>
  <c r="P68" i="2" s="1"/>
  <c r="P39" i="2"/>
  <c r="P69" i="2" s="1"/>
  <c r="P40" i="2"/>
  <c r="P70" i="2" s="1"/>
  <c r="P41" i="2"/>
  <c r="P71" i="2" s="1"/>
  <c r="P42" i="2"/>
  <c r="P72" i="2" s="1"/>
  <c r="P43" i="2"/>
  <c r="P73" i="2" s="1"/>
  <c r="P44" i="2"/>
  <c r="P74" i="2" s="1"/>
  <c r="P45" i="2"/>
  <c r="P75" i="2" s="1"/>
  <c r="P46" i="2"/>
  <c r="P76" i="2" s="1"/>
  <c r="P47" i="2"/>
  <c r="P77" i="2" s="1"/>
  <c r="P48" i="2"/>
  <c r="P78" i="2" s="1"/>
  <c r="P49" i="2"/>
  <c r="P79" i="2" s="1"/>
  <c r="P50" i="2"/>
  <c r="P80" i="2" s="1"/>
  <c r="P51" i="2"/>
  <c r="P81" i="2" s="1"/>
  <c r="P52" i="2"/>
  <c r="P82" i="2" s="1"/>
  <c r="P53" i="2"/>
  <c r="P83" i="2" s="1"/>
  <c r="P54" i="2"/>
  <c r="P84" i="2" s="1"/>
  <c r="P55" i="2"/>
  <c r="P85" i="2" s="1"/>
  <c r="P56" i="2"/>
  <c r="P86" i="2" s="1"/>
  <c r="P57" i="2"/>
  <c r="P87" i="2" s="1"/>
  <c r="P58" i="2"/>
  <c r="P88" i="2" s="1"/>
  <c r="P59" i="2"/>
  <c r="P89" i="2" s="1"/>
  <c r="P32" i="2"/>
  <c r="P62" i="2" s="1"/>
  <c r="O33" i="2"/>
  <c r="O63" i="2" s="1"/>
  <c r="O34" i="2"/>
  <c r="O64" i="2" s="1"/>
  <c r="O35" i="2"/>
  <c r="O65" i="2" s="1"/>
  <c r="O36" i="2"/>
  <c r="O66" i="2" s="1"/>
  <c r="O37" i="2"/>
  <c r="O67" i="2" s="1"/>
  <c r="O38" i="2"/>
  <c r="O68" i="2" s="1"/>
  <c r="O39" i="2"/>
  <c r="O69" i="2" s="1"/>
  <c r="O40" i="2"/>
  <c r="O70" i="2" s="1"/>
  <c r="O41" i="2"/>
  <c r="O71" i="2" s="1"/>
  <c r="O42" i="2"/>
  <c r="O72" i="2" s="1"/>
  <c r="O43" i="2"/>
  <c r="O73" i="2" s="1"/>
  <c r="O44" i="2"/>
  <c r="O74" i="2" s="1"/>
  <c r="O45" i="2"/>
  <c r="O75" i="2" s="1"/>
  <c r="O46" i="2"/>
  <c r="O76" i="2" s="1"/>
  <c r="O47" i="2"/>
  <c r="O77" i="2" s="1"/>
  <c r="O48" i="2"/>
  <c r="O78" i="2" s="1"/>
  <c r="O49" i="2"/>
  <c r="O79" i="2" s="1"/>
  <c r="O50" i="2"/>
  <c r="O80" i="2" s="1"/>
  <c r="O51" i="2"/>
  <c r="O81" i="2" s="1"/>
  <c r="O52" i="2"/>
  <c r="O82" i="2" s="1"/>
  <c r="O53" i="2"/>
  <c r="O83" i="2" s="1"/>
  <c r="O54" i="2"/>
  <c r="O84" i="2" s="1"/>
  <c r="O55" i="2"/>
  <c r="O85" i="2" s="1"/>
  <c r="O56" i="2"/>
  <c r="O86" i="2" s="1"/>
  <c r="O57" i="2"/>
  <c r="O87" i="2" s="1"/>
  <c r="O58" i="2"/>
  <c r="O88" i="2" s="1"/>
  <c r="O59" i="2"/>
  <c r="O89" i="2" s="1"/>
  <c r="O60" i="2"/>
  <c r="O90" i="2" s="1"/>
  <c r="O32" i="2"/>
  <c r="O62" i="2" s="1"/>
  <c r="N33" i="2"/>
  <c r="N63" i="2" s="1"/>
  <c r="N34" i="2"/>
  <c r="N64" i="2" s="1"/>
  <c r="N35" i="2"/>
  <c r="N65" i="2" s="1"/>
  <c r="N36" i="2"/>
  <c r="N66" i="2" s="1"/>
  <c r="N37" i="2"/>
  <c r="N67" i="2" s="1"/>
  <c r="N38" i="2"/>
  <c r="N68" i="2" s="1"/>
  <c r="N39" i="2"/>
  <c r="N69" i="2" s="1"/>
  <c r="N40" i="2"/>
  <c r="N70" i="2" s="1"/>
  <c r="N41" i="2"/>
  <c r="N71" i="2" s="1"/>
  <c r="N42" i="2"/>
  <c r="N72" i="2" s="1"/>
  <c r="N43" i="2"/>
  <c r="N73" i="2" s="1"/>
  <c r="N44" i="2"/>
  <c r="N74" i="2" s="1"/>
  <c r="N45" i="2"/>
  <c r="N75" i="2" s="1"/>
  <c r="N46" i="2"/>
  <c r="N76" i="2" s="1"/>
  <c r="N47" i="2"/>
  <c r="N77" i="2" s="1"/>
  <c r="N48" i="2"/>
  <c r="N78" i="2" s="1"/>
  <c r="N49" i="2"/>
  <c r="N79" i="2" s="1"/>
  <c r="N50" i="2"/>
  <c r="N80" i="2" s="1"/>
  <c r="N51" i="2"/>
  <c r="N81" i="2" s="1"/>
  <c r="N52" i="2"/>
  <c r="N82" i="2" s="1"/>
  <c r="N53" i="2"/>
  <c r="N83" i="2" s="1"/>
  <c r="N54" i="2"/>
  <c r="N84" i="2" s="1"/>
  <c r="N55" i="2"/>
  <c r="N85" i="2" s="1"/>
  <c r="N56" i="2"/>
  <c r="N86" i="2" s="1"/>
  <c r="N57" i="2"/>
  <c r="N87" i="2" s="1"/>
  <c r="N58" i="2"/>
  <c r="N88" i="2" s="1"/>
  <c r="N59" i="2"/>
  <c r="N89" i="2" s="1"/>
  <c r="N60" i="2"/>
  <c r="N90" i="2" s="1"/>
  <c r="N32" i="2"/>
  <c r="N62" i="2" s="1"/>
  <c r="M33" i="2"/>
  <c r="M63" i="2" s="1"/>
  <c r="M34" i="2"/>
  <c r="M64" i="2" s="1"/>
  <c r="M35" i="2"/>
  <c r="M65" i="2" s="1"/>
  <c r="M36" i="2"/>
  <c r="M66" i="2" s="1"/>
  <c r="M37" i="2"/>
  <c r="M67" i="2" s="1"/>
  <c r="M38" i="2"/>
  <c r="M68" i="2" s="1"/>
  <c r="M39" i="2"/>
  <c r="M69" i="2" s="1"/>
  <c r="M40" i="2"/>
  <c r="M70" i="2" s="1"/>
  <c r="M41" i="2"/>
  <c r="M71" i="2" s="1"/>
  <c r="M42" i="2"/>
  <c r="M72" i="2" s="1"/>
  <c r="M43" i="2"/>
  <c r="M73" i="2" s="1"/>
  <c r="M44" i="2"/>
  <c r="M74" i="2" s="1"/>
  <c r="M45" i="2"/>
  <c r="M75" i="2" s="1"/>
  <c r="M46" i="2"/>
  <c r="M76" i="2" s="1"/>
  <c r="M47" i="2"/>
  <c r="M77" i="2" s="1"/>
  <c r="M48" i="2"/>
  <c r="M78" i="2" s="1"/>
  <c r="M49" i="2"/>
  <c r="M79" i="2" s="1"/>
  <c r="M50" i="2"/>
  <c r="M80" i="2" s="1"/>
  <c r="M51" i="2"/>
  <c r="M81" i="2" s="1"/>
  <c r="M52" i="2"/>
  <c r="M82" i="2" s="1"/>
  <c r="M53" i="2"/>
  <c r="M83" i="2" s="1"/>
  <c r="M54" i="2"/>
  <c r="M84" i="2" s="1"/>
  <c r="M55" i="2"/>
  <c r="M85" i="2" s="1"/>
  <c r="M56" i="2"/>
  <c r="M86" i="2" s="1"/>
  <c r="M57" i="2"/>
  <c r="M87" i="2" s="1"/>
  <c r="M58" i="2"/>
  <c r="M88" i="2" s="1"/>
  <c r="M59" i="2"/>
  <c r="M89" i="2" s="1"/>
  <c r="M60" i="2"/>
  <c r="M90" i="2" s="1"/>
  <c r="M32" i="2"/>
  <c r="M62" i="2" s="1"/>
  <c r="L33" i="2"/>
  <c r="L63" i="2" s="1"/>
  <c r="L34" i="2"/>
  <c r="L64" i="2" s="1"/>
  <c r="L35" i="2"/>
  <c r="L65" i="2" s="1"/>
  <c r="L36" i="2"/>
  <c r="L66" i="2" s="1"/>
  <c r="L37" i="2"/>
  <c r="L67" i="2" s="1"/>
  <c r="L38" i="2"/>
  <c r="L68" i="2" s="1"/>
  <c r="L39" i="2"/>
  <c r="L69" i="2" s="1"/>
  <c r="L40" i="2"/>
  <c r="L70" i="2" s="1"/>
  <c r="L41" i="2"/>
  <c r="L71" i="2" s="1"/>
  <c r="L42" i="2"/>
  <c r="L72" i="2" s="1"/>
  <c r="L43" i="2"/>
  <c r="L73" i="2" s="1"/>
  <c r="L44" i="2"/>
  <c r="L74" i="2" s="1"/>
  <c r="L45" i="2"/>
  <c r="L75" i="2" s="1"/>
  <c r="L46" i="2"/>
  <c r="L76" i="2" s="1"/>
  <c r="L47" i="2"/>
  <c r="L77" i="2" s="1"/>
  <c r="L48" i="2"/>
  <c r="L78" i="2" s="1"/>
  <c r="L49" i="2"/>
  <c r="L79" i="2" s="1"/>
  <c r="L50" i="2"/>
  <c r="L80" i="2" s="1"/>
  <c r="L51" i="2"/>
  <c r="L81" i="2" s="1"/>
  <c r="L52" i="2"/>
  <c r="L82" i="2" s="1"/>
  <c r="L53" i="2"/>
  <c r="L83" i="2" s="1"/>
  <c r="L54" i="2"/>
  <c r="L84" i="2" s="1"/>
  <c r="L55" i="2"/>
  <c r="L85" i="2" s="1"/>
  <c r="L56" i="2"/>
  <c r="L86" i="2" s="1"/>
  <c r="L57" i="2"/>
  <c r="L87" i="2" s="1"/>
  <c r="L58" i="2"/>
  <c r="L88" i="2" s="1"/>
  <c r="L59" i="2"/>
  <c r="L89" i="2" s="1"/>
  <c r="L60" i="2"/>
  <c r="L90" i="2" s="1"/>
  <c r="L32" i="2"/>
  <c r="L62" i="2" s="1"/>
  <c r="K52" i="2"/>
  <c r="K82" i="2" s="1"/>
  <c r="K53" i="2"/>
  <c r="K83" i="2" s="1"/>
  <c r="K54" i="2"/>
  <c r="K84" i="2" s="1"/>
  <c r="K55" i="2"/>
  <c r="K85" i="2" s="1"/>
  <c r="K56" i="2"/>
  <c r="K86" i="2" s="1"/>
  <c r="K57" i="2"/>
  <c r="K87" i="2" s="1"/>
  <c r="K58" i="2"/>
  <c r="K88" i="2" s="1"/>
  <c r="K59" i="2"/>
  <c r="K89" i="2" s="1"/>
  <c r="K60" i="2"/>
  <c r="K90" i="2" s="1"/>
  <c r="K34" i="2"/>
  <c r="K64" i="2" s="1"/>
  <c r="K35" i="2"/>
  <c r="K65" i="2" s="1"/>
  <c r="K36" i="2"/>
  <c r="K66" i="2" s="1"/>
  <c r="K37" i="2"/>
  <c r="K67" i="2" s="1"/>
  <c r="K38" i="2"/>
  <c r="K68" i="2" s="1"/>
  <c r="K39" i="2"/>
  <c r="K69" i="2" s="1"/>
  <c r="K40" i="2"/>
  <c r="K70" i="2" s="1"/>
  <c r="K41" i="2"/>
  <c r="K71" i="2" s="1"/>
  <c r="K42" i="2"/>
  <c r="K72" i="2" s="1"/>
  <c r="K43" i="2"/>
  <c r="K73" i="2" s="1"/>
  <c r="K44" i="2"/>
  <c r="K74" i="2" s="1"/>
  <c r="K45" i="2"/>
  <c r="K75" i="2" s="1"/>
  <c r="K46" i="2"/>
  <c r="K76" i="2" s="1"/>
  <c r="K47" i="2"/>
  <c r="K77" i="2" s="1"/>
  <c r="K48" i="2"/>
  <c r="K78" i="2" s="1"/>
  <c r="K49" i="2"/>
  <c r="K79" i="2" s="1"/>
  <c r="K50" i="2"/>
  <c r="K80" i="2" s="1"/>
  <c r="K51" i="2"/>
  <c r="K81" i="2" s="1"/>
  <c r="K33" i="2"/>
  <c r="K63" i="2" s="1"/>
  <c r="K32" i="2"/>
  <c r="K62" i="2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S2" i="2"/>
  <c r="R2" i="2"/>
  <c r="Q2" i="2"/>
  <c r="P2" i="2"/>
  <c r="O2" i="2"/>
  <c r="N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11" i="1"/>
  <c r="H3" i="1"/>
  <c r="H4" i="1" s="1"/>
  <c r="I10" i="2" l="1"/>
  <c r="I2" i="2"/>
  <c r="I3" i="2"/>
  <c r="I12" i="2"/>
  <c r="L33" i="3"/>
  <c r="H5" i="1"/>
  <c r="C100" i="3"/>
  <c r="K32" i="3" s="1"/>
  <c r="AC33" i="3"/>
  <c r="I8" i="2"/>
  <c r="I4" i="2"/>
  <c r="I9" i="2"/>
  <c r="I7" i="2"/>
  <c r="I14" i="2"/>
  <c r="I20" i="2"/>
  <c r="H2" i="1"/>
  <c r="I5" i="2"/>
  <c r="I6" i="2"/>
  <c r="I17" i="2"/>
  <c r="I18" i="2"/>
  <c r="I16" i="2"/>
  <c r="I15" i="2"/>
  <c r="I19" i="2"/>
  <c r="F2" i="2" l="1"/>
  <c r="F4" i="2"/>
  <c r="K66" i="3"/>
  <c r="K33" i="3" s="1"/>
  <c r="B34" i="3" s="1"/>
  <c r="H8" i="1" s="1"/>
  <c r="F8" i="2"/>
  <c r="F7" i="2"/>
  <c r="I13" i="2"/>
  <c r="F3" i="2" s="1"/>
  <c r="F9" i="2"/>
  <c r="F6" i="2"/>
  <c r="F5" i="2"/>
  <c r="F10" i="2"/>
  <c r="F11" i="2" l="1"/>
  <c r="H7" i="1" s="1"/>
</calcChain>
</file>

<file path=xl/sharedStrings.xml><?xml version="1.0" encoding="utf-8"?>
<sst xmlns="http://schemas.openxmlformats.org/spreadsheetml/2006/main" count="271" uniqueCount="172">
  <si>
    <t>Spielername</t>
  </si>
  <si>
    <t>Armeeanführer</t>
  </si>
  <si>
    <t>max. Armeepunkte</t>
  </si>
  <si>
    <t>min. Modellanzahl</t>
  </si>
  <si>
    <t>Gesamtpunkte</t>
  </si>
  <si>
    <t>Anzahl der Modelle</t>
  </si>
  <si>
    <t>Anzahl</t>
  </si>
  <si>
    <t>Name der Einheit</t>
  </si>
  <si>
    <t>Zusätzliche Ausrüstung</t>
  </si>
  <si>
    <t>Fraktion</t>
  </si>
  <si>
    <t>Punkte pro Einheit</t>
  </si>
  <si>
    <t>max. Modellanzahl</t>
  </si>
  <si>
    <t>Gesamt</t>
  </si>
  <si>
    <t>Kriegertrupp</t>
  </si>
  <si>
    <t>Truppgröße OK?</t>
  </si>
  <si>
    <t>Anzahl Krieger Trupp</t>
  </si>
  <si>
    <t>Trupp 3</t>
  </si>
  <si>
    <t>Trupp 4</t>
  </si>
  <si>
    <t>Trupp 1</t>
  </si>
  <si>
    <t>Trupp 2</t>
  </si>
  <si>
    <t xml:space="preserve">Trupp 5 </t>
  </si>
  <si>
    <t>Trupp 6</t>
  </si>
  <si>
    <t>Trupp 7</t>
  </si>
  <si>
    <t>Trupp 8</t>
  </si>
  <si>
    <t>Trupp 9</t>
  </si>
  <si>
    <t>Trupp1 OK?</t>
  </si>
  <si>
    <t>Trupp2 OK?</t>
  </si>
  <si>
    <t>Trupp3 OK?</t>
  </si>
  <si>
    <t>Trupp4 OK?</t>
  </si>
  <si>
    <t>Trupp5 OK?</t>
  </si>
  <si>
    <t>Trupp6 OK?</t>
  </si>
  <si>
    <t>Trupp7 OK?</t>
  </si>
  <si>
    <t>Trupp8 OK?</t>
  </si>
  <si>
    <t>Trupp9 OK?</t>
  </si>
  <si>
    <t>Max. erl. Kr. Trupp</t>
  </si>
  <si>
    <t>alle OK?</t>
  </si>
  <si>
    <t>Heldenlevel</t>
  </si>
  <si>
    <t>Legendär (18)</t>
  </si>
  <si>
    <t>Ruhmreich (15)</t>
  </si>
  <si>
    <t>Mächtig (12)</t>
  </si>
  <si>
    <t>Gering (6)</t>
  </si>
  <si>
    <t>Unabhängig (0)</t>
  </si>
  <si>
    <t>Krieger (0)</t>
  </si>
  <si>
    <t>Nils Durke</t>
  </si>
  <si>
    <t>grün</t>
  </si>
  <si>
    <t>rot</t>
  </si>
  <si>
    <t>gelb</t>
  </si>
  <si>
    <t>Isengart</t>
  </si>
  <si>
    <t>Armee von Seestadt</t>
  </si>
  <si>
    <t>Arnor</t>
  </si>
  <si>
    <t>Die Toten von Dunharg</t>
  </si>
  <si>
    <t>Der wiedereroberte Erebor</t>
  </si>
  <si>
    <t>Fangorn</t>
  </si>
  <si>
    <t>Die Gefährten</t>
  </si>
  <si>
    <t>Die Lehen</t>
  </si>
  <si>
    <t>Garnision von Thal</t>
  </si>
  <si>
    <t>Thranduils Hallen</t>
  </si>
  <si>
    <t>Die Eisenberge</t>
  </si>
  <si>
    <t>Das Königreich von Kazad-dûm</t>
  </si>
  <si>
    <t>Lothlórien</t>
  </si>
  <si>
    <t>Minas Tirith</t>
  </si>
  <si>
    <t>Das Nebelgebirge</t>
  </si>
  <si>
    <t>Númenor</t>
  </si>
  <si>
    <t>Radagasts Bündnis</t>
  </si>
  <si>
    <t>Die Waldläufer</t>
  </si>
  <si>
    <t>Bruchtal</t>
  </si>
  <si>
    <t>Rohan</t>
  </si>
  <si>
    <t>Das Auenland</t>
  </si>
  <si>
    <t>Überlebende von See-Stadt</t>
  </si>
  <si>
    <t>Thorins Gefolgschaft</t>
  </si>
  <si>
    <t>Der Weiße Rat</t>
  </si>
  <si>
    <t>Wilde Menschen des Drúadan-Waldes</t>
  </si>
  <si>
    <t>Angmar</t>
  </si>
  <si>
    <t>Azogs Jäger</t>
  </si>
  <si>
    <t>Azogs Legionen</t>
  </si>
  <si>
    <t>Barad-dûr</t>
  </si>
  <si>
    <t>Kosaren von Umbar</t>
  </si>
  <si>
    <t>Finstere Bewohner des Düsterwaldes</t>
  </si>
  <si>
    <t>Dunkle Mächte von Dol Guldur</t>
  </si>
  <si>
    <t>Verwüster des Nordens</t>
  </si>
  <si>
    <t>Die Ostlinge</t>
  </si>
  <si>
    <t>Weit-Harad</t>
  </si>
  <si>
    <t>Goblinstadt</t>
  </si>
  <si>
    <t>Mordor</t>
  </si>
  <si>
    <t>Moria</t>
  </si>
  <si>
    <t>Die Schlangenhorde</t>
  </si>
  <si>
    <t>Sharkas Abtrünnige</t>
  </si>
  <si>
    <t>Die Trolle</t>
  </si>
  <si>
    <t>Beschuss</t>
  </si>
  <si>
    <t>Beschuss OK?</t>
  </si>
  <si>
    <t>Summe:</t>
  </si>
  <si>
    <t>Elrond</t>
  </si>
  <si>
    <t>R. Rohan</t>
  </si>
  <si>
    <t>Elrond 2.0</t>
  </si>
  <si>
    <t>Krieger-Fraktion-Bogenschützen:</t>
  </si>
  <si>
    <t>Fraktionen:</t>
  </si>
  <si>
    <t>Bruchpunkt (Tod)</t>
  </si>
  <si>
    <t>25%-Grenze (Tod)</t>
  </si>
  <si>
    <t>Beschuss Tabelle:</t>
  </si>
  <si>
    <t>Arnor:</t>
  </si>
  <si>
    <t>Die Lehen:</t>
  </si>
  <si>
    <t>Lothlórien:</t>
  </si>
  <si>
    <t>Das Königreich von Kazad-dûm:</t>
  </si>
  <si>
    <t>Minas Tirith:</t>
  </si>
  <si>
    <t>Númenor:</t>
  </si>
  <si>
    <t>Bruchtal:</t>
  </si>
  <si>
    <t>Rohan:</t>
  </si>
  <si>
    <t>Das Auenland:</t>
  </si>
  <si>
    <t>Angmar:</t>
  </si>
  <si>
    <t>Barad-dûr:</t>
  </si>
  <si>
    <t>Kosaren von Umbar:</t>
  </si>
  <si>
    <t>Die Ostlinge:</t>
  </si>
  <si>
    <t>Isengart:</t>
  </si>
  <si>
    <t>Mordor:</t>
  </si>
  <si>
    <t>Moria:</t>
  </si>
  <si>
    <t>Die Schlangenhorde:</t>
  </si>
  <si>
    <t>Sharkas Abtrünnige:</t>
  </si>
  <si>
    <t>Variags von Khand:</t>
  </si>
  <si>
    <t>Variags von Khand</t>
  </si>
  <si>
    <t>Ausnahmen:</t>
  </si>
  <si>
    <t>Beschuss Gesamt:</t>
  </si>
  <si>
    <t>Besondere Helden:</t>
  </si>
  <si>
    <t>Legolas:</t>
  </si>
  <si>
    <t>Haldir</t>
  </si>
  <si>
    <t>Vraskû:</t>
  </si>
  <si>
    <t>Prüfwert:</t>
  </si>
  <si>
    <t>Schuss:</t>
  </si>
  <si>
    <t>R. Khand</t>
  </si>
  <si>
    <t>S. Khand</t>
  </si>
  <si>
    <t>Bündnisfarbe</t>
  </si>
  <si>
    <t>Bündnisfarben:</t>
  </si>
  <si>
    <t>Thrors Heer</t>
  </si>
  <si>
    <t>Erebor</t>
  </si>
  <si>
    <t>Thal</t>
  </si>
  <si>
    <t>Grünwald</t>
  </si>
  <si>
    <t>Eisenberge</t>
  </si>
  <si>
    <t>See-Stadt</t>
  </si>
  <si>
    <t>A. Jäger</t>
  </si>
  <si>
    <t>A. Legion</t>
  </si>
  <si>
    <t>Bard:</t>
  </si>
  <si>
    <t>Hinweis? (Ja/Nein)</t>
  </si>
  <si>
    <t>Legendäre Legion</t>
  </si>
  <si>
    <t>Waldläufer von Ithilien</t>
  </si>
  <si>
    <t>Die graue Schar</t>
  </si>
  <si>
    <t>Die Rückkehr des Königs</t>
  </si>
  <si>
    <t>Théodens Reiter</t>
  </si>
  <si>
    <t>Die Menschen des Westens</t>
  </si>
  <si>
    <t>Gothmogs Armee</t>
  </si>
  <si>
    <t>Große Armee des Südens</t>
  </si>
  <si>
    <t>Das schwarze Tor öffnet sich</t>
  </si>
  <si>
    <t>Waldläufer</t>
  </si>
  <si>
    <t>M. Westen</t>
  </si>
  <si>
    <t>Gothmogs A</t>
  </si>
  <si>
    <t>A. Süden</t>
  </si>
  <si>
    <t>schwarze tor</t>
  </si>
  <si>
    <t>W. Ithilien</t>
  </si>
  <si>
    <t>Faramir</t>
  </si>
  <si>
    <t>Sauron (24)</t>
  </si>
  <si>
    <t>Verteidiger des Auenlandes</t>
  </si>
  <si>
    <t>Die Raufbolde des Hauptmanns</t>
  </si>
  <si>
    <t>Verteidiger Auenland</t>
  </si>
  <si>
    <t>Raufbolde</t>
  </si>
  <si>
    <t>Lurtz</t>
  </si>
  <si>
    <t>Schild</t>
  </si>
  <si>
    <t>Bogen, Schild</t>
  </si>
  <si>
    <t>Krieger der Uruks</t>
  </si>
  <si>
    <t>Pike</t>
  </si>
  <si>
    <t>Vraskû</t>
  </si>
  <si>
    <t>Armbrust</t>
  </si>
  <si>
    <t>Mauhur</t>
  </si>
  <si>
    <t>Wargreiter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</si>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</sst>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9">
    <xf numFmtId="0" fontId="0" fillId="0" borderId="0" xfId="0"/>
    <xf numFmtId="0" fontId="2" fillId="0" borderId="3" xfId="0" applyFont="1" applyBorder="1"/>
    <xf numFmtId="0" fontId="2" fillId="0" borderId="5" xfId="0" applyFont="1" applyBorder="1"/>
    <xf numFmtId="0" fontId="0" fillId="3" borderId="0" xfId="0" applyFill="1"/>
    <xf numFmtId="0" fontId="2" fillId="0" borderId="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 wrapText="1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5" xfId="1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0" fontId="0" fillId="4" borderId="15" xfId="0" applyFill="1" applyBorder="1" applyAlignment="1" applyProtection="1">
      <alignment horizontal="center" wrapText="1"/>
      <protection locked="0"/>
    </xf>
    <xf numFmtId="0" fontId="0" fillId="4" borderId="7" xfId="0" applyFill="1" applyBorder="1" applyAlignment="1" applyProtection="1">
      <alignment horizontal="center" wrapText="1"/>
      <protection locked="0"/>
    </xf>
    <xf numFmtId="0" fontId="0" fillId="4" borderId="16" xfId="0" applyFill="1" applyBorder="1" applyAlignment="1" applyProtection="1">
      <alignment horizontal="center" wrapText="1"/>
      <protection locked="0"/>
    </xf>
    <xf numFmtId="0" fontId="0" fillId="4" borderId="1" xfId="0" applyFill="1" applyBorder="1" applyAlignment="1" applyProtection="1">
      <alignment horizontal="center" wrapText="1"/>
      <protection locked="0"/>
    </xf>
    <xf numFmtId="0" fontId="0" fillId="4" borderId="9" xfId="0" applyFill="1" applyBorder="1" applyAlignment="1" applyProtection="1">
      <alignment horizontal="center" wrapText="1"/>
      <protection locked="0"/>
    </xf>
    <xf numFmtId="0" fontId="0" fillId="4" borderId="2" xfId="0" applyFill="1" applyBorder="1" applyAlignment="1" applyProtection="1">
      <alignment horizontal="center" wrapText="1"/>
      <protection locked="0"/>
    </xf>
    <xf numFmtId="0" fontId="0" fillId="4" borderId="11" xfId="0" applyFill="1" applyBorder="1" applyAlignment="1" applyProtection="1">
      <alignment horizontal="center" wrapText="1"/>
      <protection locked="0"/>
    </xf>
    <xf numFmtId="0" fontId="0" fillId="4" borderId="10" xfId="0" applyFill="1" applyBorder="1" applyAlignment="1" applyProtection="1">
      <alignment horizontal="center" wrapText="1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2" fillId="3" borderId="5" xfId="0" applyFont="1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8" xfId="0" applyBorder="1"/>
    <xf numFmtId="0" fontId="0" fillId="0" borderId="5" xfId="0" applyBorder="1"/>
    <xf numFmtId="0" fontId="0" fillId="0" borderId="0" xfId="0" applyFill="1"/>
    <xf numFmtId="0" fontId="0" fillId="0" borderId="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0" borderId="5" xfId="0" applyFill="1" applyBorder="1"/>
    <xf numFmtId="0" fontId="0" fillId="0" borderId="0" xfId="0"/>
    <xf numFmtId="0" fontId="0" fillId="4" borderId="7" xfId="0" applyFill="1" applyBorder="1" applyAlignment="1" applyProtection="1">
      <alignment horizontal="center" wrapText="1"/>
      <protection locked="0"/>
    </xf>
    <xf numFmtId="0" fontId="0" fillId="4" borderId="9" xfId="0" applyFill="1" applyBorder="1" applyAlignment="1" applyProtection="1">
      <alignment horizontal="center" wrapText="1"/>
      <protection locked="0"/>
    </xf>
    <xf numFmtId="0" fontId="0" fillId="4" borderId="11" xfId="0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0" fillId="0" borderId="0" xfId="0" applyAlignment="1"/>
    <xf numFmtId="0" fontId="0" fillId="4" borderId="5" xfId="0" applyFill="1" applyBorder="1" applyAlignment="1" applyProtection="1">
      <alignment horizontal="center"/>
      <protection locked="0"/>
    </xf>
    <xf numFmtId="0" fontId="4" fillId="3" borderId="0" xfId="0" applyFont="1" applyFill="1"/>
    <xf numFmtId="0" fontId="4" fillId="0" borderId="0" xfId="0" applyFont="1"/>
    <xf numFmtId="0" fontId="4" fillId="0" borderId="0" xfId="0" applyFont="1" applyFill="1" applyBorder="1"/>
    <xf numFmtId="0" fontId="4" fillId="0" borderId="0" xfId="0" applyFont="1" applyFill="1"/>
    <xf numFmtId="0" fontId="0" fillId="4" borderId="5" xfId="0" applyFill="1" applyBorder="1" applyAlignment="1" applyProtection="1">
      <alignment horizontal="center"/>
      <protection locked="0"/>
    </xf>
    <xf numFmtId="0" fontId="0" fillId="4" borderId="18" xfId="0" applyFill="1" applyBorder="1" applyAlignment="1" applyProtection="1">
      <alignment horizontal="center"/>
      <protection locked="0"/>
    </xf>
    <xf numFmtId="0" fontId="0" fillId="4" borderId="19" xfId="0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Gut" xfId="1" builtinId="26"/>
    <cellStyle name="Standard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theme="9" tint="0.59996337778862885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294571</xdr:colOff>
      <xdr:row>0</xdr:row>
      <xdr:rowOff>55738</xdr:rowOff>
    </xdr:from>
    <xdr:to>
      <xdr:col>1</xdr:col>
      <xdr:colOff>1248833</xdr:colOff>
      <xdr:row>7</xdr:row>
      <xdr:rowOff>134858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DC1F4D54-1995-40A3-A20C-E9DDE7E95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571" y="55738"/>
          <a:ext cx="1441095" cy="1412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BA3F-BB54-4069-8B10-E641CD932372}">
  <sheetPr>
    <pageSetUpPr fitToPage="1"/>
  </sheetPr>
  <dimension ref="A1:N39"/>
  <sheetViews>
    <sheetView tabSelected="1" zoomScale="90" zoomScaleNormal="90" workbookViewId="0">
      <selection activeCell="A14" sqref="A14"/>
    </sheetView>
  </sheetViews>
  <sheetFormatPr baseColWidth="10" defaultColWidth="10.7109375" defaultRowHeight="15" x14ac:dyDescent="0.25"/>
  <cols>
    <col min="1" max="1" width="7" bestFit="1" customWidth="1"/>
    <col min="2" max="2" width="25.5703125" customWidth="1"/>
    <col min="3" max="3" width="18.140625" bestFit="1" customWidth="1"/>
    <col min="4" max="4" width="21.5703125" bestFit="1" customWidth="1"/>
    <col min="5" max="5" width="24.5703125" customWidth="1"/>
    <col min="6" max="6" width="13" bestFit="1" customWidth="1"/>
    <col min="7" max="7" width="18.42578125" bestFit="1" customWidth="1"/>
    <col min="8" max="8" width="8.42578125" bestFit="1" customWidth="1"/>
    <col min="9" max="9" width="6" customWidth="1"/>
    <col min="10" max="10" width="68.28515625" customWidth="1"/>
    <col min="11" max="11" width="19.5703125" bestFit="1" customWidth="1"/>
    <col min="12" max="12" width="3" bestFit="1" customWidth="1"/>
  </cols>
  <sheetData>
    <row r="1" spans="1:14" ht="15.75" thickBot="1" x14ac:dyDescent="0.3">
      <c r="A1" s="3"/>
      <c r="B1" s="3"/>
      <c r="C1" s="3"/>
      <c r="D1" s="3"/>
      <c r="E1" s="3"/>
      <c r="F1" s="3"/>
      <c r="G1" s="3"/>
      <c r="H1" s="34"/>
      <c r="I1" s="34"/>
    </row>
    <row r="2" spans="1:14" ht="15.75" thickBot="1" x14ac:dyDescent="0.3">
      <c r="A2" s="3"/>
      <c r="B2" s="3"/>
      <c r="C2" s="2" t="s">
        <v>0</v>
      </c>
      <c r="D2" s="45" t="s">
        <v>43</v>
      </c>
      <c r="E2" s="45"/>
      <c r="F2" s="3"/>
      <c r="G2" s="10" t="s">
        <v>4</v>
      </c>
      <c r="H2" s="11">
        <f>SUM(H11:H39)</f>
        <v>619</v>
      </c>
      <c r="J2" s="34"/>
    </row>
    <row r="3" spans="1:14" ht="15.75" thickBot="1" x14ac:dyDescent="0.3">
      <c r="A3" s="3"/>
      <c r="B3" s="3"/>
      <c r="C3" s="1" t="s">
        <v>1</v>
      </c>
      <c r="D3" s="46" t="s">
        <v>162</v>
      </c>
      <c r="E3" s="47"/>
      <c r="F3" s="3"/>
      <c r="G3" s="10" t="s">
        <v>5</v>
      </c>
      <c r="H3" s="10">
        <f>SUM(A11:A39)</f>
        <v>42</v>
      </c>
    </row>
    <row r="4" spans="1:14" ht="15.75" thickBot="1" x14ac:dyDescent="0.3">
      <c r="A4" s="3"/>
      <c r="B4" s="3"/>
      <c r="C4" s="1" t="s">
        <v>129</v>
      </c>
      <c r="D4" s="46" t="s">
        <v>44</v>
      </c>
      <c r="E4" s="47"/>
      <c r="F4" s="3"/>
      <c r="G4" s="10" t="s">
        <v>96</v>
      </c>
      <c r="H4" s="10">
        <f>IF(AND(E11="Isengart",D4="blabla"),ROUNDUP(H3*0.33,0),ROUNDUP(H3/2,0))</f>
        <v>21</v>
      </c>
      <c r="J4" s="42"/>
    </row>
    <row r="5" spans="1:14" ht="15.75" thickBot="1" x14ac:dyDescent="0.3">
      <c r="A5" s="3"/>
      <c r="B5" s="3"/>
      <c r="C5" s="1" t="s">
        <v>2</v>
      </c>
      <c r="D5" s="21">
        <v>619</v>
      </c>
      <c r="E5" s="3"/>
      <c r="F5" s="3"/>
      <c r="G5" s="12" t="s">
        <v>97</v>
      </c>
      <c r="H5" s="10">
        <f>ROUNDUP(H3/4+H4,0)</f>
        <v>32</v>
      </c>
      <c r="J5" s="42" t="str">
        <f>IF(D8="JA","Hinweis: Damit alles richtig funktioniert, muss alles ausgefüllt sein ","")</f>
        <v/>
      </c>
    </row>
    <row r="6" spans="1:14" ht="15.75" thickBot="1" x14ac:dyDescent="0.3">
      <c r="A6" s="3"/>
      <c r="B6" s="3"/>
      <c r="C6" s="1" t="s">
        <v>3</v>
      </c>
      <c r="D6" s="40">
        <v>5</v>
      </c>
      <c r="E6" s="3"/>
      <c r="F6" s="3"/>
      <c r="G6" s="23" t="s">
        <v>88</v>
      </c>
      <c r="H6" s="23">
        <f>Tabelle1!H101</f>
        <v>16</v>
      </c>
      <c r="I6" s="34"/>
      <c r="J6" s="44" t="str">
        <f>IF($D$8="JA","und die Namen der Waffen und Modelle müssen 1 zu 1 aus den Regelbüchern ","")</f>
        <v/>
      </c>
    </row>
    <row r="7" spans="1:14" ht="15.75" thickBot="1" x14ac:dyDescent="0.3">
      <c r="A7" s="3"/>
      <c r="B7" s="3"/>
      <c r="C7" s="1" t="s">
        <v>11</v>
      </c>
      <c r="D7" s="22">
        <v>62</v>
      </c>
      <c r="E7" s="3"/>
      <c r="F7" s="3"/>
      <c r="G7" s="23" t="s">
        <v>14</v>
      </c>
      <c r="H7" s="23" t="str">
        <f>IF(Tabelle2!F11=TRUE,"Ja","Nein")</f>
        <v>Ja</v>
      </c>
      <c r="I7" s="34"/>
      <c r="J7" s="44" t="str">
        <f>IF($D$8="JA","übernommen werden. Außerdem muss der Bogen immer bei zusätzliche ","")</f>
        <v/>
      </c>
      <c r="K7" s="29"/>
      <c r="L7" s="29"/>
      <c r="M7" s="29"/>
      <c r="N7" s="29"/>
    </row>
    <row r="8" spans="1:14" ht="15.75" thickBot="1" x14ac:dyDescent="0.3">
      <c r="A8" s="3"/>
      <c r="B8" s="3"/>
      <c r="C8" s="1" t="s">
        <v>140</v>
      </c>
      <c r="D8" s="40" t="s">
        <v>171</v>
      </c>
      <c r="F8" s="3"/>
      <c r="G8" s="23" t="s">
        <v>89</v>
      </c>
      <c r="H8" s="23" t="str">
        <f>IF(Tabelle1!B34=47,"Ja","Nein")</f>
        <v>Ja</v>
      </c>
      <c r="I8" s="34"/>
      <c r="J8" s="44" t="str">
        <f>IF($D$8="JA","Ausrüstung angegeben werden, um rechts zu erscheinen. Auch wenn er im ","")</f>
        <v/>
      </c>
      <c r="K8" s="30"/>
      <c r="L8" s="30"/>
      <c r="M8" s="30"/>
      <c r="N8" s="30"/>
    </row>
    <row r="9" spans="1:14" ht="15.75" thickBot="1" x14ac:dyDescent="0.3">
      <c r="B9" s="3"/>
      <c r="C9" s="41" t="str">
        <f>IF(D8="JA","Der Hinweis steht rechts=&gt;","")</f>
        <v/>
      </c>
      <c r="D9" s="3"/>
      <c r="E9" s="3"/>
      <c r="F9" s="3"/>
      <c r="G9" s="3"/>
      <c r="H9" s="30"/>
      <c r="I9" s="34"/>
      <c r="J9" s="43" t="str">
        <f>IF($D$8="JA","Regelbuch standartmäßig ausgerüstet ist.","")</f>
        <v/>
      </c>
      <c r="K9" s="30"/>
      <c r="L9" s="30"/>
      <c r="M9" s="30"/>
      <c r="N9" s="30"/>
    </row>
    <row r="10" spans="1:14" ht="15.75" thickBot="1" x14ac:dyDescent="0.3">
      <c r="A10" s="4" t="s">
        <v>6</v>
      </c>
      <c r="B10" s="5" t="s">
        <v>7</v>
      </c>
      <c r="C10" s="5" t="s">
        <v>36</v>
      </c>
      <c r="D10" s="5" t="s">
        <v>8</v>
      </c>
      <c r="E10" s="5" t="s">
        <v>9</v>
      </c>
      <c r="F10" s="5" t="s">
        <v>13</v>
      </c>
      <c r="G10" s="5" t="s">
        <v>10</v>
      </c>
      <c r="H10" s="6" t="s">
        <v>12</v>
      </c>
      <c r="I10" s="34"/>
      <c r="J10" s="43" t="str">
        <f>IF($D$8="JA","Der Hinweis kann mit einem Nein in dem linken Kasten ausgeschaltet werden.","")</f>
        <v/>
      </c>
      <c r="K10" s="30"/>
      <c r="L10" s="30"/>
      <c r="M10" s="30"/>
      <c r="N10" s="30"/>
    </row>
    <row r="11" spans="1:14" x14ac:dyDescent="0.25">
      <c r="A11" s="13">
        <v>1</v>
      </c>
      <c r="B11" s="14" t="s">
        <v>162</v>
      </c>
      <c r="C11" s="35" t="s">
        <v>38</v>
      </c>
      <c r="D11" s="35" t="s">
        <v>164</v>
      </c>
      <c r="E11" s="35" t="s">
        <v>47</v>
      </c>
      <c r="F11" s="14">
        <v>1</v>
      </c>
      <c r="G11" s="36">
        <v>90</v>
      </c>
      <c r="H11" s="7">
        <f t="shared" ref="H11:H39" si="0">(A11*G11)</f>
        <v>90</v>
      </c>
      <c r="J11" s="30"/>
      <c r="K11" s="30"/>
      <c r="L11" s="30"/>
      <c r="M11" s="30"/>
      <c r="N11" s="30"/>
    </row>
    <row r="12" spans="1:14" x14ac:dyDescent="0.25">
      <c r="A12" s="13">
        <v>4</v>
      </c>
      <c r="B12" s="35" t="s">
        <v>165</v>
      </c>
      <c r="C12" s="35" t="s">
        <v>42</v>
      </c>
      <c r="D12" s="35" t="s">
        <v>163</v>
      </c>
      <c r="E12" s="35" t="s">
        <v>47</v>
      </c>
      <c r="F12" s="35">
        <v>1</v>
      </c>
      <c r="G12" s="36">
        <v>10</v>
      </c>
      <c r="H12" s="8">
        <f t="shared" si="0"/>
        <v>40</v>
      </c>
      <c r="J12" s="30"/>
      <c r="K12" s="30"/>
      <c r="L12" s="30"/>
      <c r="M12" s="30"/>
      <c r="N12" s="30"/>
    </row>
    <row r="13" spans="1:14" x14ac:dyDescent="0.25">
      <c r="A13" s="13">
        <v>5</v>
      </c>
      <c r="B13" s="35" t="s">
        <v>165</v>
      </c>
      <c r="C13" s="35" t="s">
        <v>42</v>
      </c>
      <c r="D13" s="35" t="s">
        <v>166</v>
      </c>
      <c r="E13" s="35" t="s">
        <v>47</v>
      </c>
      <c r="F13" s="35">
        <v>1</v>
      </c>
      <c r="G13" s="36">
        <v>10</v>
      </c>
      <c r="H13" s="8">
        <f t="shared" si="0"/>
        <v>50</v>
      </c>
      <c r="J13" s="30"/>
      <c r="K13" s="30"/>
      <c r="L13" s="30"/>
      <c r="M13" s="30"/>
      <c r="N13" s="30"/>
    </row>
    <row r="14" spans="1:14" x14ac:dyDescent="0.25">
      <c r="A14" s="13">
        <v>5</v>
      </c>
      <c r="B14" s="35" t="s">
        <v>165</v>
      </c>
      <c r="C14" s="35" t="s">
        <v>42</v>
      </c>
      <c r="D14" s="35" t="s">
        <v>168</v>
      </c>
      <c r="E14" s="35" t="s">
        <v>47</v>
      </c>
      <c r="F14" s="35">
        <v>1</v>
      </c>
      <c r="G14" s="36">
        <v>11</v>
      </c>
      <c r="H14" s="8">
        <f t="shared" si="0"/>
        <v>55</v>
      </c>
      <c r="K14" s="30"/>
      <c r="L14" s="30"/>
      <c r="M14" s="30"/>
      <c r="N14" s="30"/>
    </row>
    <row r="15" spans="1:14" x14ac:dyDescent="0.25">
      <c r="A15" s="13">
        <v>1</v>
      </c>
      <c r="B15" s="35" t="s">
        <v>170</v>
      </c>
      <c r="C15" s="35" t="s">
        <v>42</v>
      </c>
      <c r="D15" s="35"/>
      <c r="E15" s="35" t="s">
        <v>47</v>
      </c>
      <c r="F15" s="35">
        <v>1</v>
      </c>
      <c r="G15" s="36">
        <v>11</v>
      </c>
      <c r="H15" s="8">
        <f t="shared" ref="H15:H21" si="1">(A15*G15)</f>
        <v>11</v>
      </c>
      <c r="J15" s="30"/>
      <c r="K15" s="30"/>
      <c r="L15" s="30"/>
      <c r="M15" s="30"/>
      <c r="N15" s="30"/>
    </row>
    <row r="16" spans="1:14" x14ac:dyDescent="0.25">
      <c r="A16" s="13"/>
      <c r="B16" s="35"/>
      <c r="C16" s="35"/>
      <c r="D16" s="35"/>
      <c r="E16" s="35"/>
      <c r="F16" s="35"/>
      <c r="G16" s="36"/>
      <c r="H16" s="8">
        <f t="shared" si="1"/>
        <v>0</v>
      </c>
      <c r="J16" s="30"/>
      <c r="K16" s="30"/>
      <c r="L16" s="30"/>
      <c r="M16" s="30"/>
      <c r="N16" s="30"/>
    </row>
    <row r="17" spans="1:14" x14ac:dyDescent="0.25">
      <c r="A17" s="13">
        <v>1</v>
      </c>
      <c r="B17" s="35" t="s">
        <v>167</v>
      </c>
      <c r="C17" s="35" t="s">
        <v>39</v>
      </c>
      <c r="D17" s="35" t="s">
        <v>168</v>
      </c>
      <c r="E17" s="35" t="s">
        <v>47</v>
      </c>
      <c r="F17" s="35">
        <v>2</v>
      </c>
      <c r="G17" s="36">
        <v>65</v>
      </c>
      <c r="H17" s="8">
        <f t="shared" si="1"/>
        <v>65</v>
      </c>
      <c r="J17" s="30"/>
      <c r="K17" s="30"/>
      <c r="L17" s="30"/>
      <c r="M17" s="30"/>
      <c r="N17" s="30"/>
    </row>
    <row r="18" spans="1:14" x14ac:dyDescent="0.25">
      <c r="A18" s="13">
        <v>4</v>
      </c>
      <c r="B18" s="35" t="s">
        <v>165</v>
      </c>
      <c r="C18" s="35" t="s">
        <v>42</v>
      </c>
      <c r="D18" s="35" t="s">
        <v>163</v>
      </c>
      <c r="E18" s="35" t="s">
        <v>47</v>
      </c>
      <c r="F18" s="35">
        <v>2</v>
      </c>
      <c r="G18" s="36">
        <v>10</v>
      </c>
      <c r="H18" s="8">
        <f t="shared" si="1"/>
        <v>40</v>
      </c>
      <c r="J18" s="30"/>
      <c r="K18" s="30"/>
      <c r="L18" s="30"/>
      <c r="M18" s="30"/>
      <c r="N18" s="30"/>
    </row>
    <row r="19" spans="1:14" x14ac:dyDescent="0.25">
      <c r="A19" s="13">
        <v>4</v>
      </c>
      <c r="B19" s="35" t="s">
        <v>165</v>
      </c>
      <c r="C19" s="35" t="s">
        <v>42</v>
      </c>
      <c r="D19" s="35" t="s">
        <v>166</v>
      </c>
      <c r="E19" s="35" t="s">
        <v>47</v>
      </c>
      <c r="F19" s="35">
        <v>2</v>
      </c>
      <c r="G19" s="36">
        <v>10</v>
      </c>
      <c r="H19" s="8">
        <f t="shared" si="1"/>
        <v>40</v>
      </c>
      <c r="J19" s="30"/>
      <c r="K19" s="30"/>
      <c r="L19" s="30"/>
      <c r="M19" s="30"/>
      <c r="N19" s="30"/>
    </row>
    <row r="20" spans="1:14" x14ac:dyDescent="0.25">
      <c r="A20" s="13">
        <v>4</v>
      </c>
      <c r="B20" s="35" t="s">
        <v>165</v>
      </c>
      <c r="C20" s="35" t="s">
        <v>42</v>
      </c>
      <c r="D20" s="35" t="s">
        <v>168</v>
      </c>
      <c r="E20" s="35" t="s">
        <v>47</v>
      </c>
      <c r="F20" s="35">
        <v>2</v>
      </c>
      <c r="G20" s="36">
        <v>11</v>
      </c>
      <c r="H20" s="8">
        <f t="shared" si="1"/>
        <v>44</v>
      </c>
      <c r="J20" s="30"/>
      <c r="K20" s="30"/>
      <c r="L20" s="30"/>
      <c r="M20" s="30"/>
      <c r="N20" s="30"/>
    </row>
    <row r="21" spans="1:14" x14ac:dyDescent="0.25">
      <c r="A21" s="13"/>
      <c r="B21" s="35"/>
      <c r="C21" s="35"/>
      <c r="D21" s="35"/>
      <c r="E21" s="35"/>
      <c r="F21" s="35"/>
      <c r="G21" s="36"/>
      <c r="H21" s="8">
        <f t="shared" si="1"/>
        <v>0</v>
      </c>
      <c r="J21" s="30"/>
      <c r="K21" s="30"/>
      <c r="L21" s="30"/>
      <c r="M21" s="30"/>
      <c r="N21" s="30"/>
    </row>
    <row r="22" spans="1:14" x14ac:dyDescent="0.25">
      <c r="A22" s="13">
        <v>1</v>
      </c>
      <c r="B22" s="35" t="s">
        <v>169</v>
      </c>
      <c r="C22" s="35" t="s">
        <v>39</v>
      </c>
      <c r="D22" s="35"/>
      <c r="E22" s="35" t="s">
        <v>47</v>
      </c>
      <c r="F22" s="35">
        <v>3</v>
      </c>
      <c r="G22" s="36">
        <v>60</v>
      </c>
      <c r="H22" s="8">
        <f t="shared" si="0"/>
        <v>60</v>
      </c>
      <c r="J22" s="30"/>
      <c r="K22" s="30"/>
      <c r="L22" s="30"/>
      <c r="M22" s="30"/>
      <c r="N22" s="30"/>
    </row>
    <row r="23" spans="1:14" x14ac:dyDescent="0.25">
      <c r="A23" s="13">
        <v>4</v>
      </c>
      <c r="B23" s="35" t="s">
        <v>165</v>
      </c>
      <c r="C23" s="35" t="s">
        <v>42</v>
      </c>
      <c r="D23" s="35" t="s">
        <v>163</v>
      </c>
      <c r="E23" s="35" t="s">
        <v>47</v>
      </c>
      <c r="F23" s="35">
        <v>3</v>
      </c>
      <c r="G23" s="36">
        <v>10</v>
      </c>
      <c r="H23" s="8">
        <f t="shared" si="0"/>
        <v>40</v>
      </c>
      <c r="J23" s="29"/>
      <c r="K23" s="30"/>
      <c r="L23" s="30"/>
      <c r="M23" s="30"/>
      <c r="N23" s="29"/>
    </row>
    <row r="24" spans="1:14" x14ac:dyDescent="0.25">
      <c r="A24" s="13">
        <v>4</v>
      </c>
      <c r="B24" s="35" t="s">
        <v>165</v>
      </c>
      <c r="C24" s="35" t="s">
        <v>42</v>
      </c>
      <c r="D24" s="35" t="s">
        <v>166</v>
      </c>
      <c r="E24" s="35" t="s">
        <v>47</v>
      </c>
      <c r="F24" s="35">
        <v>3</v>
      </c>
      <c r="G24" s="36">
        <v>10</v>
      </c>
      <c r="H24" s="8">
        <f t="shared" si="0"/>
        <v>40</v>
      </c>
      <c r="J24" s="29"/>
      <c r="K24" s="30"/>
      <c r="L24" s="30"/>
      <c r="M24" s="30"/>
      <c r="N24" s="29"/>
    </row>
    <row r="25" spans="1:14" x14ac:dyDescent="0.25">
      <c r="A25" s="13">
        <v>4</v>
      </c>
      <c r="B25" s="35" t="s">
        <v>165</v>
      </c>
      <c r="C25" s="35" t="s">
        <v>42</v>
      </c>
      <c r="D25" s="35" t="s">
        <v>168</v>
      </c>
      <c r="E25" s="35" t="s">
        <v>47</v>
      </c>
      <c r="F25" s="35">
        <v>3</v>
      </c>
      <c r="G25" s="36">
        <v>11</v>
      </c>
      <c r="H25" s="8">
        <f t="shared" si="0"/>
        <v>44</v>
      </c>
      <c r="J25" s="29"/>
      <c r="K25" s="30"/>
      <c r="L25" s="30"/>
      <c r="M25" s="30"/>
      <c r="N25" s="29"/>
    </row>
    <row r="26" spans="1:14" x14ac:dyDescent="0.25">
      <c r="A26" s="13"/>
      <c r="B26" s="35"/>
      <c r="C26" s="35"/>
      <c r="D26" s="35"/>
      <c r="E26" s="35"/>
      <c r="F26" s="35"/>
      <c r="G26" s="36"/>
      <c r="H26" s="8">
        <f t="shared" si="0"/>
        <v>0</v>
      </c>
      <c r="J26" s="29"/>
      <c r="K26" s="29"/>
      <c r="L26" s="29"/>
      <c r="M26" s="29"/>
      <c r="N26" s="29"/>
    </row>
    <row r="27" spans="1:14" x14ac:dyDescent="0.25">
      <c r="A27" s="13"/>
      <c r="B27" s="35"/>
      <c r="C27" s="35"/>
      <c r="D27" s="35"/>
      <c r="E27" s="35"/>
      <c r="F27" s="35"/>
      <c r="G27" s="36"/>
      <c r="H27" s="8">
        <f t="shared" si="0"/>
        <v>0</v>
      </c>
      <c r="J27" s="29"/>
      <c r="K27" s="29"/>
      <c r="L27" s="29"/>
      <c r="M27" s="29"/>
      <c r="N27" s="29"/>
    </row>
    <row r="28" spans="1:14" x14ac:dyDescent="0.25">
      <c r="A28" s="13"/>
      <c r="B28" s="35"/>
      <c r="C28" s="35"/>
      <c r="D28" s="35"/>
      <c r="E28" s="35"/>
      <c r="F28" s="35"/>
      <c r="G28" s="36"/>
      <c r="H28" s="8">
        <f t="shared" si="0"/>
        <v>0</v>
      </c>
      <c r="J28" s="29"/>
      <c r="K28" s="29"/>
      <c r="L28" s="29"/>
      <c r="M28" s="29"/>
      <c r="N28" s="29"/>
    </row>
    <row r="29" spans="1:14" x14ac:dyDescent="0.25">
      <c r="A29" s="13"/>
      <c r="B29" s="35"/>
      <c r="C29" s="35"/>
      <c r="D29" s="35"/>
      <c r="E29" s="35"/>
      <c r="F29" s="35"/>
      <c r="G29" s="36"/>
      <c r="H29" s="8">
        <f t="shared" si="0"/>
        <v>0</v>
      </c>
    </row>
    <row r="30" spans="1:14" x14ac:dyDescent="0.25">
      <c r="A30" s="13"/>
      <c r="B30" s="35"/>
      <c r="C30" s="35"/>
      <c r="D30" s="35"/>
      <c r="E30" s="35"/>
      <c r="F30" s="35"/>
      <c r="G30" s="36"/>
      <c r="H30" s="8">
        <f t="shared" si="0"/>
        <v>0</v>
      </c>
    </row>
    <row r="31" spans="1:14" x14ac:dyDescent="0.25">
      <c r="A31" s="13"/>
      <c r="B31" s="35"/>
      <c r="C31" s="35"/>
      <c r="D31" s="35"/>
      <c r="E31" s="35"/>
      <c r="F31" s="35"/>
      <c r="G31" s="36"/>
      <c r="H31" s="8">
        <f t="shared" si="0"/>
        <v>0</v>
      </c>
    </row>
    <row r="32" spans="1:14" x14ac:dyDescent="0.25">
      <c r="A32" s="13"/>
      <c r="B32" s="35"/>
      <c r="C32" s="35"/>
      <c r="D32" s="35"/>
      <c r="E32" s="35"/>
      <c r="F32" s="35"/>
      <c r="G32" s="36"/>
      <c r="H32" s="8">
        <f t="shared" si="0"/>
        <v>0</v>
      </c>
    </row>
    <row r="33" spans="1:8" x14ac:dyDescent="0.25">
      <c r="A33" s="13"/>
      <c r="B33" s="35"/>
      <c r="C33" s="35"/>
      <c r="D33" s="35"/>
      <c r="E33" s="35"/>
      <c r="F33" s="35"/>
      <c r="G33" s="36"/>
      <c r="H33" s="8">
        <f t="shared" si="0"/>
        <v>0</v>
      </c>
    </row>
    <row r="34" spans="1:8" x14ac:dyDescent="0.25">
      <c r="A34" s="15"/>
      <c r="B34" s="35"/>
      <c r="C34" s="35"/>
      <c r="D34" s="35"/>
      <c r="E34" s="35"/>
      <c r="F34" s="35"/>
      <c r="G34" s="36"/>
      <c r="H34" s="8">
        <f t="shared" si="0"/>
        <v>0</v>
      </c>
    </row>
    <row r="35" spans="1:8" x14ac:dyDescent="0.25">
      <c r="A35" s="15"/>
      <c r="B35" s="14"/>
      <c r="C35" s="35"/>
      <c r="D35" s="35"/>
      <c r="E35" s="35"/>
      <c r="F35" s="14"/>
      <c r="G35" s="36"/>
      <c r="H35" s="8">
        <f t="shared" si="0"/>
        <v>0</v>
      </c>
    </row>
    <row r="36" spans="1:8" x14ac:dyDescent="0.25">
      <c r="A36" s="15"/>
      <c r="B36" s="16"/>
      <c r="C36" s="35"/>
      <c r="D36" s="35"/>
      <c r="E36" s="35"/>
      <c r="F36" s="16"/>
      <c r="G36" s="36"/>
      <c r="H36" s="8">
        <f t="shared" si="0"/>
        <v>0</v>
      </c>
    </row>
    <row r="37" spans="1:8" x14ac:dyDescent="0.25">
      <c r="A37" s="15"/>
      <c r="B37" s="16"/>
      <c r="C37" s="35"/>
      <c r="D37" s="35"/>
      <c r="E37" s="35"/>
      <c r="F37" s="16"/>
      <c r="G37" s="17"/>
      <c r="H37" s="8">
        <f t="shared" si="0"/>
        <v>0</v>
      </c>
    </row>
    <row r="38" spans="1:8" x14ac:dyDescent="0.25">
      <c r="A38" s="15"/>
      <c r="B38" s="16"/>
      <c r="C38" s="35"/>
      <c r="D38" s="35"/>
      <c r="E38" s="35"/>
      <c r="F38" s="16"/>
      <c r="G38" s="17"/>
      <c r="H38" s="8">
        <f t="shared" si="0"/>
        <v>0</v>
      </c>
    </row>
    <row r="39" spans="1:8" ht="15.75" thickBot="1" x14ac:dyDescent="0.3">
      <c r="A39" s="18"/>
      <c r="B39" s="19"/>
      <c r="C39" s="37"/>
      <c r="D39" s="37"/>
      <c r="E39" s="37"/>
      <c r="F39" s="19"/>
      <c r="G39" s="20"/>
      <c r="H39" s="9">
        <f t="shared" si="0"/>
        <v>0</v>
      </c>
    </row>
  </sheetData>
  <sheetProtection selectLockedCells="1"/>
  <mergeCells count="3">
    <mergeCell ref="D2:E2"/>
    <mergeCell ref="D4:E4"/>
    <mergeCell ref="D3:E3"/>
  </mergeCells>
  <conditionalFormatting sqref="H6:H8">
    <cfRule type="containsText" dxfId="11" priority="4" operator="containsText" text="Nein">
      <formula>NOT(ISERROR(SEARCH("Nein",H6)))</formula>
    </cfRule>
    <cfRule type="containsText" dxfId="10" priority="5" operator="containsText" text="Ja">
      <formula>NOT(ISERROR(SEARCH("Ja",H6)))</formula>
    </cfRule>
  </conditionalFormatting>
  <conditionalFormatting sqref="D4">
    <cfRule type="cellIs" dxfId="9" priority="1" operator="equal">
      <formula>"rot"</formula>
    </cfRule>
    <cfRule type="cellIs" dxfId="8" priority="2" operator="equal">
      <formula>"gelb"</formula>
    </cfRule>
    <cfRule type="cellIs" dxfId="7" priority="3" operator="equal">
      <formula>"grün"</formula>
    </cfRule>
  </conditionalFormatting>
  <conditionalFormatting sqref="H2">
    <cfRule type="cellIs" dxfId="6" priority="27" operator="equal">
      <formula>$D$5</formula>
    </cfRule>
    <cfRule type="cellIs" dxfId="5" priority="28" operator="lessThan">
      <formula>$D$5</formula>
    </cfRule>
    <cfRule type="cellIs" dxfId="4" priority="29" operator="lessThanOrEqual">
      <formula>$D$5</formula>
    </cfRule>
    <cfRule type="cellIs" dxfId="3" priority="30" operator="greaterThan">
      <formula>$D$5</formula>
    </cfRule>
  </conditionalFormatting>
  <conditionalFormatting sqref="H3">
    <cfRule type="cellIs" dxfId="2" priority="31" operator="between">
      <formula>$D$6</formula>
      <formula>$D$7</formula>
    </cfRule>
    <cfRule type="cellIs" dxfId="1" priority="32" operator="lessThan">
      <formula>$D$6</formula>
    </cfRule>
    <cfRule type="cellIs" dxfId="0" priority="33" operator="greaterThan">
      <formula>$D$7</formula>
    </cfRule>
  </conditionalFormatting>
  <pageMargins left="0.7" right="0.7" top="0.78740157499999996" bottom="0.78740157499999996" header="0.3" footer="0.3"/>
  <pageSetup paperSize="9" scale="86" orientation="landscape" horizontalDpi="4294967293" vertic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C67B9B8-3176-4BFC-9FC1-B3D8B2B15260}">
          <x14:formula1>
            <xm:f>Tabelle2!$C$14:$C$17</xm:f>
          </x14:formula1>
          <xm:sqref>D4:E4</xm:sqref>
        </x14:dataValidation>
        <x14:dataValidation type="list" allowBlank="1" showInputMessage="1" showErrorMessage="1" xr:uid="{1E63FE03-8A59-4249-9315-1037E1F0C6EA}">
          <x14:formula1>
            <xm:f>Tabelle2!$C$2:$C$8</xm:f>
          </x14:formula1>
          <xm:sqref>C11:C39</xm:sqref>
        </x14:dataValidation>
        <x14:dataValidation type="list" allowBlank="1" showInputMessage="1" showErrorMessage="1" xr:uid="{D5C9ED83-804D-4E62-ABD9-9646D97C6708}">
          <x14:formula1>
            <xm:f>Tabelle2!$C$26:$C$78</xm:f>
          </x14:formula1>
          <xm:sqref>E11:E39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5AC93-2DC2-4771-B733-877F2D15C1D5}">
  <dimension ref="C1:U340"/>
  <sheetViews>
    <sheetView workbookViewId="0">
      <selection activeCell="F77" sqref="F77"/>
    </sheetView>
  </sheetViews>
  <sheetFormatPr baseColWidth="10" defaultColWidth="10.7109375" defaultRowHeight="15" x14ac:dyDescent="0.25"/>
  <cols>
    <col min="4" max="4" width="11.85546875" customWidth="1"/>
    <col min="7" max="7" width="19.5703125" bestFit="1" customWidth="1"/>
    <col min="8" max="8" width="3" bestFit="1" customWidth="1"/>
    <col min="9" max="9" width="12.140625" customWidth="1"/>
    <col min="10" max="10" width="11.85546875" customWidth="1"/>
    <col min="11" max="11" width="11.28515625" bestFit="1" customWidth="1"/>
    <col min="12" max="12" width="13.140625" bestFit="1" customWidth="1"/>
  </cols>
  <sheetData>
    <row r="1" spans="3:19" ht="15.75" thickBot="1" x14ac:dyDescent="0.3">
      <c r="I1" s="27"/>
      <c r="K1" t="s">
        <v>18</v>
      </c>
      <c r="L1" t="s">
        <v>19</v>
      </c>
      <c r="M1" t="s">
        <v>16</v>
      </c>
      <c r="N1" t="s">
        <v>17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</row>
    <row r="2" spans="3:19" ht="15.75" thickBot="1" x14ac:dyDescent="0.3">
      <c r="C2" t="s">
        <v>157</v>
      </c>
      <c r="E2" t="s">
        <v>25</v>
      </c>
      <c r="F2" t="b">
        <f>IF(I2&lt;=I12, TRUE,FALSE)</f>
        <v>1</v>
      </c>
      <c r="G2" s="24" t="s">
        <v>15</v>
      </c>
      <c r="H2" s="25">
        <v>1</v>
      </c>
      <c r="I2" s="28">
        <f>SUM(K2:K30)-1</f>
        <v>15</v>
      </c>
      <c r="K2">
        <f>IF(('Nordfront-Armeebogen 2018'!F11 =1), ('Nordfront-Armeebogen 2018'!A11), 0)</f>
        <v>1</v>
      </c>
      <c r="L2">
        <f>IF(('Nordfront-Armeebogen 2018'!F11 =2), ('Nordfront-Armeebogen 2018'!A11), 0)</f>
        <v>0</v>
      </c>
      <c r="M2">
        <f>IF(('Nordfront-Armeebogen 2018'!F11 =3), ('Nordfront-Armeebogen 2018'!A11), 0)</f>
        <v>0</v>
      </c>
      <c r="N2">
        <f>IF(('Nordfront-Armeebogen 2018'!F11 =4), ('Nordfront-Armeebogen 2018'!A11), 0)</f>
        <v>0</v>
      </c>
      <c r="O2">
        <f>IF(('Nordfront-Armeebogen 2018'!F11 =5), ('Nordfront-Armeebogen 2018'!A11), 0)</f>
        <v>0</v>
      </c>
      <c r="P2">
        <f>IF(('Nordfront-Armeebogen 2018'!F11 =6), ('Nordfront-Armeebogen 2018'!A11), 0)</f>
        <v>0</v>
      </c>
      <c r="Q2">
        <f>IF(('Nordfront-Armeebogen 2018'!F11 =7), ('Nordfront-Armeebogen 2018'!A11), 0)</f>
        <v>0</v>
      </c>
      <c r="R2">
        <f>IF(('Nordfront-Armeebogen 2018'!F11 =8), ('Nordfront-Armeebogen 2018'!A11), 0)</f>
        <v>0</v>
      </c>
      <c r="S2">
        <f>IF(('Nordfront-Armeebogen 2018'!F11 =9), ('Nordfront-Armeebogen 2018'!A11), 0)</f>
        <v>0</v>
      </c>
    </row>
    <row r="3" spans="3:19" ht="15.75" thickBot="1" x14ac:dyDescent="0.3">
      <c r="C3" t="s">
        <v>37</v>
      </c>
      <c r="E3" t="s">
        <v>26</v>
      </c>
      <c r="F3" t="b">
        <f t="shared" ref="F3:F10" si="0">IF(I3&lt;=I13, TRUE,FALSE)</f>
        <v>1</v>
      </c>
      <c r="G3" s="24" t="s">
        <v>15</v>
      </c>
      <c r="H3" s="25">
        <v>2</v>
      </c>
      <c r="I3" s="28">
        <f>SUM(L2:L30)-1</f>
        <v>12</v>
      </c>
      <c r="K3">
        <f>IF(('Nordfront-Armeebogen 2018'!F12 =1), ('Nordfront-Armeebogen 2018'!A12), 0)</f>
        <v>4</v>
      </c>
      <c r="L3">
        <f>IF(('Nordfront-Armeebogen 2018'!F12 =2), ('Nordfront-Armeebogen 2018'!A12), 0)</f>
        <v>0</v>
      </c>
      <c r="M3">
        <f>IF(('Nordfront-Armeebogen 2018'!F12 =3), ('Nordfront-Armeebogen 2018'!A12), 0)</f>
        <v>0</v>
      </c>
      <c r="N3">
        <f>IF(('Nordfront-Armeebogen 2018'!F12 =4), ('Nordfront-Armeebogen 2018'!A12), 0)</f>
        <v>0</v>
      </c>
      <c r="O3">
        <f>IF(('Nordfront-Armeebogen 2018'!F12 =5), ('Nordfront-Armeebogen 2018'!A12), 0)</f>
        <v>0</v>
      </c>
      <c r="P3">
        <f>IF(('Nordfront-Armeebogen 2018'!F12 =6), ('Nordfront-Armeebogen 2018'!A12), 0)</f>
        <v>0</v>
      </c>
      <c r="Q3">
        <f>IF(('Nordfront-Armeebogen 2018'!F12 =7), ('Nordfront-Armeebogen 2018'!A12), 0)</f>
        <v>0</v>
      </c>
      <c r="R3">
        <f>IF(('Nordfront-Armeebogen 2018'!F12 =8), ('Nordfront-Armeebogen 2018'!A12), 0)</f>
        <v>0</v>
      </c>
      <c r="S3">
        <f>IF(('Nordfront-Armeebogen 2018'!F12 =9), ('Nordfront-Armeebogen 2018'!A12), 0)</f>
        <v>0</v>
      </c>
    </row>
    <row r="4" spans="3:19" ht="15.75" thickBot="1" x14ac:dyDescent="0.3">
      <c r="C4" t="s">
        <v>38</v>
      </c>
      <c r="E4" t="s">
        <v>27</v>
      </c>
      <c r="F4" t="b">
        <f>IF(I4&lt;=I14, TRUE,FALSE)</f>
        <v>1</v>
      </c>
      <c r="G4" s="24" t="s">
        <v>15</v>
      </c>
      <c r="H4" s="25">
        <v>3</v>
      </c>
      <c r="I4" s="28">
        <f>SUM(M2:M30)-1</f>
        <v>12</v>
      </c>
      <c r="K4">
        <f>IF(('Nordfront-Armeebogen 2018'!F13 =1), ('Nordfront-Armeebogen 2018'!A13), 0)</f>
        <v>5</v>
      </c>
      <c r="L4">
        <f>IF(('Nordfront-Armeebogen 2018'!F13 =2), ('Nordfront-Armeebogen 2018'!A13), 0)</f>
        <v>0</v>
      </c>
      <c r="M4">
        <f>IF(('Nordfront-Armeebogen 2018'!F13 =3), ('Nordfront-Armeebogen 2018'!A13), 0)</f>
        <v>0</v>
      </c>
      <c r="N4">
        <f>IF(('Nordfront-Armeebogen 2018'!F13 =4), ('Nordfront-Armeebogen 2018'!A13), 0)</f>
        <v>0</v>
      </c>
      <c r="O4">
        <f>IF(('Nordfront-Armeebogen 2018'!F13 =5), ('Nordfront-Armeebogen 2018'!A13), 0)</f>
        <v>0</v>
      </c>
      <c r="P4">
        <f>IF(('Nordfront-Armeebogen 2018'!F13 =6), ('Nordfront-Armeebogen 2018'!A13), 0)</f>
        <v>0</v>
      </c>
      <c r="Q4">
        <f>IF(('Nordfront-Armeebogen 2018'!F13 =7), ('Nordfront-Armeebogen 2018'!A13), 0)</f>
        <v>0</v>
      </c>
      <c r="R4">
        <f>IF(('Nordfront-Armeebogen 2018'!F13 =8), ('Nordfront-Armeebogen 2018'!A13), 0)</f>
        <v>0</v>
      </c>
      <c r="S4">
        <f>IF(('Nordfront-Armeebogen 2018'!F13 =9), ('Nordfront-Armeebogen 2018'!A13), 0)</f>
        <v>0</v>
      </c>
    </row>
    <row r="5" spans="3:19" ht="15.75" thickBot="1" x14ac:dyDescent="0.3">
      <c r="C5" t="s">
        <v>39</v>
      </c>
      <c r="E5" t="s">
        <v>28</v>
      </c>
      <c r="F5" t="b">
        <f t="shared" si="0"/>
        <v>1</v>
      </c>
      <c r="G5" s="24" t="s">
        <v>15</v>
      </c>
      <c r="H5" s="25">
        <v>4</v>
      </c>
      <c r="I5" s="28">
        <f>SUM(N2:N30)-1</f>
        <v>-1</v>
      </c>
      <c r="K5">
        <f>IF(('Nordfront-Armeebogen 2018'!F14 =1), ('Nordfront-Armeebogen 2018'!A14), 0)</f>
        <v>5</v>
      </c>
      <c r="L5">
        <f>IF(('Nordfront-Armeebogen 2018'!F14 =2), ('Nordfront-Armeebogen 2018'!A14), 0)</f>
        <v>0</v>
      </c>
      <c r="M5">
        <f>IF(('Nordfront-Armeebogen 2018'!F14 =3), ('Nordfront-Armeebogen 2018'!A14), 0)</f>
        <v>0</v>
      </c>
      <c r="N5">
        <f>IF(('Nordfront-Armeebogen 2018'!F14 =4), ('Nordfront-Armeebogen 2018'!A14), 0)</f>
        <v>0</v>
      </c>
      <c r="O5">
        <f>IF(('Nordfront-Armeebogen 2018'!F14 =5), ('Nordfront-Armeebogen 2018'!A14), 0)</f>
        <v>0</v>
      </c>
      <c r="P5">
        <f>IF(('Nordfront-Armeebogen 2018'!F14 =6), ('Nordfront-Armeebogen 2018'!A14), 0)</f>
        <v>0</v>
      </c>
      <c r="Q5">
        <f>IF(('Nordfront-Armeebogen 2018'!F14 =7), ('Nordfront-Armeebogen 2018'!A14), 0)</f>
        <v>0</v>
      </c>
      <c r="R5">
        <f>IF(('Nordfront-Armeebogen 2018'!F14 =8), ('Nordfront-Armeebogen 2018'!A14), 0)</f>
        <v>0</v>
      </c>
      <c r="S5">
        <f>IF(('Nordfront-Armeebogen 2018'!F14 =9), ('Nordfront-Armeebogen 2018'!A14), 0)</f>
        <v>0</v>
      </c>
    </row>
    <row r="6" spans="3:19" ht="15.75" thickBot="1" x14ac:dyDescent="0.3">
      <c r="C6" t="s">
        <v>40</v>
      </c>
      <c r="E6" t="s">
        <v>29</v>
      </c>
      <c r="F6" t="b">
        <f t="shared" si="0"/>
        <v>1</v>
      </c>
      <c r="G6" s="24" t="s">
        <v>15</v>
      </c>
      <c r="H6" s="25">
        <v>5</v>
      </c>
      <c r="I6" s="28">
        <f>SUM(O2:O30)-1</f>
        <v>-1</v>
      </c>
      <c r="K6">
        <f>IF(('Nordfront-Armeebogen 2018'!F15 =1), ('Nordfront-Armeebogen 2018'!A15), 0)</f>
        <v>1</v>
      </c>
      <c r="L6">
        <f>IF(('Nordfront-Armeebogen 2018'!F15 =2), ('Nordfront-Armeebogen 2018'!A15), 0)</f>
        <v>0</v>
      </c>
      <c r="M6">
        <f>IF(('Nordfront-Armeebogen 2018'!F15 =3), ('Nordfront-Armeebogen 2018'!A15), 0)</f>
        <v>0</v>
      </c>
      <c r="N6">
        <f>IF(('Nordfront-Armeebogen 2018'!F15 =4), ('Nordfront-Armeebogen 2018'!A15), 0)</f>
        <v>0</v>
      </c>
      <c r="O6">
        <f>IF(('Nordfront-Armeebogen 2018'!F15 =5), ('Nordfront-Armeebogen 2018'!A15), 0)</f>
        <v>0</v>
      </c>
      <c r="P6">
        <f>IF(('Nordfront-Armeebogen 2018'!F15 =6), ('Nordfront-Armeebogen 2018'!A15), 0)</f>
        <v>0</v>
      </c>
      <c r="Q6">
        <f>IF(('Nordfront-Armeebogen 2018'!F15 =7), ('Nordfront-Armeebogen 2018'!A15), 0)</f>
        <v>0</v>
      </c>
      <c r="R6">
        <f>IF(('Nordfront-Armeebogen 2018'!F15 =8), ('Nordfront-Armeebogen 2018'!A15), 0)</f>
        <v>0</v>
      </c>
      <c r="S6">
        <f>IF(('Nordfront-Armeebogen 2018'!F15 =9), ('Nordfront-Armeebogen 2018'!A15), 0)</f>
        <v>0</v>
      </c>
    </row>
    <row r="7" spans="3:19" ht="15.75" thickBot="1" x14ac:dyDescent="0.3">
      <c r="C7" t="s">
        <v>41</v>
      </c>
      <c r="E7" t="s">
        <v>30</v>
      </c>
      <c r="F7" t="b">
        <f t="shared" si="0"/>
        <v>1</v>
      </c>
      <c r="G7" s="24" t="s">
        <v>15</v>
      </c>
      <c r="H7" s="25">
        <v>6</v>
      </c>
      <c r="I7" s="28">
        <f>SUM(P2:P30)-1</f>
        <v>-1</v>
      </c>
      <c r="K7">
        <f>IF(('Nordfront-Armeebogen 2018'!F16 =1), ('Nordfront-Armeebogen 2018'!A16), 0)</f>
        <v>0</v>
      </c>
      <c r="L7">
        <f>IF(('Nordfront-Armeebogen 2018'!F16 =2), ('Nordfront-Armeebogen 2018'!A16), 0)</f>
        <v>0</v>
      </c>
      <c r="M7">
        <f>IF(('Nordfront-Armeebogen 2018'!F16 =3), ('Nordfront-Armeebogen 2018'!A16), 0)</f>
        <v>0</v>
      </c>
      <c r="N7">
        <f>IF(('Nordfront-Armeebogen 2018'!F16 =4), ('Nordfront-Armeebogen 2018'!A16), 0)</f>
        <v>0</v>
      </c>
      <c r="O7">
        <f>IF(('Nordfront-Armeebogen 2018'!F16 =5), ('Nordfront-Armeebogen 2018'!A16), 0)</f>
        <v>0</v>
      </c>
      <c r="P7">
        <f>IF(('Nordfront-Armeebogen 2018'!F16 =6), ('Nordfront-Armeebogen 2018'!A16), 0)</f>
        <v>0</v>
      </c>
      <c r="Q7">
        <f>IF(('Nordfront-Armeebogen 2018'!F16 =7), ('Nordfront-Armeebogen 2018'!A16), 0)</f>
        <v>0</v>
      </c>
      <c r="R7">
        <f>IF(('Nordfront-Armeebogen 2018'!F16 =8), ('Nordfront-Armeebogen 2018'!A16), 0)</f>
        <v>0</v>
      </c>
      <c r="S7">
        <f>IF(('Nordfront-Armeebogen 2018'!F16 =9), ('Nordfront-Armeebogen 2018'!A16), 0)</f>
        <v>0</v>
      </c>
    </row>
    <row r="8" spans="3:19" ht="15.75" thickBot="1" x14ac:dyDescent="0.3">
      <c r="C8" t="s">
        <v>42</v>
      </c>
      <c r="E8" t="s">
        <v>31</v>
      </c>
      <c r="F8" t="b">
        <f t="shared" si="0"/>
        <v>1</v>
      </c>
      <c r="G8" s="24" t="s">
        <v>15</v>
      </c>
      <c r="H8" s="25">
        <v>7</v>
      </c>
      <c r="I8" s="28">
        <f>SUM(Q2:Q30)-1</f>
        <v>-1</v>
      </c>
      <c r="K8">
        <f>IF(('Nordfront-Armeebogen 2018'!F17 =1), ('Nordfront-Armeebogen 2018'!A17), 0)</f>
        <v>0</v>
      </c>
      <c r="L8">
        <f>IF(('Nordfront-Armeebogen 2018'!F17 =2), ('Nordfront-Armeebogen 2018'!A17), 0)</f>
        <v>1</v>
      </c>
      <c r="M8">
        <f>IF(('Nordfront-Armeebogen 2018'!F17 =3), ('Nordfront-Armeebogen 2018'!A17), 0)</f>
        <v>0</v>
      </c>
      <c r="N8">
        <f>IF(('Nordfront-Armeebogen 2018'!F17 =4), ('Nordfront-Armeebogen 2018'!A17), 0)</f>
        <v>0</v>
      </c>
      <c r="O8">
        <f>IF(('Nordfront-Armeebogen 2018'!F17 =5), ('Nordfront-Armeebogen 2018'!A17), 0)</f>
        <v>0</v>
      </c>
      <c r="P8">
        <f>IF(('Nordfront-Armeebogen 2018'!F17 =6), ('Nordfront-Armeebogen 2018'!A17), 0)</f>
        <v>0</v>
      </c>
      <c r="Q8">
        <f>IF(('Nordfront-Armeebogen 2018'!F17 =7), ('Nordfront-Armeebogen 2018'!A17), 0)</f>
        <v>0</v>
      </c>
      <c r="R8">
        <f>IF(('Nordfront-Armeebogen 2018'!F17 =8), ('Nordfront-Armeebogen 2018'!A17), 0)</f>
        <v>0</v>
      </c>
      <c r="S8">
        <f>IF(('Nordfront-Armeebogen 2018'!F17 =9), ('Nordfront-Armeebogen 2018'!A17), 0)</f>
        <v>0</v>
      </c>
    </row>
    <row r="9" spans="3:19" ht="15.75" thickBot="1" x14ac:dyDescent="0.3">
      <c r="E9" t="s">
        <v>32</v>
      </c>
      <c r="F9" t="b">
        <f t="shared" si="0"/>
        <v>1</v>
      </c>
      <c r="G9" s="31" t="s">
        <v>15</v>
      </c>
      <c r="H9" s="32">
        <v>8</v>
      </c>
      <c r="I9" s="28">
        <f>SUM(R2:R30)-1</f>
        <v>-1</v>
      </c>
      <c r="K9">
        <f>IF(('Nordfront-Armeebogen 2018'!F18 =1), ('Nordfront-Armeebogen 2018'!A18), 0)</f>
        <v>0</v>
      </c>
      <c r="L9">
        <f>IF(('Nordfront-Armeebogen 2018'!F18 =2), ('Nordfront-Armeebogen 2018'!A18), 0)</f>
        <v>4</v>
      </c>
      <c r="M9">
        <f>IF(('Nordfront-Armeebogen 2018'!F18 =3), ('Nordfront-Armeebogen 2018'!A18), 0)</f>
        <v>0</v>
      </c>
      <c r="N9">
        <f>IF(('Nordfront-Armeebogen 2018'!F18 =4), ('Nordfront-Armeebogen 2018'!A18), 0)</f>
        <v>0</v>
      </c>
      <c r="O9">
        <f>IF(('Nordfront-Armeebogen 2018'!F18 =5), ('Nordfront-Armeebogen 2018'!A18), 0)</f>
        <v>0</v>
      </c>
      <c r="P9">
        <f>IF(('Nordfront-Armeebogen 2018'!F18 =6), ('Nordfront-Armeebogen 2018'!A18), 0)</f>
        <v>0</v>
      </c>
      <c r="Q9">
        <f>IF(('Nordfront-Armeebogen 2018'!F18 =7), ('Nordfront-Armeebogen 2018'!A18), 0)</f>
        <v>0</v>
      </c>
      <c r="R9">
        <f>IF(('Nordfront-Armeebogen 2018'!F18 =8), ('Nordfront-Armeebogen 2018'!A18), 0)</f>
        <v>0</v>
      </c>
      <c r="S9">
        <f>IF(('Nordfront-Armeebogen 2018'!F18 =9), ('Nordfront-Armeebogen 2018'!A18), 0)</f>
        <v>0</v>
      </c>
    </row>
    <row r="10" spans="3:19" ht="15.75" thickBot="1" x14ac:dyDescent="0.3">
      <c r="E10" t="s">
        <v>33</v>
      </c>
      <c r="F10" t="b">
        <f t="shared" si="0"/>
        <v>1</v>
      </c>
      <c r="G10" s="24" t="s">
        <v>15</v>
      </c>
      <c r="H10" s="25">
        <v>9</v>
      </c>
      <c r="I10" s="28">
        <f>SUM(S2:S30)-1</f>
        <v>-1</v>
      </c>
      <c r="K10">
        <f>IF(('Nordfront-Armeebogen 2018'!F19 =1), ('Nordfront-Armeebogen 2018'!A19), 0)</f>
        <v>0</v>
      </c>
      <c r="L10">
        <f>IF(('Nordfront-Armeebogen 2018'!F19 =2), ('Nordfront-Armeebogen 2018'!A19), 0)</f>
        <v>4</v>
      </c>
      <c r="M10">
        <f>IF(('Nordfront-Armeebogen 2018'!F19 =3), ('Nordfront-Armeebogen 2018'!A19), 0)</f>
        <v>0</v>
      </c>
      <c r="N10">
        <f>IF(('Nordfront-Armeebogen 2018'!F19 =4), ('Nordfront-Armeebogen 2018'!A19), 0)</f>
        <v>0</v>
      </c>
      <c r="O10">
        <f>IF(('Nordfront-Armeebogen 2018'!F19 =5), ('Nordfront-Armeebogen 2018'!A19), 0)</f>
        <v>0</v>
      </c>
      <c r="P10">
        <f>IF(('Nordfront-Armeebogen 2018'!F19 =6), ('Nordfront-Armeebogen 2018'!A19), 0)</f>
        <v>0</v>
      </c>
      <c r="Q10">
        <f>IF(('Nordfront-Armeebogen 2018'!F19 =7), ('Nordfront-Armeebogen 2018'!A19), 0)</f>
        <v>0</v>
      </c>
      <c r="R10">
        <f>IF(('Nordfront-Armeebogen 2018'!F19 =8), ('Nordfront-Armeebogen 2018'!A19), 0)</f>
        <v>0</v>
      </c>
      <c r="S10">
        <f>IF(('Nordfront-Armeebogen 2018'!F19 =9), ('Nordfront-Armeebogen 2018'!A19), 0)</f>
        <v>0</v>
      </c>
    </row>
    <row r="11" spans="3:19" ht="15.75" thickBot="1" x14ac:dyDescent="0.3">
      <c r="E11" t="s">
        <v>35</v>
      </c>
      <c r="F11" s="30" t="b">
        <f>AND(F2:F10)</f>
        <v>1</v>
      </c>
      <c r="G11" s="30"/>
      <c r="H11" s="30"/>
      <c r="I11" s="30"/>
      <c r="K11">
        <f>IF(('Nordfront-Armeebogen 2018'!F20 =1), ('Nordfront-Armeebogen 2018'!A20), 0)</f>
        <v>0</v>
      </c>
      <c r="L11">
        <f>IF(('Nordfront-Armeebogen 2018'!F20 =2), ('Nordfront-Armeebogen 2018'!A20), 0)</f>
        <v>4</v>
      </c>
      <c r="M11">
        <f>IF(('Nordfront-Armeebogen 2018'!F20 =3), ('Nordfront-Armeebogen 2018'!A20), 0)</f>
        <v>0</v>
      </c>
      <c r="N11">
        <f>IF(('Nordfront-Armeebogen 2018'!F20 =4), ('Nordfront-Armeebogen 2018'!A20), 0)</f>
        <v>0</v>
      </c>
      <c r="O11">
        <f>IF(('Nordfront-Armeebogen 2018'!F20 =5), ('Nordfront-Armeebogen 2018'!A20), 0)</f>
        <v>0</v>
      </c>
      <c r="P11">
        <f>IF(('Nordfront-Armeebogen 2018'!F20 =6), ('Nordfront-Armeebogen 2018'!A20), 0)</f>
        <v>0</v>
      </c>
      <c r="Q11">
        <f>IF(('Nordfront-Armeebogen 2018'!F20 =7), ('Nordfront-Armeebogen 2018'!A20), 0)</f>
        <v>0</v>
      </c>
      <c r="R11">
        <f>IF(('Nordfront-Armeebogen 2018'!F20 =8), ('Nordfront-Armeebogen 2018'!A20), 0)</f>
        <v>0</v>
      </c>
      <c r="S11">
        <f>IF(('Nordfront-Armeebogen 2018'!F20 =9), ('Nordfront-Armeebogen 2018'!A20), 0)</f>
        <v>0</v>
      </c>
    </row>
    <row r="12" spans="3:19" ht="15.75" thickBot="1" x14ac:dyDescent="0.3">
      <c r="F12" s="29"/>
      <c r="G12" s="24" t="s">
        <v>34</v>
      </c>
      <c r="H12" s="26">
        <v>1</v>
      </c>
      <c r="I12" s="33">
        <f>LARGE(K62:K90,1)</f>
        <v>15</v>
      </c>
      <c r="K12">
        <f>IF(('Nordfront-Armeebogen 2018'!F21 =1), ('Nordfront-Armeebogen 2018'!A21), 0)</f>
        <v>0</v>
      </c>
      <c r="L12">
        <f>IF(('Nordfront-Armeebogen 2018'!F21 =2), ('Nordfront-Armeebogen 2018'!A21), 0)</f>
        <v>0</v>
      </c>
      <c r="M12">
        <f>IF(('Nordfront-Armeebogen 2018'!F21 =3), ('Nordfront-Armeebogen 2018'!A21), 0)</f>
        <v>0</v>
      </c>
      <c r="N12">
        <f>IF(('Nordfront-Armeebogen 2018'!F21 =4), ('Nordfront-Armeebogen 2018'!A21), 0)</f>
        <v>0</v>
      </c>
      <c r="O12">
        <f>IF(('Nordfront-Armeebogen 2018'!F21 =5), ('Nordfront-Armeebogen 2018'!A21), 0)</f>
        <v>0</v>
      </c>
      <c r="P12">
        <f>IF(('Nordfront-Armeebogen 2018'!F21 =6), ('Nordfront-Armeebogen 2018'!A21), 0)</f>
        <v>0</v>
      </c>
      <c r="Q12">
        <f>IF(('Nordfront-Armeebogen 2018'!F21 =7), ('Nordfront-Armeebogen 2018'!A21), 0)</f>
        <v>0</v>
      </c>
      <c r="R12">
        <f>IF(('Nordfront-Armeebogen 2018'!F21 =8), ('Nordfront-Armeebogen 2018'!A21), 0)</f>
        <v>0</v>
      </c>
      <c r="S12">
        <f>IF(('Nordfront-Armeebogen 2018'!F21 =9), ('Nordfront-Armeebogen 2018'!A21), 0)</f>
        <v>0</v>
      </c>
    </row>
    <row r="13" spans="3:19" ht="15.75" thickBot="1" x14ac:dyDescent="0.3">
      <c r="C13" t="s">
        <v>130</v>
      </c>
      <c r="G13" s="24" t="s">
        <v>34</v>
      </c>
      <c r="H13" s="26">
        <v>2</v>
      </c>
      <c r="I13" s="28">
        <f>LARGE(L62:L90,1)</f>
        <v>12</v>
      </c>
      <c r="K13">
        <f>IF(('Nordfront-Armeebogen 2018'!F22 =1), ('Nordfront-Armeebogen 2018'!A22), 0)</f>
        <v>0</v>
      </c>
      <c r="L13">
        <f>IF(('Nordfront-Armeebogen 2018'!F22 =2), ('Nordfront-Armeebogen 2018'!A22), 0)</f>
        <v>0</v>
      </c>
      <c r="M13">
        <f>IF(('Nordfront-Armeebogen 2018'!F22 =3), ('Nordfront-Armeebogen 2018'!A22), 0)</f>
        <v>1</v>
      </c>
      <c r="N13">
        <f>IF(('Nordfront-Armeebogen 2018'!F22 =4), ('Nordfront-Armeebogen 2018'!A22), 0)</f>
        <v>0</v>
      </c>
      <c r="O13">
        <f>IF(('Nordfront-Armeebogen 2018'!F22 =5), ('Nordfront-Armeebogen 2018'!A22), 0)</f>
        <v>0</v>
      </c>
      <c r="P13">
        <f>IF(('Nordfront-Armeebogen 2018'!F22 =6), ('Nordfront-Armeebogen 2018'!A22), 0)</f>
        <v>0</v>
      </c>
      <c r="Q13">
        <f>IF(('Nordfront-Armeebogen 2018'!F22 =7), ('Nordfront-Armeebogen 2018'!A22), 0)</f>
        <v>0</v>
      </c>
      <c r="R13">
        <f>IF(('Nordfront-Armeebogen 2018'!F22 =8), ('Nordfront-Armeebogen 2018'!A22), 0)</f>
        <v>0</v>
      </c>
      <c r="S13">
        <f>IF(('Nordfront-Armeebogen 2018'!F22 =9), ('Nordfront-Armeebogen 2018'!A22), 0)</f>
        <v>0</v>
      </c>
    </row>
    <row r="14" spans="3:19" ht="15.75" thickBot="1" x14ac:dyDescent="0.3">
      <c r="C14" s="34" t="s">
        <v>44</v>
      </c>
      <c r="G14" s="24" t="s">
        <v>34</v>
      </c>
      <c r="H14" s="26">
        <v>3</v>
      </c>
      <c r="I14" s="28">
        <f>LARGE(M62:M90,1)</f>
        <v>12</v>
      </c>
      <c r="K14">
        <f>IF(('Nordfront-Armeebogen 2018'!F23 =1), ('Nordfront-Armeebogen 2018'!A23), 0)</f>
        <v>0</v>
      </c>
      <c r="L14">
        <f>IF(('Nordfront-Armeebogen 2018'!F23 =2), ('Nordfront-Armeebogen 2018'!A23), 0)</f>
        <v>0</v>
      </c>
      <c r="M14">
        <f>IF(('Nordfront-Armeebogen 2018'!F23 =3), ('Nordfront-Armeebogen 2018'!A23), 0)</f>
        <v>4</v>
      </c>
      <c r="N14">
        <f>IF(('Nordfront-Armeebogen 2018'!F23 =4), ('Nordfront-Armeebogen 2018'!A23), 0)</f>
        <v>0</v>
      </c>
      <c r="O14">
        <f>IF(('Nordfront-Armeebogen 2018'!F23 =5), ('Nordfront-Armeebogen 2018'!A23), 0)</f>
        <v>0</v>
      </c>
      <c r="P14">
        <f>IF(('Nordfront-Armeebogen 2018'!F23 =6), ('Nordfront-Armeebogen 2018'!A23), 0)</f>
        <v>0</v>
      </c>
      <c r="Q14">
        <f>IF(('Nordfront-Armeebogen 2018'!F23 =7), ('Nordfront-Armeebogen 2018'!A23), 0)</f>
        <v>0</v>
      </c>
      <c r="R14">
        <f>IF(('Nordfront-Armeebogen 2018'!F23 =8), ('Nordfront-Armeebogen 2018'!A23), 0)</f>
        <v>0</v>
      </c>
      <c r="S14">
        <f>IF(('Nordfront-Armeebogen 2018'!F23 =9), ('Nordfront-Armeebogen 2018'!A23), 0)</f>
        <v>0</v>
      </c>
    </row>
    <row r="15" spans="3:19" ht="15.75" thickBot="1" x14ac:dyDescent="0.3">
      <c r="C15" s="34" t="s">
        <v>46</v>
      </c>
      <c r="G15" s="24" t="s">
        <v>34</v>
      </c>
      <c r="H15" s="26">
        <v>4</v>
      </c>
      <c r="I15" s="28">
        <f>LARGE(N62:N90,1)</f>
        <v>0</v>
      </c>
      <c r="K15">
        <f>IF(('Nordfront-Armeebogen 2018'!F24 =1), ('Nordfront-Armeebogen 2018'!A24), 0)</f>
        <v>0</v>
      </c>
      <c r="L15">
        <f>IF(('Nordfront-Armeebogen 2018'!F24 =2), ('Nordfront-Armeebogen 2018'!A24), 0)</f>
        <v>0</v>
      </c>
      <c r="M15">
        <f>IF(('Nordfront-Armeebogen 2018'!F24 =3), ('Nordfront-Armeebogen 2018'!A24), 0)</f>
        <v>4</v>
      </c>
      <c r="N15">
        <f>IF(('Nordfront-Armeebogen 2018'!F24 =4), ('Nordfront-Armeebogen 2018'!A24), 0)</f>
        <v>0</v>
      </c>
      <c r="O15">
        <f>IF(('Nordfront-Armeebogen 2018'!F24 =5), ('Nordfront-Armeebogen 2018'!A24), 0)</f>
        <v>0</v>
      </c>
      <c r="P15">
        <f>IF(('Nordfront-Armeebogen 2018'!F24 =6), ('Nordfront-Armeebogen 2018'!A24), 0)</f>
        <v>0</v>
      </c>
      <c r="Q15">
        <f>IF(('Nordfront-Armeebogen 2018'!F24 =7), ('Nordfront-Armeebogen 2018'!A24), 0)</f>
        <v>0</v>
      </c>
      <c r="R15">
        <f>IF(('Nordfront-Armeebogen 2018'!F24 =8), ('Nordfront-Armeebogen 2018'!A24), 0)</f>
        <v>0</v>
      </c>
      <c r="S15">
        <f>IF(('Nordfront-Armeebogen 2018'!F24 =9), ('Nordfront-Armeebogen 2018'!A24), 0)</f>
        <v>0</v>
      </c>
    </row>
    <row r="16" spans="3:19" ht="15.75" thickBot="1" x14ac:dyDescent="0.3">
      <c r="C16" s="34" t="s">
        <v>45</v>
      </c>
      <c r="G16" s="24" t="s">
        <v>34</v>
      </c>
      <c r="H16" s="26">
        <v>5</v>
      </c>
      <c r="I16" s="28">
        <f>LARGE(O62:O90,1)</f>
        <v>0</v>
      </c>
      <c r="K16">
        <f>IF(('Nordfront-Armeebogen 2018'!F25 =1), ('Nordfront-Armeebogen 2018'!A25), 0)</f>
        <v>0</v>
      </c>
      <c r="L16">
        <f>IF(('Nordfront-Armeebogen 2018'!F25 =2), ('Nordfront-Armeebogen 2018'!A25), 0)</f>
        <v>0</v>
      </c>
      <c r="M16">
        <f>IF(('Nordfront-Armeebogen 2018'!F25 =3), ('Nordfront-Armeebogen 2018'!A25), 0)</f>
        <v>4</v>
      </c>
      <c r="N16">
        <f>IF(('Nordfront-Armeebogen 2018'!F25 =4), ('Nordfront-Armeebogen 2018'!A25), 0)</f>
        <v>0</v>
      </c>
      <c r="O16">
        <f>IF(('Nordfront-Armeebogen 2018'!F25 =5), ('Nordfront-Armeebogen 2018'!A25), 0)</f>
        <v>0</v>
      </c>
      <c r="P16">
        <f>IF(('Nordfront-Armeebogen 2018'!F25 =6), ('Nordfront-Armeebogen 2018'!A25), 0)</f>
        <v>0</v>
      </c>
      <c r="Q16">
        <f>IF(('Nordfront-Armeebogen 2018'!F25 =7), ('Nordfront-Armeebogen 2018'!A25), 0)</f>
        <v>0</v>
      </c>
      <c r="R16">
        <f>IF(('Nordfront-Armeebogen 2018'!F25 =8), ('Nordfront-Armeebogen 2018'!A25), 0)</f>
        <v>0</v>
      </c>
      <c r="S16">
        <f>IF(('Nordfront-Armeebogen 2018'!F25 =9), ('Nordfront-Armeebogen 2018'!A25), 0)</f>
        <v>0</v>
      </c>
    </row>
    <row r="17" spans="3:19" ht="15.75" thickBot="1" x14ac:dyDescent="0.3">
      <c r="C17" t="s">
        <v>141</v>
      </c>
      <c r="G17" s="24" t="s">
        <v>34</v>
      </c>
      <c r="H17" s="26">
        <v>6</v>
      </c>
      <c r="I17" s="28">
        <f>LARGE(P62:P90,1)</f>
        <v>0</v>
      </c>
      <c r="K17">
        <f>IF(('Nordfront-Armeebogen 2018'!F26 =1), ('Nordfront-Armeebogen 2018'!A26), 0)</f>
        <v>0</v>
      </c>
      <c r="L17">
        <f>IF(('Nordfront-Armeebogen 2018'!F26 =2), ('Nordfront-Armeebogen 2018'!A26), 0)</f>
        <v>0</v>
      </c>
      <c r="M17">
        <f>IF(('Nordfront-Armeebogen 2018'!F26 =3), ('Nordfront-Armeebogen 2018'!A26), 0)</f>
        <v>0</v>
      </c>
      <c r="N17">
        <f>IF(('Nordfront-Armeebogen 2018'!F26 =4), ('Nordfront-Armeebogen 2018'!A26), 0)</f>
        <v>0</v>
      </c>
      <c r="O17">
        <f>IF(('Nordfront-Armeebogen 2018'!F26 =5), ('Nordfront-Armeebogen 2018'!A26), 0)</f>
        <v>0</v>
      </c>
      <c r="P17">
        <f>IF(('Nordfront-Armeebogen 2018'!F26 =6), ('Nordfront-Armeebogen 2018'!A26), 0)</f>
        <v>0</v>
      </c>
      <c r="Q17">
        <f>IF(('Nordfront-Armeebogen 2018'!F26 =7), ('Nordfront-Armeebogen 2018'!A26), 0)</f>
        <v>0</v>
      </c>
      <c r="R17">
        <f>IF(('Nordfront-Armeebogen 2018'!F26 =8), ('Nordfront-Armeebogen 2018'!A26), 0)</f>
        <v>0</v>
      </c>
      <c r="S17">
        <f>IF(('Nordfront-Armeebogen 2018'!F26 =9), ('Nordfront-Armeebogen 2018'!A26), 0)</f>
        <v>0</v>
      </c>
    </row>
    <row r="18" spans="3:19" ht="15.75" thickBot="1" x14ac:dyDescent="0.3">
      <c r="G18" s="24" t="s">
        <v>34</v>
      </c>
      <c r="H18" s="26">
        <v>7</v>
      </c>
      <c r="I18" s="28">
        <f>LARGE(Q62:Q90,1)</f>
        <v>0</v>
      </c>
      <c r="K18">
        <f>IF(('Nordfront-Armeebogen 2018'!F27 =1), ('Nordfront-Armeebogen 2018'!A27), 0)</f>
        <v>0</v>
      </c>
      <c r="L18">
        <f>IF(('Nordfront-Armeebogen 2018'!F27 =2), ('Nordfront-Armeebogen 2018'!A27), 0)</f>
        <v>0</v>
      </c>
      <c r="M18">
        <f>IF(('Nordfront-Armeebogen 2018'!F27 =3), ('Nordfront-Armeebogen 2018'!A27), 0)</f>
        <v>0</v>
      </c>
      <c r="N18">
        <f>IF(('Nordfront-Armeebogen 2018'!F27 =4), ('Nordfront-Armeebogen 2018'!A27), 0)</f>
        <v>0</v>
      </c>
      <c r="O18">
        <f>IF(('Nordfront-Armeebogen 2018'!F27 =5), ('Nordfront-Armeebogen 2018'!A27), 0)</f>
        <v>0</v>
      </c>
      <c r="P18">
        <f>IF(('Nordfront-Armeebogen 2018'!F27 =6), ('Nordfront-Armeebogen 2018'!A27), 0)</f>
        <v>0</v>
      </c>
      <c r="Q18">
        <f>IF(('Nordfront-Armeebogen 2018'!F27 =7), ('Nordfront-Armeebogen 2018'!A27), 0)</f>
        <v>0</v>
      </c>
      <c r="R18">
        <f>IF(('Nordfront-Armeebogen 2018'!F27 =8), ('Nordfront-Armeebogen 2018'!A27), 0)</f>
        <v>0</v>
      </c>
      <c r="S18">
        <f>IF(('Nordfront-Armeebogen 2018'!F27 =9), ('Nordfront-Armeebogen 2018'!A27), 0)</f>
        <v>0</v>
      </c>
    </row>
    <row r="19" spans="3:19" ht="15.75" thickBot="1" x14ac:dyDescent="0.3">
      <c r="G19" s="24" t="s">
        <v>34</v>
      </c>
      <c r="H19" s="26">
        <v>8</v>
      </c>
      <c r="I19" s="28">
        <f>LARGE(R62:R90,1)</f>
        <v>0</v>
      </c>
      <c r="K19">
        <f>IF(('Nordfront-Armeebogen 2018'!F28 =1), ('Nordfront-Armeebogen 2018'!A28), 0)</f>
        <v>0</v>
      </c>
      <c r="L19">
        <f>IF(('Nordfront-Armeebogen 2018'!F28 =2), ('Nordfront-Armeebogen 2018'!A28), 0)</f>
        <v>0</v>
      </c>
      <c r="M19">
        <f>IF(('Nordfront-Armeebogen 2018'!F28 =3), ('Nordfront-Armeebogen 2018'!A28), 0)</f>
        <v>0</v>
      </c>
      <c r="N19">
        <f>IF(('Nordfront-Armeebogen 2018'!F28 =4), ('Nordfront-Armeebogen 2018'!A28), 0)</f>
        <v>0</v>
      </c>
      <c r="O19">
        <f>IF(('Nordfront-Armeebogen 2018'!F28 =5), ('Nordfront-Armeebogen 2018'!A28), 0)</f>
        <v>0</v>
      </c>
      <c r="P19">
        <f>IF(('Nordfront-Armeebogen 2018'!F28 =6), ('Nordfront-Armeebogen 2018'!A28), 0)</f>
        <v>0</v>
      </c>
      <c r="Q19">
        <f>IF(('Nordfront-Armeebogen 2018'!F28 =7), ('Nordfront-Armeebogen 2018'!A28), 0)</f>
        <v>0</v>
      </c>
      <c r="R19">
        <f>IF(('Nordfront-Armeebogen 2018'!F28 =8), ('Nordfront-Armeebogen 2018'!A28), 0)</f>
        <v>0</v>
      </c>
      <c r="S19">
        <f>IF(('Nordfront-Armeebogen 2018'!F28 =9), ('Nordfront-Armeebogen 2018'!A28), 0)</f>
        <v>0</v>
      </c>
    </row>
    <row r="20" spans="3:19" ht="15.75" thickBot="1" x14ac:dyDescent="0.3">
      <c r="G20" s="24" t="s">
        <v>34</v>
      </c>
      <c r="H20" s="26">
        <v>9</v>
      </c>
      <c r="I20" s="28">
        <f>LARGE(S62:S90,1)</f>
        <v>0</v>
      </c>
      <c r="K20">
        <f>IF(('Nordfront-Armeebogen 2018'!F29 =1), ('Nordfront-Armeebogen 2018'!A29), 0)</f>
        <v>0</v>
      </c>
      <c r="L20">
        <f>IF(('Nordfront-Armeebogen 2018'!F29 =2), ('Nordfront-Armeebogen 2018'!A29), 0)</f>
        <v>0</v>
      </c>
      <c r="M20">
        <f>IF(('Nordfront-Armeebogen 2018'!F29 =3), ('Nordfront-Armeebogen 2018'!A29), 0)</f>
        <v>0</v>
      </c>
      <c r="N20">
        <f>IF(('Nordfront-Armeebogen 2018'!F29 =4), ('Nordfront-Armeebogen 2018'!A29), 0)</f>
        <v>0</v>
      </c>
      <c r="O20">
        <f>IF(('Nordfront-Armeebogen 2018'!F29 =5), ('Nordfront-Armeebogen 2018'!A29), 0)</f>
        <v>0</v>
      </c>
      <c r="P20">
        <f>IF(('Nordfront-Armeebogen 2018'!F29 =6), ('Nordfront-Armeebogen 2018'!A29), 0)</f>
        <v>0</v>
      </c>
      <c r="Q20">
        <f>IF(('Nordfront-Armeebogen 2018'!F29 =7), ('Nordfront-Armeebogen 2018'!A29), 0)</f>
        <v>0</v>
      </c>
      <c r="R20">
        <f>IF(('Nordfront-Armeebogen 2018'!F29 =8), ('Nordfront-Armeebogen 2018'!A29), 0)</f>
        <v>0</v>
      </c>
      <c r="S20">
        <f>IF(('Nordfront-Armeebogen 2018'!F29 =9), ('Nordfront-Armeebogen 2018'!A29), 0)</f>
        <v>0</v>
      </c>
    </row>
    <row r="21" spans="3:19" x14ac:dyDescent="0.25">
      <c r="K21">
        <f>IF(('Nordfront-Armeebogen 2018'!F30 =1), ('Nordfront-Armeebogen 2018'!A30), 0)</f>
        <v>0</v>
      </c>
      <c r="L21">
        <f>IF(('Nordfront-Armeebogen 2018'!F30 =2), ('Nordfront-Armeebogen 2018'!A30), 0)</f>
        <v>0</v>
      </c>
      <c r="M21">
        <f>IF(('Nordfront-Armeebogen 2018'!F30 =3), ('Nordfront-Armeebogen 2018'!A30), 0)</f>
        <v>0</v>
      </c>
      <c r="N21">
        <f>IF(('Nordfront-Armeebogen 2018'!F30 =4), ('Nordfront-Armeebogen 2018'!A30), 0)</f>
        <v>0</v>
      </c>
      <c r="O21">
        <f>IF(('Nordfront-Armeebogen 2018'!F30 =5), ('Nordfront-Armeebogen 2018'!A30), 0)</f>
        <v>0</v>
      </c>
      <c r="P21">
        <f>IF(('Nordfront-Armeebogen 2018'!F30 =6), ('Nordfront-Armeebogen 2018'!A30), 0)</f>
        <v>0</v>
      </c>
      <c r="Q21">
        <f>IF(('Nordfront-Armeebogen 2018'!F30 =7), ('Nordfront-Armeebogen 2018'!A30), 0)</f>
        <v>0</v>
      </c>
      <c r="R21">
        <f>IF(('Nordfront-Armeebogen 2018'!F30 =8), ('Nordfront-Armeebogen 2018'!A30), 0)</f>
        <v>0</v>
      </c>
      <c r="S21">
        <f>IF(('Nordfront-Armeebogen 2018'!F30 =9), ('Nordfront-Armeebogen 2018'!A30), 0)</f>
        <v>0</v>
      </c>
    </row>
    <row r="22" spans="3:19" x14ac:dyDescent="0.25">
      <c r="K22">
        <f>IF(('Nordfront-Armeebogen 2018'!F31 =1), ('Nordfront-Armeebogen 2018'!A31), 0)</f>
        <v>0</v>
      </c>
      <c r="L22">
        <f>IF(('Nordfront-Armeebogen 2018'!F31 =2), ('Nordfront-Armeebogen 2018'!A31), 0)</f>
        <v>0</v>
      </c>
      <c r="M22">
        <f>IF(('Nordfront-Armeebogen 2018'!F31 =3), ('Nordfront-Armeebogen 2018'!A31), 0)</f>
        <v>0</v>
      </c>
      <c r="N22">
        <f>IF(('Nordfront-Armeebogen 2018'!F31 =4), ('Nordfront-Armeebogen 2018'!A31), 0)</f>
        <v>0</v>
      </c>
      <c r="O22">
        <f>IF(('Nordfront-Armeebogen 2018'!F31 =5), ('Nordfront-Armeebogen 2018'!A31), 0)</f>
        <v>0</v>
      </c>
      <c r="P22">
        <f>IF(('Nordfront-Armeebogen 2018'!F31 =6), ('Nordfront-Armeebogen 2018'!A31), 0)</f>
        <v>0</v>
      </c>
      <c r="Q22">
        <f>IF(('Nordfront-Armeebogen 2018'!F31 =7), ('Nordfront-Armeebogen 2018'!A31), 0)</f>
        <v>0</v>
      </c>
      <c r="R22">
        <f>IF(('Nordfront-Armeebogen 2018'!F31 =8), ('Nordfront-Armeebogen 2018'!A31), 0)</f>
        <v>0</v>
      </c>
      <c r="S22">
        <f>IF(('Nordfront-Armeebogen 2018'!F31 =9), ('Nordfront-Armeebogen 2018'!A31), 0)</f>
        <v>0</v>
      </c>
    </row>
    <row r="23" spans="3:19" x14ac:dyDescent="0.25">
      <c r="K23">
        <f>IF(('Nordfront-Armeebogen 2018'!F32 =1), ('Nordfront-Armeebogen 2018'!A32), 0)</f>
        <v>0</v>
      </c>
      <c r="L23">
        <f>IF(('Nordfront-Armeebogen 2018'!F32 =2), ('Nordfront-Armeebogen 2018'!A32), 0)</f>
        <v>0</v>
      </c>
      <c r="M23">
        <f>IF(('Nordfront-Armeebogen 2018'!F32 =3), ('Nordfront-Armeebogen 2018'!A32), 0)</f>
        <v>0</v>
      </c>
      <c r="N23">
        <f>IF(('Nordfront-Armeebogen 2018'!F32 =4), ('Nordfront-Armeebogen 2018'!A32), 0)</f>
        <v>0</v>
      </c>
      <c r="O23">
        <f>IF(('Nordfront-Armeebogen 2018'!F32 =5), ('Nordfront-Armeebogen 2018'!A32), 0)</f>
        <v>0</v>
      </c>
      <c r="P23">
        <f>IF(('Nordfront-Armeebogen 2018'!F32 =6), ('Nordfront-Armeebogen 2018'!A32), 0)</f>
        <v>0</v>
      </c>
      <c r="Q23">
        <f>IF(('Nordfront-Armeebogen 2018'!F32 =7), ('Nordfront-Armeebogen 2018'!A32), 0)</f>
        <v>0</v>
      </c>
      <c r="R23">
        <f>IF(('Nordfront-Armeebogen 2018'!F32 =8), ('Nordfront-Armeebogen 2018'!A32), 0)</f>
        <v>0</v>
      </c>
      <c r="S23">
        <f>IF(('Nordfront-Armeebogen 2018'!F32 =9), ('Nordfront-Armeebogen 2018'!A32), 0)</f>
        <v>0</v>
      </c>
    </row>
    <row r="24" spans="3:19" x14ac:dyDescent="0.25">
      <c r="K24">
        <f>IF(('Nordfront-Armeebogen 2018'!F33 =1), ('Nordfront-Armeebogen 2018'!A33), 0)</f>
        <v>0</v>
      </c>
      <c r="L24">
        <f>IF(('Nordfront-Armeebogen 2018'!F33 =2), ('Nordfront-Armeebogen 2018'!A33), 0)</f>
        <v>0</v>
      </c>
      <c r="M24">
        <f>IF(('Nordfront-Armeebogen 2018'!F33 =3), ('Nordfront-Armeebogen 2018'!A33), 0)</f>
        <v>0</v>
      </c>
      <c r="N24">
        <f>IF(('Nordfront-Armeebogen 2018'!F33 =4), ('Nordfront-Armeebogen 2018'!A33), 0)</f>
        <v>0</v>
      </c>
      <c r="O24">
        <f>IF(('Nordfront-Armeebogen 2018'!F33 =5), ('Nordfront-Armeebogen 2018'!A33), 0)</f>
        <v>0</v>
      </c>
      <c r="P24">
        <f>IF(('Nordfront-Armeebogen 2018'!F33 =6), ('Nordfront-Armeebogen 2018'!A33), 0)</f>
        <v>0</v>
      </c>
      <c r="Q24">
        <f>IF(('Nordfront-Armeebogen 2018'!F33 =7), ('Nordfront-Armeebogen 2018'!A33), 0)</f>
        <v>0</v>
      </c>
      <c r="R24">
        <f>IF(('Nordfront-Armeebogen 2018'!F33 =8), ('Nordfront-Armeebogen 2018'!A33), 0)</f>
        <v>0</v>
      </c>
      <c r="S24">
        <f>IF(('Nordfront-Armeebogen 2018'!F33 =9), ('Nordfront-Armeebogen 2018'!A33), 0)</f>
        <v>0</v>
      </c>
    </row>
    <row r="25" spans="3:19" x14ac:dyDescent="0.25">
      <c r="C25" t="s">
        <v>95</v>
      </c>
      <c r="K25">
        <f>IF(('Nordfront-Armeebogen 2018'!F34 =1), ('Nordfront-Armeebogen 2018'!A34), 0)</f>
        <v>0</v>
      </c>
      <c r="L25">
        <f>IF(('Nordfront-Armeebogen 2018'!F34 =2), ('Nordfront-Armeebogen 2018'!A34), 0)</f>
        <v>0</v>
      </c>
      <c r="M25">
        <f>IF(('Nordfront-Armeebogen 2018'!F34 =3), ('Nordfront-Armeebogen 2018'!A34), 0)</f>
        <v>0</v>
      </c>
      <c r="N25">
        <f>IF(('Nordfront-Armeebogen 2018'!F34 =4), ('Nordfront-Armeebogen 2018'!A34), 0)</f>
        <v>0</v>
      </c>
      <c r="O25">
        <f>IF(('Nordfront-Armeebogen 2018'!F34 =5), ('Nordfront-Armeebogen 2018'!A34), 0)</f>
        <v>0</v>
      </c>
      <c r="P25">
        <f>IF(('Nordfront-Armeebogen 2018'!F34 =6), ('Nordfront-Armeebogen 2018'!A34), 0)</f>
        <v>0</v>
      </c>
      <c r="Q25">
        <f>IF(('Nordfront-Armeebogen 2018'!F34 =7), ('Nordfront-Armeebogen 2018'!A34), 0)</f>
        <v>0</v>
      </c>
      <c r="R25">
        <f>IF(('Nordfront-Armeebogen 2018'!F34 =8), ('Nordfront-Armeebogen 2018'!A34), 0)</f>
        <v>0</v>
      </c>
      <c r="S25">
        <f>IF(('Nordfront-Armeebogen 2018'!F34 =9), ('Nordfront-Armeebogen 2018'!A34), 0)</f>
        <v>0</v>
      </c>
    </row>
    <row r="26" spans="3:19" x14ac:dyDescent="0.25">
      <c r="C26" t="s">
        <v>48</v>
      </c>
      <c r="K26">
        <f>IF(('Nordfront-Armeebogen 2018'!F35 =1), ('Nordfront-Armeebogen 2018'!A35), 0)</f>
        <v>0</v>
      </c>
      <c r="L26">
        <f>IF(('Nordfront-Armeebogen 2018'!F35 =2), ('Nordfront-Armeebogen 2018'!A35), 0)</f>
        <v>0</v>
      </c>
      <c r="M26">
        <f>IF(('Nordfront-Armeebogen 2018'!F35 =3), ('Nordfront-Armeebogen 2018'!A35), 0)</f>
        <v>0</v>
      </c>
      <c r="N26">
        <f>IF(('Nordfront-Armeebogen 2018'!F35 =4), ('Nordfront-Armeebogen 2018'!A35), 0)</f>
        <v>0</v>
      </c>
      <c r="O26">
        <f>IF(('Nordfront-Armeebogen 2018'!F35 =5), ('Nordfront-Armeebogen 2018'!A35), 0)</f>
        <v>0</v>
      </c>
      <c r="P26">
        <f>IF(('Nordfront-Armeebogen 2018'!F35 =6), ('Nordfront-Armeebogen 2018'!A35), 0)</f>
        <v>0</v>
      </c>
      <c r="Q26">
        <f>IF(('Nordfront-Armeebogen 2018'!F35 =7), ('Nordfront-Armeebogen 2018'!A35), 0)</f>
        <v>0</v>
      </c>
      <c r="R26">
        <f>IF(('Nordfront-Armeebogen 2018'!F35 =8), ('Nordfront-Armeebogen 2018'!A35), 0)</f>
        <v>0</v>
      </c>
      <c r="S26">
        <f>IF(('Nordfront-Armeebogen 2018'!F35 =9), ('Nordfront-Armeebogen 2018'!A35), 0)</f>
        <v>0</v>
      </c>
    </row>
    <row r="27" spans="3:19" x14ac:dyDescent="0.25">
      <c r="C27" t="s">
        <v>131</v>
      </c>
      <c r="K27">
        <f>IF(('Nordfront-Armeebogen 2018'!F36 =1), ('Nordfront-Armeebogen 2018'!A36), 0)</f>
        <v>0</v>
      </c>
      <c r="L27">
        <f>IF(('Nordfront-Armeebogen 2018'!F36 =2), ('Nordfront-Armeebogen 2018'!A36), 0)</f>
        <v>0</v>
      </c>
      <c r="M27">
        <f>IF(('Nordfront-Armeebogen 2018'!F36 =3), ('Nordfront-Armeebogen 2018'!A36), 0)</f>
        <v>0</v>
      </c>
      <c r="N27">
        <f>IF(('Nordfront-Armeebogen 2018'!F36 =4), ('Nordfront-Armeebogen 2018'!A36), 0)</f>
        <v>0</v>
      </c>
      <c r="O27">
        <f>IF(('Nordfront-Armeebogen 2018'!F36 =5), ('Nordfront-Armeebogen 2018'!A36), 0)</f>
        <v>0</v>
      </c>
      <c r="P27">
        <f>IF(('Nordfront-Armeebogen 2018'!F36 =6), ('Nordfront-Armeebogen 2018'!A36), 0)</f>
        <v>0</v>
      </c>
      <c r="Q27">
        <f>IF(('Nordfront-Armeebogen 2018'!F36 =7), ('Nordfront-Armeebogen 2018'!A36), 0)</f>
        <v>0</v>
      </c>
      <c r="R27">
        <f>IF(('Nordfront-Armeebogen 2018'!F36 =8), ('Nordfront-Armeebogen 2018'!A36), 0)</f>
        <v>0</v>
      </c>
      <c r="S27">
        <f>IF(('Nordfront-Armeebogen 2018'!F36 =9), ('Nordfront-Armeebogen 2018'!A36), 0)</f>
        <v>0</v>
      </c>
    </row>
    <row r="28" spans="3:19" x14ac:dyDescent="0.25">
      <c r="C28" t="s">
        <v>49</v>
      </c>
      <c r="K28">
        <f>IF(('Nordfront-Armeebogen 2018'!F37 =1), ('Nordfront-Armeebogen 2018'!A37), 0)</f>
        <v>0</v>
      </c>
      <c r="L28">
        <f>IF(('Nordfront-Armeebogen 2018'!F37 =2), ('Nordfront-Armeebogen 2018'!A37), 0)</f>
        <v>0</v>
      </c>
      <c r="M28">
        <f>IF(('Nordfront-Armeebogen 2018'!F37 =3), ('Nordfront-Armeebogen 2018'!A37), 0)</f>
        <v>0</v>
      </c>
      <c r="N28">
        <f>IF(('Nordfront-Armeebogen 2018'!F37 =4), ('Nordfront-Armeebogen 2018'!A37), 0)</f>
        <v>0</v>
      </c>
      <c r="O28">
        <f>IF(('Nordfront-Armeebogen 2018'!F37 =5), ('Nordfront-Armeebogen 2018'!A37), 0)</f>
        <v>0</v>
      </c>
      <c r="P28">
        <f>IF(('Nordfront-Armeebogen 2018'!F37 =6), ('Nordfront-Armeebogen 2018'!A37), 0)</f>
        <v>0</v>
      </c>
      <c r="Q28">
        <f>IF(('Nordfront-Armeebogen 2018'!F37 =7), ('Nordfront-Armeebogen 2018'!A37), 0)</f>
        <v>0</v>
      </c>
      <c r="R28">
        <f>IF(('Nordfront-Armeebogen 2018'!F37 =8), ('Nordfront-Armeebogen 2018'!A37), 0)</f>
        <v>0</v>
      </c>
      <c r="S28">
        <f>IF(('Nordfront-Armeebogen 2018'!F37 =9), ('Nordfront-Armeebogen 2018'!A37), 0)</f>
        <v>0</v>
      </c>
    </row>
    <row r="29" spans="3:19" x14ac:dyDescent="0.25">
      <c r="C29" t="s">
        <v>50</v>
      </c>
      <c r="K29">
        <f>IF(('Nordfront-Armeebogen 2018'!F38 =1), ('Nordfront-Armeebogen 2018'!A38), 0)</f>
        <v>0</v>
      </c>
      <c r="L29">
        <f>IF(('Nordfront-Armeebogen 2018'!F38 =2), ('Nordfront-Armeebogen 2018'!A38), 0)</f>
        <v>0</v>
      </c>
      <c r="M29">
        <f>IF(('Nordfront-Armeebogen 2018'!F38 =3), ('Nordfront-Armeebogen 2018'!A38), 0)</f>
        <v>0</v>
      </c>
      <c r="N29">
        <f>IF(('Nordfront-Armeebogen 2018'!F38 =4), ('Nordfront-Armeebogen 2018'!A38), 0)</f>
        <v>0</v>
      </c>
      <c r="O29">
        <f>IF(('Nordfront-Armeebogen 2018'!F38 =5), ('Nordfront-Armeebogen 2018'!A38), 0)</f>
        <v>0</v>
      </c>
      <c r="P29">
        <f>IF(('Nordfront-Armeebogen 2018'!F38 =6), ('Nordfront-Armeebogen 2018'!A38), 0)</f>
        <v>0</v>
      </c>
      <c r="Q29">
        <f>IF(('Nordfront-Armeebogen 2018'!F38 =7), ('Nordfront-Armeebogen 2018'!A38), 0)</f>
        <v>0</v>
      </c>
      <c r="R29">
        <f>IF(('Nordfront-Armeebogen 2018'!F38 =8), ('Nordfront-Armeebogen 2018'!A38), 0)</f>
        <v>0</v>
      </c>
      <c r="S29">
        <f>IF(('Nordfront-Armeebogen 2018'!F38 =9), ('Nordfront-Armeebogen 2018'!A38), 0)</f>
        <v>0</v>
      </c>
    </row>
    <row r="30" spans="3:19" x14ac:dyDescent="0.25">
      <c r="C30" t="s">
        <v>51</v>
      </c>
      <c r="K30">
        <f>IF(('Nordfront-Armeebogen 2018'!F39 =1), ('Nordfront-Armeebogen 2018'!A39), 0)</f>
        <v>0</v>
      </c>
      <c r="L30">
        <f>IF(('Nordfront-Armeebogen 2018'!F39 =2), ('Nordfront-Armeebogen 2018'!A39), 0)</f>
        <v>0</v>
      </c>
      <c r="M30">
        <f>IF(('Nordfront-Armeebogen 2018'!F39 =3), ('Nordfront-Armeebogen 2018'!A39), 0)</f>
        <v>0</v>
      </c>
      <c r="N30">
        <f>IF(('Nordfront-Armeebogen 2018'!F39 =4), ('Nordfront-Armeebogen 2018'!A39), 0)</f>
        <v>0</v>
      </c>
      <c r="O30">
        <f>IF(('Nordfront-Armeebogen 2018'!F39 =5), ('Nordfront-Armeebogen 2018'!A39), 0)</f>
        <v>0</v>
      </c>
      <c r="P30">
        <f>IF(('Nordfront-Armeebogen 2018'!F39 =6), ('Nordfront-Armeebogen 2018'!A39), 0)</f>
        <v>0</v>
      </c>
      <c r="Q30">
        <f>IF(('Nordfront-Armeebogen 2018'!F39 =7), ('Nordfront-Armeebogen 2018'!A39), 0)</f>
        <v>0</v>
      </c>
      <c r="R30">
        <f>IF(('Nordfront-Armeebogen 2018'!F39 =8), ('Nordfront-Armeebogen 2018'!A39), 0)</f>
        <v>0</v>
      </c>
      <c r="S30">
        <f>IF(('Nordfront-Armeebogen 2018'!F39 =9), ('Nordfront-Armeebogen 2018'!A39), 0)</f>
        <v>0</v>
      </c>
    </row>
    <row r="31" spans="3:19" x14ac:dyDescent="0.25">
      <c r="C31" t="s">
        <v>52</v>
      </c>
    </row>
    <row r="32" spans="3:19" x14ac:dyDescent="0.25">
      <c r="C32" t="s">
        <v>53</v>
      </c>
      <c r="K32" t="str">
        <f>IF('Nordfront-Armeebogen 2018'!F11=1,'Nordfront-Armeebogen 2018'!C11)</f>
        <v>Ruhmreich (15)</v>
      </c>
      <c r="L32" t="b">
        <f>IF('Nordfront-Armeebogen 2018'!F11=2,'Nordfront-Armeebogen 2018'!C11)</f>
        <v>0</v>
      </c>
      <c r="M32" t="b">
        <f>IF('Nordfront-Armeebogen 2018'!F11=3,'Nordfront-Armeebogen 2018'!C11)</f>
        <v>0</v>
      </c>
      <c r="N32" t="b">
        <f>IF('Nordfront-Armeebogen 2018'!F11=4,'Nordfront-Armeebogen 2018'!C11)</f>
        <v>0</v>
      </c>
      <c r="O32" t="b">
        <f>IF('Nordfront-Armeebogen 2018'!F11=5,'Nordfront-Armeebogen 2018'!C11)</f>
        <v>0</v>
      </c>
      <c r="P32" t="b">
        <f>IF('Nordfront-Armeebogen 2018'!F11=6,'Nordfront-Armeebogen 2018'!C11)</f>
        <v>0</v>
      </c>
      <c r="Q32" t="b">
        <f>IF('Nordfront-Armeebogen 2018'!F11=7,'Nordfront-Armeebogen 2018'!C11)</f>
        <v>0</v>
      </c>
      <c r="R32" t="b">
        <f>IF('Nordfront-Armeebogen 2018'!F11=8,'Nordfront-Armeebogen 2018'!C11)</f>
        <v>0</v>
      </c>
      <c r="S32" t="b">
        <f>IF('Nordfront-Armeebogen 2018'!F11=9,'Nordfront-Armeebogen 2018'!C11)</f>
        <v>0</v>
      </c>
    </row>
    <row r="33" spans="3:19" x14ac:dyDescent="0.25">
      <c r="C33" t="s">
        <v>54</v>
      </c>
      <c r="K33" t="str">
        <f>IF('Nordfront-Armeebogen 2018'!F12=1,'Nordfront-Armeebogen 2018'!C12)</f>
        <v>Krieger (0)</v>
      </c>
      <c r="L33" t="b">
        <f>IF('Nordfront-Armeebogen 2018'!F12=2,'Nordfront-Armeebogen 2018'!C12)</f>
        <v>0</v>
      </c>
      <c r="M33" t="b">
        <f>IF('Nordfront-Armeebogen 2018'!F12=3,'Nordfront-Armeebogen 2018'!C12)</f>
        <v>0</v>
      </c>
      <c r="N33" t="b">
        <f>IF('Nordfront-Armeebogen 2018'!F12=4,'Nordfront-Armeebogen 2018'!C12)</f>
        <v>0</v>
      </c>
      <c r="O33" t="b">
        <f>IF('Nordfront-Armeebogen 2018'!F12=5,'Nordfront-Armeebogen 2018'!C12)</f>
        <v>0</v>
      </c>
      <c r="P33" t="b">
        <f>IF('Nordfront-Armeebogen 2018'!F12=6,'Nordfront-Armeebogen 2018'!C12)</f>
        <v>0</v>
      </c>
      <c r="Q33" t="b">
        <f>IF('Nordfront-Armeebogen 2018'!F12=7,'Nordfront-Armeebogen 2018'!C12)</f>
        <v>0</v>
      </c>
      <c r="R33" t="b">
        <f>IF('Nordfront-Armeebogen 2018'!F12=8,'Nordfront-Armeebogen 2018'!C12)</f>
        <v>0</v>
      </c>
      <c r="S33" t="b">
        <f>IF('Nordfront-Armeebogen 2018'!F12=9,'Nordfront-Armeebogen 2018'!C12)</f>
        <v>0</v>
      </c>
    </row>
    <row r="34" spans="3:19" x14ac:dyDescent="0.25">
      <c r="C34" t="s">
        <v>55</v>
      </c>
      <c r="K34" t="str">
        <f>IF('Nordfront-Armeebogen 2018'!F13=1,'Nordfront-Armeebogen 2018'!C13)</f>
        <v>Krieger (0)</v>
      </c>
      <c r="L34" t="b">
        <f>IF('Nordfront-Armeebogen 2018'!F13=2,'Nordfront-Armeebogen 2018'!C13)</f>
        <v>0</v>
      </c>
      <c r="M34" t="b">
        <f>IF('Nordfront-Armeebogen 2018'!F13=3,'Nordfront-Armeebogen 2018'!C13)</f>
        <v>0</v>
      </c>
      <c r="N34" t="b">
        <f>IF('Nordfront-Armeebogen 2018'!F13=4,'Nordfront-Armeebogen 2018'!C13)</f>
        <v>0</v>
      </c>
      <c r="O34" t="b">
        <f>IF('Nordfront-Armeebogen 2018'!F13=5,'Nordfront-Armeebogen 2018'!C13)</f>
        <v>0</v>
      </c>
      <c r="P34" t="b">
        <f>IF('Nordfront-Armeebogen 2018'!F13=6,'Nordfront-Armeebogen 2018'!C13)</f>
        <v>0</v>
      </c>
      <c r="Q34" t="b">
        <f>IF('Nordfront-Armeebogen 2018'!F13=7,'Nordfront-Armeebogen 2018'!C13)</f>
        <v>0</v>
      </c>
      <c r="R34" t="b">
        <f>IF('Nordfront-Armeebogen 2018'!F13=8,'Nordfront-Armeebogen 2018'!C13)</f>
        <v>0</v>
      </c>
      <c r="S34" t="b">
        <f>IF('Nordfront-Armeebogen 2018'!F13=9,'Nordfront-Armeebogen 2018'!C13)</f>
        <v>0</v>
      </c>
    </row>
    <row r="35" spans="3:19" x14ac:dyDescent="0.25">
      <c r="C35" t="s">
        <v>56</v>
      </c>
      <c r="K35" t="str">
        <f>IF('Nordfront-Armeebogen 2018'!F14=1,'Nordfront-Armeebogen 2018'!C14)</f>
        <v>Krieger (0)</v>
      </c>
      <c r="L35" t="b">
        <f>IF('Nordfront-Armeebogen 2018'!F14=2,'Nordfront-Armeebogen 2018'!C14)</f>
        <v>0</v>
      </c>
      <c r="M35" t="b">
        <f>IF('Nordfront-Armeebogen 2018'!F14=3,'Nordfront-Armeebogen 2018'!C14)</f>
        <v>0</v>
      </c>
      <c r="N35" t="b">
        <f>IF('Nordfront-Armeebogen 2018'!F14=4,'Nordfront-Armeebogen 2018'!C14)</f>
        <v>0</v>
      </c>
      <c r="O35" t="b">
        <f>IF('Nordfront-Armeebogen 2018'!F14=5,'Nordfront-Armeebogen 2018'!C14)</f>
        <v>0</v>
      </c>
      <c r="P35" t="b">
        <f>IF('Nordfront-Armeebogen 2018'!F14=6,'Nordfront-Armeebogen 2018'!C14)</f>
        <v>0</v>
      </c>
      <c r="Q35" t="b">
        <f>IF('Nordfront-Armeebogen 2018'!F14=7,'Nordfront-Armeebogen 2018'!C14)</f>
        <v>0</v>
      </c>
      <c r="R35" t="b">
        <f>IF('Nordfront-Armeebogen 2018'!F14=8,'Nordfront-Armeebogen 2018'!C14)</f>
        <v>0</v>
      </c>
      <c r="S35" t="b">
        <f>IF('Nordfront-Armeebogen 2018'!F14=9,'Nordfront-Armeebogen 2018'!C14)</f>
        <v>0</v>
      </c>
    </row>
    <row r="36" spans="3:19" x14ac:dyDescent="0.25">
      <c r="C36" t="s">
        <v>57</v>
      </c>
      <c r="K36" t="str">
        <f>IF('Nordfront-Armeebogen 2018'!F15=1,'Nordfront-Armeebogen 2018'!C15)</f>
        <v>Krieger (0)</v>
      </c>
      <c r="L36" t="b">
        <f>IF('Nordfront-Armeebogen 2018'!F15=2,'Nordfront-Armeebogen 2018'!C15)</f>
        <v>0</v>
      </c>
      <c r="M36" t="b">
        <f>IF('Nordfront-Armeebogen 2018'!F15=3,'Nordfront-Armeebogen 2018'!C15)</f>
        <v>0</v>
      </c>
      <c r="N36" t="b">
        <f>IF('Nordfront-Armeebogen 2018'!F15=4,'Nordfront-Armeebogen 2018'!C15)</f>
        <v>0</v>
      </c>
      <c r="O36" t="b">
        <f>IF('Nordfront-Armeebogen 2018'!F15=5,'Nordfront-Armeebogen 2018'!C15)</f>
        <v>0</v>
      </c>
      <c r="P36" t="b">
        <f>IF('Nordfront-Armeebogen 2018'!F15=6,'Nordfront-Armeebogen 2018'!C15)</f>
        <v>0</v>
      </c>
      <c r="Q36" t="b">
        <f>IF('Nordfront-Armeebogen 2018'!F15=7,'Nordfront-Armeebogen 2018'!C15)</f>
        <v>0</v>
      </c>
      <c r="R36" t="b">
        <f>IF('Nordfront-Armeebogen 2018'!F15=8,'Nordfront-Armeebogen 2018'!C15)</f>
        <v>0</v>
      </c>
      <c r="S36" t="b">
        <f>IF('Nordfront-Armeebogen 2018'!F15=9,'Nordfront-Armeebogen 2018'!C15)</f>
        <v>0</v>
      </c>
    </row>
    <row r="37" spans="3:19" x14ac:dyDescent="0.25">
      <c r="C37" t="s">
        <v>58</v>
      </c>
      <c r="K37" t="b">
        <f>IF('Nordfront-Armeebogen 2018'!F16=1,'Nordfront-Armeebogen 2018'!C16)</f>
        <v>0</v>
      </c>
      <c r="L37" t="b">
        <f>IF('Nordfront-Armeebogen 2018'!F16=2,'Nordfront-Armeebogen 2018'!C16)</f>
        <v>0</v>
      </c>
      <c r="M37" t="b">
        <f>IF('Nordfront-Armeebogen 2018'!F16=3,'Nordfront-Armeebogen 2018'!C16)</f>
        <v>0</v>
      </c>
      <c r="N37" t="b">
        <f>IF('Nordfront-Armeebogen 2018'!F16=4,'Nordfront-Armeebogen 2018'!C16)</f>
        <v>0</v>
      </c>
      <c r="O37" t="b">
        <f>IF('Nordfront-Armeebogen 2018'!F16=5,'Nordfront-Armeebogen 2018'!C16)</f>
        <v>0</v>
      </c>
      <c r="P37" t="b">
        <f>IF('Nordfront-Armeebogen 2018'!F16=6,'Nordfront-Armeebogen 2018'!C16)</f>
        <v>0</v>
      </c>
      <c r="Q37" t="b">
        <f>IF('Nordfront-Armeebogen 2018'!F16=7,'Nordfront-Armeebogen 2018'!C16)</f>
        <v>0</v>
      </c>
      <c r="R37" t="b">
        <f>IF('Nordfront-Armeebogen 2018'!F16=8,'Nordfront-Armeebogen 2018'!C16)</f>
        <v>0</v>
      </c>
      <c r="S37" t="b">
        <f>IF('Nordfront-Armeebogen 2018'!F16=9,'Nordfront-Armeebogen 2018'!C16)</f>
        <v>0</v>
      </c>
    </row>
    <row r="38" spans="3:19" x14ac:dyDescent="0.25">
      <c r="C38" t="s">
        <v>59</v>
      </c>
      <c r="K38" t="b">
        <f>IF('Nordfront-Armeebogen 2018'!F17=1,'Nordfront-Armeebogen 2018'!C17)</f>
        <v>0</v>
      </c>
      <c r="L38" t="str">
        <f>IF('Nordfront-Armeebogen 2018'!F17=2,'Nordfront-Armeebogen 2018'!C17)</f>
        <v>Mächtig (12)</v>
      </c>
      <c r="M38" t="b">
        <f>IF('Nordfront-Armeebogen 2018'!F17=3,'Nordfront-Armeebogen 2018'!C17)</f>
        <v>0</v>
      </c>
      <c r="N38" t="b">
        <f>IF('Nordfront-Armeebogen 2018'!F17=4,'Nordfront-Armeebogen 2018'!C17)</f>
        <v>0</v>
      </c>
      <c r="O38" t="b">
        <f>IF('Nordfront-Armeebogen 2018'!F17=5,'Nordfront-Armeebogen 2018'!C17)</f>
        <v>0</v>
      </c>
      <c r="P38" t="b">
        <f>IF('Nordfront-Armeebogen 2018'!F17=6,'Nordfront-Armeebogen 2018'!C17)</f>
        <v>0</v>
      </c>
      <c r="Q38" t="b">
        <f>IF('Nordfront-Armeebogen 2018'!F17=7,'Nordfront-Armeebogen 2018'!C17)</f>
        <v>0</v>
      </c>
      <c r="R38" t="b">
        <f>IF('Nordfront-Armeebogen 2018'!F17=8,'Nordfront-Armeebogen 2018'!C17)</f>
        <v>0</v>
      </c>
      <c r="S38" t="b">
        <f>IF('Nordfront-Armeebogen 2018'!F17=9,'Nordfront-Armeebogen 2018'!C17)</f>
        <v>0</v>
      </c>
    </row>
    <row r="39" spans="3:19" x14ac:dyDescent="0.25">
      <c r="C39" t="s">
        <v>60</v>
      </c>
      <c r="K39" t="b">
        <f>IF('Nordfront-Armeebogen 2018'!F18=1,'Nordfront-Armeebogen 2018'!C18)</f>
        <v>0</v>
      </c>
      <c r="L39" t="str">
        <f>IF('Nordfront-Armeebogen 2018'!F18=2,'Nordfront-Armeebogen 2018'!C18)</f>
        <v>Krieger (0)</v>
      </c>
      <c r="M39" t="b">
        <f>IF('Nordfront-Armeebogen 2018'!F18=3,'Nordfront-Armeebogen 2018'!C18)</f>
        <v>0</v>
      </c>
      <c r="N39" t="b">
        <f>IF('Nordfront-Armeebogen 2018'!F18=4,'Nordfront-Armeebogen 2018'!C18)</f>
        <v>0</v>
      </c>
      <c r="O39" t="b">
        <f>IF('Nordfront-Armeebogen 2018'!F18=5,'Nordfront-Armeebogen 2018'!C18)</f>
        <v>0</v>
      </c>
      <c r="P39" t="b">
        <f>IF('Nordfront-Armeebogen 2018'!F18=6,'Nordfront-Armeebogen 2018'!C18)</f>
        <v>0</v>
      </c>
      <c r="Q39" t="b">
        <f>IF('Nordfront-Armeebogen 2018'!F18=7,'Nordfront-Armeebogen 2018'!C18)</f>
        <v>0</v>
      </c>
      <c r="R39" t="b">
        <f>IF('Nordfront-Armeebogen 2018'!F18=8,'Nordfront-Armeebogen 2018'!C18)</f>
        <v>0</v>
      </c>
      <c r="S39" t="b">
        <f>IF('Nordfront-Armeebogen 2018'!F18=9,'Nordfront-Armeebogen 2018'!C18)</f>
        <v>0</v>
      </c>
    </row>
    <row r="40" spans="3:19" x14ac:dyDescent="0.25">
      <c r="C40" t="s">
        <v>61</v>
      </c>
      <c r="K40" t="b">
        <f>IF('Nordfront-Armeebogen 2018'!F19=1,'Nordfront-Armeebogen 2018'!C19)</f>
        <v>0</v>
      </c>
      <c r="L40" t="str">
        <f>IF('Nordfront-Armeebogen 2018'!F19=2,'Nordfront-Armeebogen 2018'!C19)</f>
        <v>Krieger (0)</v>
      </c>
      <c r="M40" t="b">
        <f>IF('Nordfront-Armeebogen 2018'!F19=3,'Nordfront-Armeebogen 2018'!C19)</f>
        <v>0</v>
      </c>
      <c r="N40" t="b">
        <f>IF('Nordfront-Armeebogen 2018'!F19=4,'Nordfront-Armeebogen 2018'!C19)</f>
        <v>0</v>
      </c>
      <c r="O40" t="b">
        <f>IF('Nordfront-Armeebogen 2018'!F19=5,'Nordfront-Armeebogen 2018'!C19)</f>
        <v>0</v>
      </c>
      <c r="P40" t="b">
        <f>IF('Nordfront-Armeebogen 2018'!F19=6,'Nordfront-Armeebogen 2018'!C19)</f>
        <v>0</v>
      </c>
      <c r="Q40" t="b">
        <f>IF('Nordfront-Armeebogen 2018'!F19=7,'Nordfront-Armeebogen 2018'!C19)</f>
        <v>0</v>
      </c>
      <c r="R40" t="b">
        <f>IF('Nordfront-Armeebogen 2018'!F19=8,'Nordfront-Armeebogen 2018'!C19)</f>
        <v>0</v>
      </c>
      <c r="S40" t="b">
        <f>IF('Nordfront-Armeebogen 2018'!F19=9,'Nordfront-Armeebogen 2018'!C19)</f>
        <v>0</v>
      </c>
    </row>
    <row r="41" spans="3:19" x14ac:dyDescent="0.25">
      <c r="C41" t="s">
        <v>62</v>
      </c>
      <c r="K41" t="b">
        <f>IF('Nordfront-Armeebogen 2018'!F20=1,'Nordfront-Armeebogen 2018'!C20)</f>
        <v>0</v>
      </c>
      <c r="L41" t="str">
        <f>IF('Nordfront-Armeebogen 2018'!F20=2,'Nordfront-Armeebogen 2018'!C20)</f>
        <v>Krieger (0)</v>
      </c>
      <c r="M41" t="b">
        <f>IF('Nordfront-Armeebogen 2018'!F20=3,'Nordfront-Armeebogen 2018'!C20)</f>
        <v>0</v>
      </c>
      <c r="N41" t="b">
        <f>IF('Nordfront-Armeebogen 2018'!F20=4,'Nordfront-Armeebogen 2018'!C20)</f>
        <v>0</v>
      </c>
      <c r="O41" t="b">
        <f>IF('Nordfront-Armeebogen 2018'!F20=5,'Nordfront-Armeebogen 2018'!C20)</f>
        <v>0</v>
      </c>
      <c r="P41" t="b">
        <f>IF('Nordfront-Armeebogen 2018'!F20=6,'Nordfront-Armeebogen 2018'!C20)</f>
        <v>0</v>
      </c>
      <c r="Q41" t="b">
        <f>IF('Nordfront-Armeebogen 2018'!F20=7,'Nordfront-Armeebogen 2018'!C20)</f>
        <v>0</v>
      </c>
      <c r="R41" t="b">
        <f>IF('Nordfront-Armeebogen 2018'!F20=8,'Nordfront-Armeebogen 2018'!C20)</f>
        <v>0</v>
      </c>
      <c r="S41" t="b">
        <f>IF('Nordfront-Armeebogen 2018'!F20=9,'Nordfront-Armeebogen 2018'!C20)</f>
        <v>0</v>
      </c>
    </row>
    <row r="42" spans="3:19" x14ac:dyDescent="0.25">
      <c r="C42" t="s">
        <v>63</v>
      </c>
      <c r="K42" t="b">
        <f>IF('Nordfront-Armeebogen 2018'!F21=1,'Nordfront-Armeebogen 2018'!C21)</f>
        <v>0</v>
      </c>
      <c r="L42" t="b">
        <f>IF('Nordfront-Armeebogen 2018'!F21=2,'Nordfront-Armeebogen 2018'!C21)</f>
        <v>0</v>
      </c>
      <c r="M42" t="b">
        <f>IF('Nordfront-Armeebogen 2018'!F21=3,'Nordfront-Armeebogen 2018'!C21)</f>
        <v>0</v>
      </c>
      <c r="N42" t="b">
        <f>IF('Nordfront-Armeebogen 2018'!F21=4,'Nordfront-Armeebogen 2018'!C21)</f>
        <v>0</v>
      </c>
      <c r="O42" t="b">
        <f>IF('Nordfront-Armeebogen 2018'!F21=5,'Nordfront-Armeebogen 2018'!C21)</f>
        <v>0</v>
      </c>
      <c r="P42" t="b">
        <f>IF('Nordfront-Armeebogen 2018'!F21=6,'Nordfront-Armeebogen 2018'!C21)</f>
        <v>0</v>
      </c>
      <c r="Q42" t="b">
        <f>IF('Nordfront-Armeebogen 2018'!F21=7,'Nordfront-Armeebogen 2018'!C21)</f>
        <v>0</v>
      </c>
      <c r="R42" t="b">
        <f>IF('Nordfront-Armeebogen 2018'!F21=8,'Nordfront-Armeebogen 2018'!C21)</f>
        <v>0</v>
      </c>
      <c r="S42" t="b">
        <f>IF('Nordfront-Armeebogen 2018'!F21=9,'Nordfront-Armeebogen 2018'!C21)</f>
        <v>0</v>
      </c>
    </row>
    <row r="43" spans="3:19" x14ac:dyDescent="0.25">
      <c r="C43" t="s">
        <v>64</v>
      </c>
      <c r="K43" t="b">
        <f>IF('Nordfront-Armeebogen 2018'!F22=1,'Nordfront-Armeebogen 2018'!C22)</f>
        <v>0</v>
      </c>
      <c r="L43" t="b">
        <f>IF('Nordfront-Armeebogen 2018'!F22=2,'Nordfront-Armeebogen 2018'!C22)</f>
        <v>0</v>
      </c>
      <c r="M43" t="str">
        <f>IF('Nordfront-Armeebogen 2018'!F22=3,'Nordfront-Armeebogen 2018'!C22)</f>
        <v>Mächtig (12)</v>
      </c>
      <c r="N43" t="b">
        <f>IF('Nordfront-Armeebogen 2018'!F22=4,'Nordfront-Armeebogen 2018'!C22)</f>
        <v>0</v>
      </c>
      <c r="O43" t="b">
        <f>IF('Nordfront-Armeebogen 2018'!F22=5,'Nordfront-Armeebogen 2018'!C22)</f>
        <v>0</v>
      </c>
      <c r="P43" t="b">
        <f>IF('Nordfront-Armeebogen 2018'!F22=6,'Nordfront-Armeebogen 2018'!C22)</f>
        <v>0</v>
      </c>
      <c r="Q43" t="b">
        <f>IF('Nordfront-Armeebogen 2018'!F22=7,'Nordfront-Armeebogen 2018'!C22)</f>
        <v>0</v>
      </c>
      <c r="R43" t="b">
        <f>IF('Nordfront-Armeebogen 2018'!F22=8,'Nordfront-Armeebogen 2018'!C22)</f>
        <v>0</v>
      </c>
      <c r="S43" t="b">
        <f>IF('Nordfront-Armeebogen 2018'!F22=9,'Nordfront-Armeebogen 2018'!C22)</f>
        <v>0</v>
      </c>
    </row>
    <row r="44" spans="3:19" x14ac:dyDescent="0.25">
      <c r="C44" t="s">
        <v>65</v>
      </c>
      <c r="K44" t="b">
        <f>IF('Nordfront-Armeebogen 2018'!F23=1,'Nordfront-Armeebogen 2018'!C23)</f>
        <v>0</v>
      </c>
      <c r="L44" t="b">
        <f>IF('Nordfront-Armeebogen 2018'!F23=2,'Nordfront-Armeebogen 2018'!C23)</f>
        <v>0</v>
      </c>
      <c r="M44" t="str">
        <f>IF('Nordfront-Armeebogen 2018'!F23=3,'Nordfront-Armeebogen 2018'!C23)</f>
        <v>Krieger (0)</v>
      </c>
      <c r="N44" t="b">
        <f>IF('Nordfront-Armeebogen 2018'!F23=4,'Nordfront-Armeebogen 2018'!C23)</f>
        <v>0</v>
      </c>
      <c r="O44" t="b">
        <f>IF('Nordfront-Armeebogen 2018'!F23=5,'Nordfront-Armeebogen 2018'!C23)</f>
        <v>0</v>
      </c>
      <c r="P44" t="b">
        <f>IF('Nordfront-Armeebogen 2018'!F23=6,'Nordfront-Armeebogen 2018'!C23)</f>
        <v>0</v>
      </c>
      <c r="Q44" t="b">
        <f>IF('Nordfront-Armeebogen 2018'!F23=7,'Nordfront-Armeebogen 2018'!C23)</f>
        <v>0</v>
      </c>
      <c r="R44" t="b">
        <f>IF('Nordfront-Armeebogen 2018'!F23=8,'Nordfront-Armeebogen 2018'!C23)</f>
        <v>0</v>
      </c>
      <c r="S44" t="b">
        <f>IF('Nordfront-Armeebogen 2018'!F23=9,'Nordfront-Armeebogen 2018'!C23)</f>
        <v>0</v>
      </c>
    </row>
    <row r="45" spans="3:19" x14ac:dyDescent="0.25">
      <c r="C45" t="s">
        <v>66</v>
      </c>
      <c r="K45" t="b">
        <f>IF('Nordfront-Armeebogen 2018'!F24=1,'Nordfront-Armeebogen 2018'!C24)</f>
        <v>0</v>
      </c>
      <c r="L45" t="b">
        <f>IF('Nordfront-Armeebogen 2018'!F24=2,'Nordfront-Armeebogen 2018'!C24)</f>
        <v>0</v>
      </c>
      <c r="M45" t="str">
        <f>IF('Nordfront-Armeebogen 2018'!F24=3,'Nordfront-Armeebogen 2018'!C24)</f>
        <v>Krieger (0)</v>
      </c>
      <c r="N45" t="b">
        <f>IF('Nordfront-Armeebogen 2018'!F24=4,'Nordfront-Armeebogen 2018'!C24)</f>
        <v>0</v>
      </c>
      <c r="O45" t="b">
        <f>IF('Nordfront-Armeebogen 2018'!F24=5,'Nordfront-Armeebogen 2018'!C24)</f>
        <v>0</v>
      </c>
      <c r="P45" t="b">
        <f>IF('Nordfront-Armeebogen 2018'!F24=6,'Nordfront-Armeebogen 2018'!C24)</f>
        <v>0</v>
      </c>
      <c r="Q45" t="b">
        <f>IF('Nordfront-Armeebogen 2018'!F24=7,'Nordfront-Armeebogen 2018'!C24)</f>
        <v>0</v>
      </c>
      <c r="R45" t="b">
        <f>IF('Nordfront-Armeebogen 2018'!F24=8,'Nordfront-Armeebogen 2018'!C24)</f>
        <v>0</v>
      </c>
      <c r="S45" t="b">
        <f>IF('Nordfront-Armeebogen 2018'!F24=9,'Nordfront-Armeebogen 2018'!C24)</f>
        <v>0</v>
      </c>
    </row>
    <row r="46" spans="3:19" x14ac:dyDescent="0.25">
      <c r="C46" t="s">
        <v>67</v>
      </c>
      <c r="K46" t="b">
        <f>IF('Nordfront-Armeebogen 2018'!F25=1,'Nordfront-Armeebogen 2018'!C25)</f>
        <v>0</v>
      </c>
      <c r="L46" t="b">
        <f>IF('Nordfront-Armeebogen 2018'!F25=2,'Nordfront-Armeebogen 2018'!C25)</f>
        <v>0</v>
      </c>
      <c r="M46" t="str">
        <f>IF('Nordfront-Armeebogen 2018'!F25=3,'Nordfront-Armeebogen 2018'!C25)</f>
        <v>Krieger (0)</v>
      </c>
      <c r="N46" t="b">
        <f>IF('Nordfront-Armeebogen 2018'!F25=4,'Nordfront-Armeebogen 2018'!C25)</f>
        <v>0</v>
      </c>
      <c r="O46" t="b">
        <f>IF('Nordfront-Armeebogen 2018'!F25=5,'Nordfront-Armeebogen 2018'!C25)</f>
        <v>0</v>
      </c>
      <c r="P46" t="b">
        <f>IF('Nordfront-Armeebogen 2018'!F25=6,'Nordfront-Armeebogen 2018'!C25)</f>
        <v>0</v>
      </c>
      <c r="Q46" t="b">
        <f>IF('Nordfront-Armeebogen 2018'!F25=7,'Nordfront-Armeebogen 2018'!C25)</f>
        <v>0</v>
      </c>
      <c r="R46" t="b">
        <f>IF('Nordfront-Armeebogen 2018'!F25=8,'Nordfront-Armeebogen 2018'!C25)</f>
        <v>0</v>
      </c>
      <c r="S46" t="b">
        <f>IF('Nordfront-Armeebogen 2018'!F25=9,'Nordfront-Armeebogen 2018'!C25)</f>
        <v>0</v>
      </c>
    </row>
    <row r="47" spans="3:19" x14ac:dyDescent="0.25">
      <c r="C47" t="s">
        <v>68</v>
      </c>
      <c r="K47" t="b">
        <f>IF('Nordfront-Armeebogen 2018'!F26=1,'Nordfront-Armeebogen 2018'!C26)</f>
        <v>0</v>
      </c>
      <c r="L47" t="b">
        <f>IF('Nordfront-Armeebogen 2018'!F26=2,'Nordfront-Armeebogen 2018'!C26)</f>
        <v>0</v>
      </c>
      <c r="M47" t="b">
        <f>IF('Nordfront-Armeebogen 2018'!F26=3,'Nordfront-Armeebogen 2018'!C26)</f>
        <v>0</v>
      </c>
      <c r="N47" t="b">
        <f>IF('Nordfront-Armeebogen 2018'!F26=4,'Nordfront-Armeebogen 2018'!C26)</f>
        <v>0</v>
      </c>
      <c r="O47" t="b">
        <f>IF('Nordfront-Armeebogen 2018'!F26=5,'Nordfront-Armeebogen 2018'!C26)</f>
        <v>0</v>
      </c>
      <c r="P47" t="b">
        <f>IF('Nordfront-Armeebogen 2018'!F26=6,'Nordfront-Armeebogen 2018'!C26)</f>
        <v>0</v>
      </c>
      <c r="Q47" t="b">
        <f>IF('Nordfront-Armeebogen 2018'!F26=7,'Nordfront-Armeebogen 2018'!C26)</f>
        <v>0</v>
      </c>
      <c r="R47" t="b">
        <f>IF('Nordfront-Armeebogen 2018'!F26=8,'Nordfront-Armeebogen 2018'!C26)</f>
        <v>0</v>
      </c>
      <c r="S47" t="b">
        <f>IF('Nordfront-Armeebogen 2018'!F26=9,'Nordfront-Armeebogen 2018'!C26)</f>
        <v>0</v>
      </c>
    </row>
    <row r="48" spans="3:19" x14ac:dyDescent="0.25">
      <c r="C48" t="s">
        <v>69</v>
      </c>
      <c r="K48" t="b">
        <f>IF('Nordfront-Armeebogen 2018'!F27=1,'Nordfront-Armeebogen 2018'!C27)</f>
        <v>0</v>
      </c>
      <c r="L48" t="b">
        <f>IF('Nordfront-Armeebogen 2018'!F27=2,'Nordfront-Armeebogen 2018'!C27)</f>
        <v>0</v>
      </c>
      <c r="M48" t="b">
        <f>IF('Nordfront-Armeebogen 2018'!F27=3,'Nordfront-Armeebogen 2018'!C27)</f>
        <v>0</v>
      </c>
      <c r="N48" t="b">
        <f>IF('Nordfront-Armeebogen 2018'!F27=4,'Nordfront-Armeebogen 2018'!C27)</f>
        <v>0</v>
      </c>
      <c r="O48" t="b">
        <f>IF('Nordfront-Armeebogen 2018'!F27=5,'Nordfront-Armeebogen 2018'!C27)</f>
        <v>0</v>
      </c>
      <c r="P48" t="b">
        <f>IF('Nordfront-Armeebogen 2018'!F27=6,'Nordfront-Armeebogen 2018'!C27)</f>
        <v>0</v>
      </c>
      <c r="Q48" t="b">
        <f>IF('Nordfront-Armeebogen 2018'!F27=7,'Nordfront-Armeebogen 2018'!C27)</f>
        <v>0</v>
      </c>
      <c r="R48" t="b">
        <f>IF('Nordfront-Armeebogen 2018'!F27=8,'Nordfront-Armeebogen 2018'!C27)</f>
        <v>0</v>
      </c>
      <c r="S48" t="b">
        <f>IF('Nordfront-Armeebogen 2018'!F27=9,'Nordfront-Armeebogen 2018'!C27)</f>
        <v>0</v>
      </c>
    </row>
    <row r="49" spans="3:19" x14ac:dyDescent="0.25">
      <c r="C49" t="s">
        <v>70</v>
      </c>
      <c r="K49" t="b">
        <f>IF('Nordfront-Armeebogen 2018'!F28=1,'Nordfront-Armeebogen 2018'!C28)</f>
        <v>0</v>
      </c>
      <c r="L49" t="b">
        <f>IF('Nordfront-Armeebogen 2018'!F28=2,'Nordfront-Armeebogen 2018'!C28)</f>
        <v>0</v>
      </c>
      <c r="M49" t="b">
        <f>IF('Nordfront-Armeebogen 2018'!F28=3,'Nordfront-Armeebogen 2018'!C28)</f>
        <v>0</v>
      </c>
      <c r="N49" t="b">
        <f>IF('Nordfront-Armeebogen 2018'!F28=4,'Nordfront-Armeebogen 2018'!C28)</f>
        <v>0</v>
      </c>
      <c r="O49" t="b">
        <f>IF('Nordfront-Armeebogen 2018'!F28=5,'Nordfront-Armeebogen 2018'!C28)</f>
        <v>0</v>
      </c>
      <c r="P49" t="b">
        <f>IF('Nordfront-Armeebogen 2018'!F28=6,'Nordfront-Armeebogen 2018'!C28)</f>
        <v>0</v>
      </c>
      <c r="Q49" t="b">
        <f>IF('Nordfront-Armeebogen 2018'!F28=7,'Nordfront-Armeebogen 2018'!C28)</f>
        <v>0</v>
      </c>
      <c r="R49" t="b">
        <f>IF('Nordfront-Armeebogen 2018'!F28=8,'Nordfront-Armeebogen 2018'!C28)</f>
        <v>0</v>
      </c>
      <c r="S49" t="b">
        <f>IF('Nordfront-Armeebogen 2018'!F28=9,'Nordfront-Armeebogen 2018'!C28)</f>
        <v>0</v>
      </c>
    </row>
    <row r="50" spans="3:19" x14ac:dyDescent="0.25">
      <c r="C50" t="s">
        <v>71</v>
      </c>
      <c r="K50" t="b">
        <f>IF('Nordfront-Armeebogen 2018'!F29=1,'Nordfront-Armeebogen 2018'!C29)</f>
        <v>0</v>
      </c>
      <c r="L50" t="b">
        <f>IF('Nordfront-Armeebogen 2018'!F29=2,'Nordfront-Armeebogen 2018'!C29)</f>
        <v>0</v>
      </c>
      <c r="M50" t="b">
        <f>IF('Nordfront-Armeebogen 2018'!F29=3,'Nordfront-Armeebogen 2018'!C29)</f>
        <v>0</v>
      </c>
      <c r="N50" t="b">
        <f>IF('Nordfront-Armeebogen 2018'!F29=4,'Nordfront-Armeebogen 2018'!C29)</f>
        <v>0</v>
      </c>
      <c r="O50" t="b">
        <f>IF('Nordfront-Armeebogen 2018'!F29=5,'Nordfront-Armeebogen 2018'!C29)</f>
        <v>0</v>
      </c>
      <c r="P50" t="b">
        <f>IF('Nordfront-Armeebogen 2018'!F29=6,'Nordfront-Armeebogen 2018'!C29)</f>
        <v>0</v>
      </c>
      <c r="Q50" t="b">
        <f>IF('Nordfront-Armeebogen 2018'!F29=7,'Nordfront-Armeebogen 2018'!C29)</f>
        <v>0</v>
      </c>
      <c r="R50" t="b">
        <f>IF('Nordfront-Armeebogen 2018'!F29=8,'Nordfront-Armeebogen 2018'!C29)</f>
        <v>0</v>
      </c>
      <c r="S50" t="b">
        <f>IF('Nordfront-Armeebogen 2018'!F29=9,'Nordfront-Armeebogen 2018'!C29)</f>
        <v>0</v>
      </c>
    </row>
    <row r="51" spans="3:19" x14ac:dyDescent="0.25">
      <c r="C51" t="s">
        <v>72</v>
      </c>
      <c r="K51" t="b">
        <f>IF('Nordfront-Armeebogen 2018'!F30=1,'Nordfront-Armeebogen 2018'!C30)</f>
        <v>0</v>
      </c>
      <c r="L51" t="b">
        <f>IF('Nordfront-Armeebogen 2018'!F30=2,'Nordfront-Armeebogen 2018'!C30)</f>
        <v>0</v>
      </c>
      <c r="M51" t="b">
        <f>IF('Nordfront-Armeebogen 2018'!F30=3,'Nordfront-Armeebogen 2018'!C30)</f>
        <v>0</v>
      </c>
      <c r="N51" t="b">
        <f>IF('Nordfront-Armeebogen 2018'!F30=4,'Nordfront-Armeebogen 2018'!C30)</f>
        <v>0</v>
      </c>
      <c r="O51" t="b">
        <f>IF('Nordfront-Armeebogen 2018'!F30=5,'Nordfront-Armeebogen 2018'!C30)</f>
        <v>0</v>
      </c>
      <c r="P51" t="b">
        <f>IF('Nordfront-Armeebogen 2018'!F30=6,'Nordfront-Armeebogen 2018'!C30)</f>
        <v>0</v>
      </c>
      <c r="Q51" t="b">
        <f>IF('Nordfront-Armeebogen 2018'!F30=7,'Nordfront-Armeebogen 2018'!C30)</f>
        <v>0</v>
      </c>
      <c r="R51" t="b">
        <f>IF('Nordfront-Armeebogen 2018'!F30=8,'Nordfront-Armeebogen 2018'!C30)</f>
        <v>0</v>
      </c>
      <c r="S51" t="b">
        <f>IF('Nordfront-Armeebogen 2018'!F30=9,'Nordfront-Armeebogen 2018'!C30)</f>
        <v>0</v>
      </c>
    </row>
    <row r="52" spans="3:19" x14ac:dyDescent="0.25">
      <c r="C52" t="s">
        <v>73</v>
      </c>
      <c r="K52" t="b">
        <f>IF('Nordfront-Armeebogen 2018'!F31=1,'Nordfront-Armeebogen 2018'!C31)</f>
        <v>0</v>
      </c>
      <c r="L52" t="b">
        <f>IF('Nordfront-Armeebogen 2018'!F31=2,'Nordfront-Armeebogen 2018'!C31)</f>
        <v>0</v>
      </c>
      <c r="M52" t="b">
        <f>IF('Nordfront-Armeebogen 2018'!F31=3,'Nordfront-Armeebogen 2018'!C31)</f>
        <v>0</v>
      </c>
      <c r="N52" t="b">
        <f>IF('Nordfront-Armeebogen 2018'!F31=4,'Nordfront-Armeebogen 2018'!C31)</f>
        <v>0</v>
      </c>
      <c r="O52" t="b">
        <f>IF('Nordfront-Armeebogen 2018'!F31=5,'Nordfront-Armeebogen 2018'!C31)</f>
        <v>0</v>
      </c>
      <c r="P52" t="b">
        <f>IF('Nordfront-Armeebogen 2018'!F31=6,'Nordfront-Armeebogen 2018'!C31)</f>
        <v>0</v>
      </c>
      <c r="Q52" t="b">
        <f>IF('Nordfront-Armeebogen 2018'!F31=7,'Nordfront-Armeebogen 2018'!C31)</f>
        <v>0</v>
      </c>
      <c r="R52" t="b">
        <f>IF('Nordfront-Armeebogen 2018'!F31=8,'Nordfront-Armeebogen 2018'!C31)</f>
        <v>0</v>
      </c>
      <c r="S52" t="b">
        <f>IF('Nordfront-Armeebogen 2018'!F31=9,'Nordfront-Armeebogen 2018'!C31)</f>
        <v>0</v>
      </c>
    </row>
    <row r="53" spans="3:19" x14ac:dyDescent="0.25">
      <c r="C53" t="s">
        <v>74</v>
      </c>
      <c r="K53" t="b">
        <f>IF('Nordfront-Armeebogen 2018'!F32=1,'Nordfront-Armeebogen 2018'!C32)</f>
        <v>0</v>
      </c>
      <c r="L53" t="b">
        <f>IF('Nordfront-Armeebogen 2018'!F32=2,'Nordfront-Armeebogen 2018'!C32)</f>
        <v>0</v>
      </c>
      <c r="M53" t="b">
        <f>IF('Nordfront-Armeebogen 2018'!F32=3,'Nordfront-Armeebogen 2018'!C32)</f>
        <v>0</v>
      </c>
      <c r="N53" t="b">
        <f>IF('Nordfront-Armeebogen 2018'!F32=4,'Nordfront-Armeebogen 2018'!C32)</f>
        <v>0</v>
      </c>
      <c r="O53" t="b">
        <f>IF('Nordfront-Armeebogen 2018'!F32=5,'Nordfront-Armeebogen 2018'!C32)</f>
        <v>0</v>
      </c>
      <c r="P53" t="b">
        <f>IF('Nordfront-Armeebogen 2018'!F32=6,'Nordfront-Armeebogen 2018'!C32)</f>
        <v>0</v>
      </c>
      <c r="Q53" t="b">
        <f>IF('Nordfront-Armeebogen 2018'!F32=7,'Nordfront-Armeebogen 2018'!C32)</f>
        <v>0</v>
      </c>
      <c r="R53" t="b">
        <f>IF('Nordfront-Armeebogen 2018'!F32=8,'Nordfront-Armeebogen 2018'!C32)</f>
        <v>0</v>
      </c>
      <c r="S53" t="b">
        <f>IF('Nordfront-Armeebogen 2018'!F32=9,'Nordfront-Armeebogen 2018'!C32)</f>
        <v>0</v>
      </c>
    </row>
    <row r="54" spans="3:19" x14ac:dyDescent="0.25">
      <c r="C54" t="s">
        <v>75</v>
      </c>
      <c r="K54" t="b">
        <f>IF('Nordfront-Armeebogen 2018'!F33=1,'Nordfront-Armeebogen 2018'!C33)</f>
        <v>0</v>
      </c>
      <c r="L54" t="b">
        <f>IF('Nordfront-Armeebogen 2018'!F33=2,'Nordfront-Armeebogen 2018'!C33)</f>
        <v>0</v>
      </c>
      <c r="M54" t="b">
        <f>IF('Nordfront-Armeebogen 2018'!F33=3,'Nordfront-Armeebogen 2018'!C33)</f>
        <v>0</v>
      </c>
      <c r="N54" t="b">
        <f>IF('Nordfront-Armeebogen 2018'!F33=4,'Nordfront-Armeebogen 2018'!C33)</f>
        <v>0</v>
      </c>
      <c r="O54" t="b">
        <f>IF('Nordfront-Armeebogen 2018'!F33=5,'Nordfront-Armeebogen 2018'!C33)</f>
        <v>0</v>
      </c>
      <c r="P54" t="b">
        <f>IF('Nordfront-Armeebogen 2018'!F33=6,'Nordfront-Armeebogen 2018'!C33)</f>
        <v>0</v>
      </c>
      <c r="Q54" t="b">
        <f>IF('Nordfront-Armeebogen 2018'!F33=7,'Nordfront-Armeebogen 2018'!C33)</f>
        <v>0</v>
      </c>
      <c r="R54" t="b">
        <f>IF('Nordfront-Armeebogen 2018'!F33=8,'Nordfront-Armeebogen 2018'!C33)</f>
        <v>0</v>
      </c>
      <c r="S54" t="b">
        <f>IF('Nordfront-Armeebogen 2018'!F33=9,'Nordfront-Armeebogen 2018'!C33)</f>
        <v>0</v>
      </c>
    </row>
    <row r="55" spans="3:19" x14ac:dyDescent="0.25">
      <c r="C55" t="s">
        <v>76</v>
      </c>
      <c r="K55" t="b">
        <f>IF('Nordfront-Armeebogen 2018'!F34=1,'Nordfront-Armeebogen 2018'!C34)</f>
        <v>0</v>
      </c>
      <c r="L55" t="b">
        <f>IF('Nordfront-Armeebogen 2018'!F34=2,'Nordfront-Armeebogen 2018'!C34)</f>
        <v>0</v>
      </c>
      <c r="M55" t="b">
        <f>IF('Nordfront-Armeebogen 2018'!F34=3,'Nordfront-Armeebogen 2018'!C34)</f>
        <v>0</v>
      </c>
      <c r="N55" t="b">
        <f>IF('Nordfront-Armeebogen 2018'!F34=4,'Nordfront-Armeebogen 2018'!C34)</f>
        <v>0</v>
      </c>
      <c r="O55" t="b">
        <f>IF('Nordfront-Armeebogen 2018'!F34=5,'Nordfront-Armeebogen 2018'!C34)</f>
        <v>0</v>
      </c>
      <c r="P55" t="b">
        <f>IF('Nordfront-Armeebogen 2018'!F34=6,'Nordfront-Armeebogen 2018'!C34)</f>
        <v>0</v>
      </c>
      <c r="Q55" t="b">
        <f>IF('Nordfront-Armeebogen 2018'!F34=7,'Nordfront-Armeebogen 2018'!C34)</f>
        <v>0</v>
      </c>
      <c r="R55" t="b">
        <f>IF('Nordfront-Armeebogen 2018'!F34=8,'Nordfront-Armeebogen 2018'!C34)</f>
        <v>0</v>
      </c>
      <c r="S55" t="b">
        <f>IF('Nordfront-Armeebogen 2018'!F34=9,'Nordfront-Armeebogen 2018'!C34)</f>
        <v>0</v>
      </c>
    </row>
    <row r="56" spans="3:19" x14ac:dyDescent="0.25">
      <c r="C56" t="s">
        <v>77</v>
      </c>
      <c r="K56" t="b">
        <f>IF('Nordfront-Armeebogen 2018'!F35=1,'Nordfront-Armeebogen 2018'!C35)</f>
        <v>0</v>
      </c>
      <c r="L56" t="b">
        <f>IF('Nordfront-Armeebogen 2018'!F35=2,'Nordfront-Armeebogen 2018'!C35)</f>
        <v>0</v>
      </c>
      <c r="M56" t="b">
        <f>IF('Nordfront-Armeebogen 2018'!F35=3,'Nordfront-Armeebogen 2018'!C35)</f>
        <v>0</v>
      </c>
      <c r="N56" t="b">
        <f>IF('Nordfront-Armeebogen 2018'!F35=4,'Nordfront-Armeebogen 2018'!C35)</f>
        <v>0</v>
      </c>
      <c r="O56" t="b">
        <f>IF('Nordfront-Armeebogen 2018'!F35=5,'Nordfront-Armeebogen 2018'!C35)</f>
        <v>0</v>
      </c>
      <c r="P56" t="b">
        <f>IF('Nordfront-Armeebogen 2018'!F35=6,'Nordfront-Armeebogen 2018'!C35)</f>
        <v>0</v>
      </c>
      <c r="Q56" t="b">
        <f>IF('Nordfront-Armeebogen 2018'!F35=7,'Nordfront-Armeebogen 2018'!C35)</f>
        <v>0</v>
      </c>
      <c r="R56" t="b">
        <f>IF('Nordfront-Armeebogen 2018'!F35=8,'Nordfront-Armeebogen 2018'!C35)</f>
        <v>0</v>
      </c>
      <c r="S56" t="b">
        <f>IF('Nordfront-Armeebogen 2018'!F35=9,'Nordfront-Armeebogen 2018'!C35)</f>
        <v>0</v>
      </c>
    </row>
    <row r="57" spans="3:19" x14ac:dyDescent="0.25">
      <c r="C57" t="s">
        <v>78</v>
      </c>
      <c r="K57" t="b">
        <f>IF('Nordfront-Armeebogen 2018'!F36=1,'Nordfront-Armeebogen 2018'!C36)</f>
        <v>0</v>
      </c>
      <c r="L57" t="b">
        <f>IF('Nordfront-Armeebogen 2018'!F36=2,'Nordfront-Armeebogen 2018'!C36)</f>
        <v>0</v>
      </c>
      <c r="M57" t="b">
        <f>IF('Nordfront-Armeebogen 2018'!F36=3,'Nordfront-Armeebogen 2018'!C36)</f>
        <v>0</v>
      </c>
      <c r="N57" t="b">
        <f>IF('Nordfront-Armeebogen 2018'!F36=4,'Nordfront-Armeebogen 2018'!C36)</f>
        <v>0</v>
      </c>
      <c r="O57" t="b">
        <f>IF('Nordfront-Armeebogen 2018'!F36=5,'Nordfront-Armeebogen 2018'!C36)</f>
        <v>0</v>
      </c>
      <c r="P57" t="b">
        <f>IF('Nordfront-Armeebogen 2018'!F36=6,'Nordfront-Armeebogen 2018'!C36)</f>
        <v>0</v>
      </c>
      <c r="Q57" t="b">
        <f>IF('Nordfront-Armeebogen 2018'!F36=7,'Nordfront-Armeebogen 2018'!C36)</f>
        <v>0</v>
      </c>
      <c r="R57" t="b">
        <f>IF('Nordfront-Armeebogen 2018'!F36=8,'Nordfront-Armeebogen 2018'!C36)</f>
        <v>0</v>
      </c>
      <c r="S57" t="b">
        <f>IF('Nordfront-Armeebogen 2018'!F36=9,'Nordfront-Armeebogen 2018'!C36)</f>
        <v>0</v>
      </c>
    </row>
    <row r="58" spans="3:19" x14ac:dyDescent="0.25">
      <c r="C58" t="s">
        <v>79</v>
      </c>
      <c r="K58" t="b">
        <f>IF('Nordfront-Armeebogen 2018'!F37=1,'Nordfront-Armeebogen 2018'!C37)</f>
        <v>0</v>
      </c>
      <c r="L58" t="b">
        <f>IF('Nordfront-Armeebogen 2018'!F37=2,'Nordfront-Armeebogen 2018'!C37)</f>
        <v>0</v>
      </c>
      <c r="M58" t="b">
        <f>IF('Nordfront-Armeebogen 2018'!F37=3,'Nordfront-Armeebogen 2018'!C37)</f>
        <v>0</v>
      </c>
      <c r="N58" t="b">
        <f>IF('Nordfront-Armeebogen 2018'!F37=4,'Nordfront-Armeebogen 2018'!C37)</f>
        <v>0</v>
      </c>
      <c r="O58" t="b">
        <f>IF('Nordfront-Armeebogen 2018'!F37=5,'Nordfront-Armeebogen 2018'!C37)</f>
        <v>0</v>
      </c>
      <c r="P58" t="b">
        <f>IF('Nordfront-Armeebogen 2018'!F37=6,'Nordfront-Armeebogen 2018'!C37)</f>
        <v>0</v>
      </c>
      <c r="Q58" t="b">
        <f>IF('Nordfront-Armeebogen 2018'!F37=7,'Nordfront-Armeebogen 2018'!C37)</f>
        <v>0</v>
      </c>
      <c r="R58" t="b">
        <f>IF('Nordfront-Armeebogen 2018'!F37=8,'Nordfront-Armeebogen 2018'!C37)</f>
        <v>0</v>
      </c>
      <c r="S58" t="b">
        <f>IF('Nordfront-Armeebogen 2018'!F37=9,'Nordfront-Armeebogen 2018'!C37)</f>
        <v>0</v>
      </c>
    </row>
    <row r="59" spans="3:19" x14ac:dyDescent="0.25">
      <c r="C59" t="s">
        <v>80</v>
      </c>
      <c r="K59" t="b">
        <f>IF('Nordfront-Armeebogen 2018'!F38=1,'Nordfront-Armeebogen 2018'!C38)</f>
        <v>0</v>
      </c>
      <c r="L59" t="b">
        <f>IF('Nordfront-Armeebogen 2018'!F38=2,'Nordfront-Armeebogen 2018'!C38)</f>
        <v>0</v>
      </c>
      <c r="M59" t="b">
        <f>IF('Nordfront-Armeebogen 2018'!F38=3,'Nordfront-Armeebogen 2018'!C38)</f>
        <v>0</v>
      </c>
      <c r="N59" t="b">
        <f>IF('Nordfront-Armeebogen 2018'!F38=4,'Nordfront-Armeebogen 2018'!C38)</f>
        <v>0</v>
      </c>
      <c r="O59" t="b">
        <f>IF('Nordfront-Armeebogen 2018'!F38=5,'Nordfront-Armeebogen 2018'!C38)</f>
        <v>0</v>
      </c>
      <c r="P59" t="b">
        <f>IF('Nordfront-Armeebogen 2018'!F38=6,'Nordfront-Armeebogen 2018'!C38)</f>
        <v>0</v>
      </c>
      <c r="Q59" t="b">
        <f>IF('Nordfront-Armeebogen 2018'!F38=7,'Nordfront-Armeebogen 2018'!C38)</f>
        <v>0</v>
      </c>
      <c r="R59" t="b">
        <f>IF('Nordfront-Armeebogen 2018'!F38=8,'Nordfront-Armeebogen 2018'!C38)</f>
        <v>0</v>
      </c>
      <c r="S59" t="b">
        <f>IF('Nordfront-Armeebogen 2018'!F38=9,'Nordfront-Armeebogen 2018'!C38)</f>
        <v>0</v>
      </c>
    </row>
    <row r="60" spans="3:19" x14ac:dyDescent="0.25">
      <c r="C60" t="s">
        <v>81</v>
      </c>
      <c r="K60" t="b">
        <f>IF('Nordfront-Armeebogen 2018'!F39=1,'Nordfront-Armeebogen 2018'!C39)</f>
        <v>0</v>
      </c>
      <c r="L60" t="b">
        <f>IF('Nordfront-Armeebogen 2018'!F39=2,'Nordfront-Armeebogen 2018'!C39)</f>
        <v>0</v>
      </c>
      <c r="M60" t="b">
        <f>IF('Nordfront-Armeebogen 2018'!F39=3,'Nordfront-Armeebogen 2018'!C39)</f>
        <v>0</v>
      </c>
      <c r="N60" t="b">
        <f>IF('Nordfront-Armeebogen 2018'!F39=4,'Nordfront-Armeebogen 2018'!C39)</f>
        <v>0</v>
      </c>
      <c r="O60" t="b">
        <f>IF('Nordfront-Armeebogen 2018'!F39=5,'Nordfront-Armeebogen 2018'!C39)</f>
        <v>0</v>
      </c>
      <c r="P60" t="b">
        <f>IF('Nordfront-Armeebogen 2018'!F39=6,'Nordfront-Armeebogen 2018'!C39)</f>
        <v>0</v>
      </c>
      <c r="Q60" t="b">
        <f>IF('Nordfront-Armeebogen 2018'!F39=7,'Nordfront-Armeebogen 2018'!C39)</f>
        <v>0</v>
      </c>
      <c r="R60" t="b">
        <f>IF('Nordfront-Armeebogen 2018'!F39=8,'Nordfront-Armeebogen 2018'!C39)</f>
        <v>0</v>
      </c>
      <c r="S60" t="b">
        <f>IF('Nordfront-Armeebogen 2018'!F39=9,'Nordfront-Armeebogen 2018'!C39)</f>
        <v>0</v>
      </c>
    </row>
    <row r="61" spans="3:19" x14ac:dyDescent="0.25">
      <c r="C61" t="s">
        <v>82</v>
      </c>
    </row>
    <row r="62" spans="3:19" x14ac:dyDescent="0.25">
      <c r="C62" t="s">
        <v>47</v>
      </c>
      <c r="K62">
        <f>IF(K32="Sauron (24)",24,IF(K32 = "Legendär (18)", 18,IF(K32 = "Ruhmreich (15)", 15,IF(K32 = "Mächtig (12)", 12,IF(K32 = "Gering (6)", 6,IF(K32 = "Unabhängig (0)", 0,IF(K32 = "Krieger (0)", 0,IF(K32 = FALSE, 0))))))))</f>
        <v>15</v>
      </c>
      <c r="L62" s="34">
        <f>IF(L32="Sauron (24)",24,IF(L32 = "Legendär (18)", 18,IF(L32 = "Ruhmreich (15)", 15,IF(L32 = "Mächtig (12)", 12,IF(L32 = "Gering (6)", 6,IF(L32 = "Unabhängig (0)", 0,IF(L32 = "Krieger (0)", 0,IF(L32 = FALSE, 0))))))))</f>
        <v>0</v>
      </c>
      <c r="M62" s="34">
        <f t="shared" ref="M62:S62" si="1">IF(M32="Sauron (24)",24,IF(M32 = "Legendär (18)", 18,IF(M32 = "Ruhmreich (15)", 15,IF(M32 = "Mächtig (12)", 12,IF(M32 = "Gering (6)", 6,IF(M32 = "Unabhängig (0)", 0,IF(M32 = "Krieger (0)", 0,IF(M32 = FALSE, 0))))))))</f>
        <v>0</v>
      </c>
      <c r="N62" s="34">
        <f t="shared" si="1"/>
        <v>0</v>
      </c>
      <c r="O62" s="34">
        <f t="shared" si="1"/>
        <v>0</v>
      </c>
      <c r="P62" s="34">
        <f t="shared" si="1"/>
        <v>0</v>
      </c>
      <c r="Q62" s="34">
        <f t="shared" si="1"/>
        <v>0</v>
      </c>
      <c r="R62" s="34">
        <f t="shared" si="1"/>
        <v>0</v>
      </c>
      <c r="S62" s="34">
        <f t="shared" si="1"/>
        <v>0</v>
      </c>
    </row>
    <row r="63" spans="3:19" x14ac:dyDescent="0.25">
      <c r="C63" t="s">
        <v>83</v>
      </c>
      <c r="K63" s="34">
        <f t="shared" ref="K63:S90" si="2">IF(K33="Sauron (24)",24,IF(K33 = "Legendär (18)", 18,IF(K33 = "Ruhmreich (15)", 15,IF(K33 = "Mächtig (12)", 12,IF(K33 = "Gering (6)", 6,IF(K33 = "Unabhängig (0)", 0,IF(K33 = "Krieger (0)", 0,IF(K33 = FALSE, 0))))))))</f>
        <v>0</v>
      </c>
      <c r="L63" s="34">
        <f t="shared" si="2"/>
        <v>0</v>
      </c>
      <c r="M63" s="34">
        <f t="shared" si="2"/>
        <v>0</v>
      </c>
      <c r="N63" s="34">
        <f t="shared" si="2"/>
        <v>0</v>
      </c>
      <c r="O63" s="34">
        <f t="shared" si="2"/>
        <v>0</v>
      </c>
      <c r="P63" s="34">
        <f t="shared" si="2"/>
        <v>0</v>
      </c>
      <c r="Q63" s="34">
        <f t="shared" si="2"/>
        <v>0</v>
      </c>
      <c r="R63" s="34">
        <f t="shared" si="2"/>
        <v>0</v>
      </c>
      <c r="S63" s="34">
        <f t="shared" si="2"/>
        <v>0</v>
      </c>
    </row>
    <row r="64" spans="3:19" x14ac:dyDescent="0.25">
      <c r="C64" t="s">
        <v>84</v>
      </c>
      <c r="K64" s="34">
        <f t="shared" si="2"/>
        <v>0</v>
      </c>
      <c r="L64" s="34">
        <f t="shared" si="2"/>
        <v>0</v>
      </c>
      <c r="M64" s="34">
        <f t="shared" si="2"/>
        <v>0</v>
      </c>
      <c r="N64" s="34">
        <f t="shared" si="2"/>
        <v>0</v>
      </c>
      <c r="O64" s="34">
        <f t="shared" si="2"/>
        <v>0</v>
      </c>
      <c r="P64" s="34">
        <f t="shared" si="2"/>
        <v>0</v>
      </c>
      <c r="Q64" s="34">
        <f t="shared" si="2"/>
        <v>0</v>
      </c>
      <c r="R64" s="34">
        <f t="shared" si="2"/>
        <v>0</v>
      </c>
      <c r="S64" s="34">
        <f t="shared" si="2"/>
        <v>0</v>
      </c>
    </row>
    <row r="65" spans="3:19" x14ac:dyDescent="0.25">
      <c r="C65" t="s">
        <v>85</v>
      </c>
      <c r="K65" s="34">
        <f t="shared" si="2"/>
        <v>0</v>
      </c>
      <c r="L65" s="34">
        <f t="shared" si="2"/>
        <v>0</v>
      </c>
      <c r="M65" s="34">
        <f t="shared" si="2"/>
        <v>0</v>
      </c>
      <c r="N65" s="34">
        <f t="shared" si="2"/>
        <v>0</v>
      </c>
      <c r="O65" s="34">
        <f t="shared" si="2"/>
        <v>0</v>
      </c>
      <c r="P65" s="34">
        <f t="shared" si="2"/>
        <v>0</v>
      </c>
      <c r="Q65" s="34">
        <f t="shared" si="2"/>
        <v>0</v>
      </c>
      <c r="R65" s="34">
        <f t="shared" si="2"/>
        <v>0</v>
      </c>
      <c r="S65" s="34">
        <f t="shared" si="2"/>
        <v>0</v>
      </c>
    </row>
    <row r="66" spans="3:19" x14ac:dyDescent="0.25">
      <c r="C66" t="s">
        <v>86</v>
      </c>
      <c r="K66" s="34">
        <f t="shared" si="2"/>
        <v>0</v>
      </c>
      <c r="L66" s="34">
        <f t="shared" si="2"/>
        <v>0</v>
      </c>
      <c r="M66" s="34">
        <f t="shared" si="2"/>
        <v>0</v>
      </c>
      <c r="N66" s="34">
        <f t="shared" si="2"/>
        <v>0</v>
      </c>
      <c r="O66" s="34">
        <f t="shared" si="2"/>
        <v>0</v>
      </c>
      <c r="P66" s="34">
        <f t="shared" si="2"/>
        <v>0</v>
      </c>
      <c r="Q66" s="34">
        <f t="shared" si="2"/>
        <v>0</v>
      </c>
      <c r="R66" s="34">
        <f t="shared" si="2"/>
        <v>0</v>
      </c>
      <c r="S66" s="34">
        <f t="shared" si="2"/>
        <v>0</v>
      </c>
    </row>
    <row r="67" spans="3:19" x14ac:dyDescent="0.25">
      <c r="C67" t="s">
        <v>87</v>
      </c>
      <c r="K67" s="34">
        <f t="shared" si="2"/>
        <v>0</v>
      </c>
      <c r="L67" s="34">
        <f t="shared" si="2"/>
        <v>0</v>
      </c>
      <c r="M67" s="34">
        <f t="shared" si="2"/>
        <v>0</v>
      </c>
      <c r="N67" s="34">
        <f t="shared" si="2"/>
        <v>0</v>
      </c>
      <c r="O67" s="34">
        <f t="shared" si="2"/>
        <v>0</v>
      </c>
      <c r="P67" s="34">
        <f t="shared" si="2"/>
        <v>0</v>
      </c>
      <c r="Q67" s="34">
        <f t="shared" si="2"/>
        <v>0</v>
      </c>
      <c r="R67" s="34">
        <f t="shared" si="2"/>
        <v>0</v>
      </c>
      <c r="S67" s="34">
        <f t="shared" si="2"/>
        <v>0</v>
      </c>
    </row>
    <row r="68" spans="3:19" x14ac:dyDescent="0.25">
      <c r="C68" t="s">
        <v>118</v>
      </c>
      <c r="K68" s="34">
        <f t="shared" si="2"/>
        <v>0</v>
      </c>
      <c r="L68" s="34">
        <f t="shared" si="2"/>
        <v>12</v>
      </c>
      <c r="M68" s="34">
        <f t="shared" si="2"/>
        <v>0</v>
      </c>
      <c r="N68" s="34">
        <f t="shared" si="2"/>
        <v>0</v>
      </c>
      <c r="O68" s="34">
        <f t="shared" si="2"/>
        <v>0</v>
      </c>
      <c r="P68" s="34">
        <f t="shared" si="2"/>
        <v>0</v>
      </c>
      <c r="Q68" s="34">
        <f t="shared" si="2"/>
        <v>0</v>
      </c>
      <c r="R68" s="34">
        <f t="shared" si="2"/>
        <v>0</v>
      </c>
      <c r="S68" s="34">
        <f t="shared" si="2"/>
        <v>0</v>
      </c>
    </row>
    <row r="69" spans="3:19" x14ac:dyDescent="0.25">
      <c r="C69" t="s">
        <v>142</v>
      </c>
      <c r="K69" s="34">
        <f t="shared" si="2"/>
        <v>0</v>
      </c>
      <c r="L69" s="34">
        <f t="shared" si="2"/>
        <v>0</v>
      </c>
      <c r="M69" s="34">
        <f t="shared" si="2"/>
        <v>0</v>
      </c>
      <c r="N69" s="34">
        <f t="shared" si="2"/>
        <v>0</v>
      </c>
      <c r="O69" s="34">
        <f t="shared" si="2"/>
        <v>0</v>
      </c>
      <c r="P69" s="34">
        <f t="shared" si="2"/>
        <v>0</v>
      </c>
      <c r="Q69" s="34">
        <f t="shared" si="2"/>
        <v>0</v>
      </c>
      <c r="R69" s="34">
        <f t="shared" si="2"/>
        <v>0</v>
      </c>
      <c r="S69" s="34">
        <f t="shared" si="2"/>
        <v>0</v>
      </c>
    </row>
    <row r="70" spans="3:19" x14ac:dyDescent="0.25">
      <c r="C70" t="s">
        <v>143</v>
      </c>
      <c r="K70" s="34">
        <f t="shared" si="2"/>
        <v>0</v>
      </c>
      <c r="L70" s="34">
        <f t="shared" si="2"/>
        <v>0</v>
      </c>
      <c r="M70" s="34">
        <f t="shared" si="2"/>
        <v>0</v>
      </c>
      <c r="N70" s="34">
        <f t="shared" si="2"/>
        <v>0</v>
      </c>
      <c r="O70" s="34">
        <f t="shared" si="2"/>
        <v>0</v>
      </c>
      <c r="P70" s="34">
        <f t="shared" si="2"/>
        <v>0</v>
      </c>
      <c r="Q70" s="34">
        <f t="shared" si="2"/>
        <v>0</v>
      </c>
      <c r="R70" s="34">
        <f t="shared" si="2"/>
        <v>0</v>
      </c>
      <c r="S70" s="34">
        <f t="shared" si="2"/>
        <v>0</v>
      </c>
    </row>
    <row r="71" spans="3:19" x14ac:dyDescent="0.25">
      <c r="C71" t="s">
        <v>144</v>
      </c>
      <c r="K71" s="34">
        <f t="shared" si="2"/>
        <v>0</v>
      </c>
      <c r="L71" s="34">
        <f t="shared" si="2"/>
        <v>0</v>
      </c>
      <c r="M71" s="34">
        <f t="shared" si="2"/>
        <v>0</v>
      </c>
      <c r="N71" s="34">
        <f t="shared" si="2"/>
        <v>0</v>
      </c>
      <c r="O71" s="34">
        <f t="shared" si="2"/>
        <v>0</v>
      </c>
      <c r="P71" s="34">
        <f t="shared" si="2"/>
        <v>0</v>
      </c>
      <c r="Q71" s="34">
        <f t="shared" si="2"/>
        <v>0</v>
      </c>
      <c r="R71" s="34">
        <f t="shared" si="2"/>
        <v>0</v>
      </c>
      <c r="S71" s="34">
        <f t="shared" si="2"/>
        <v>0</v>
      </c>
    </row>
    <row r="72" spans="3:19" x14ac:dyDescent="0.25">
      <c r="C72" t="s">
        <v>145</v>
      </c>
      <c r="K72" s="34">
        <f t="shared" si="2"/>
        <v>0</v>
      </c>
      <c r="L72" s="34">
        <f t="shared" si="2"/>
        <v>0</v>
      </c>
      <c r="M72" s="34">
        <f t="shared" si="2"/>
        <v>0</v>
      </c>
      <c r="N72" s="34">
        <f t="shared" si="2"/>
        <v>0</v>
      </c>
      <c r="O72" s="34">
        <f t="shared" si="2"/>
        <v>0</v>
      </c>
      <c r="P72" s="34">
        <f t="shared" si="2"/>
        <v>0</v>
      </c>
      <c r="Q72" s="34">
        <f t="shared" si="2"/>
        <v>0</v>
      </c>
      <c r="R72" s="34">
        <f t="shared" si="2"/>
        <v>0</v>
      </c>
      <c r="S72" s="34">
        <f t="shared" si="2"/>
        <v>0</v>
      </c>
    </row>
    <row r="73" spans="3:19" x14ac:dyDescent="0.25">
      <c r="C73" t="s">
        <v>146</v>
      </c>
      <c r="K73" s="34">
        <f t="shared" si="2"/>
        <v>0</v>
      </c>
      <c r="L73" s="34">
        <f t="shared" si="2"/>
        <v>0</v>
      </c>
      <c r="M73" s="34">
        <f t="shared" si="2"/>
        <v>12</v>
      </c>
      <c r="N73" s="34">
        <f t="shared" si="2"/>
        <v>0</v>
      </c>
      <c r="O73" s="34">
        <f t="shared" si="2"/>
        <v>0</v>
      </c>
      <c r="P73" s="34">
        <f t="shared" si="2"/>
        <v>0</v>
      </c>
      <c r="Q73" s="34">
        <f t="shared" si="2"/>
        <v>0</v>
      </c>
      <c r="R73" s="34">
        <f t="shared" si="2"/>
        <v>0</v>
      </c>
      <c r="S73" s="34">
        <f t="shared" si="2"/>
        <v>0</v>
      </c>
    </row>
    <row r="74" spans="3:19" x14ac:dyDescent="0.25">
      <c r="C74" t="s">
        <v>158</v>
      </c>
      <c r="K74" s="34">
        <f t="shared" si="2"/>
        <v>0</v>
      </c>
      <c r="L74" s="34">
        <f t="shared" si="2"/>
        <v>0</v>
      </c>
      <c r="M74" s="34">
        <f t="shared" si="2"/>
        <v>0</v>
      </c>
      <c r="N74" s="34">
        <f t="shared" si="2"/>
        <v>0</v>
      </c>
      <c r="O74" s="34">
        <f t="shared" si="2"/>
        <v>0</v>
      </c>
      <c r="P74" s="34">
        <f t="shared" si="2"/>
        <v>0</v>
      </c>
      <c r="Q74" s="34">
        <f t="shared" si="2"/>
        <v>0</v>
      </c>
      <c r="R74" s="34">
        <f t="shared" si="2"/>
        <v>0</v>
      </c>
      <c r="S74" s="34">
        <f t="shared" si="2"/>
        <v>0</v>
      </c>
    </row>
    <row r="75" spans="3:19" x14ac:dyDescent="0.25">
      <c r="C75" t="s">
        <v>147</v>
      </c>
      <c r="K75" s="34">
        <f t="shared" si="2"/>
        <v>0</v>
      </c>
      <c r="L75" s="34">
        <f t="shared" si="2"/>
        <v>0</v>
      </c>
      <c r="M75" s="34">
        <f t="shared" si="2"/>
        <v>0</v>
      </c>
      <c r="N75" s="34">
        <f t="shared" si="2"/>
        <v>0</v>
      </c>
      <c r="O75" s="34">
        <f t="shared" si="2"/>
        <v>0</v>
      </c>
      <c r="P75" s="34">
        <f t="shared" si="2"/>
        <v>0</v>
      </c>
      <c r="Q75" s="34">
        <f t="shared" si="2"/>
        <v>0</v>
      </c>
      <c r="R75" s="34">
        <f t="shared" si="2"/>
        <v>0</v>
      </c>
      <c r="S75" s="34">
        <f t="shared" si="2"/>
        <v>0</v>
      </c>
    </row>
    <row r="76" spans="3:19" x14ac:dyDescent="0.25">
      <c r="C76" t="s">
        <v>148</v>
      </c>
      <c r="K76" s="34">
        <f t="shared" si="2"/>
        <v>0</v>
      </c>
      <c r="L76" s="34">
        <f t="shared" si="2"/>
        <v>0</v>
      </c>
      <c r="M76" s="34">
        <f t="shared" si="2"/>
        <v>0</v>
      </c>
      <c r="N76" s="34">
        <f t="shared" si="2"/>
        <v>0</v>
      </c>
      <c r="O76" s="34">
        <f t="shared" si="2"/>
        <v>0</v>
      </c>
      <c r="P76" s="34">
        <f t="shared" si="2"/>
        <v>0</v>
      </c>
      <c r="Q76" s="34">
        <f t="shared" si="2"/>
        <v>0</v>
      </c>
      <c r="R76" s="34">
        <f t="shared" si="2"/>
        <v>0</v>
      </c>
      <c r="S76" s="34">
        <f t="shared" si="2"/>
        <v>0</v>
      </c>
    </row>
    <row r="77" spans="3:19" x14ac:dyDescent="0.25">
      <c r="C77" t="s">
        <v>149</v>
      </c>
      <c r="K77" s="34">
        <f t="shared" si="2"/>
        <v>0</v>
      </c>
      <c r="L77" s="34">
        <f t="shared" si="2"/>
        <v>0</v>
      </c>
      <c r="M77" s="34">
        <f t="shared" si="2"/>
        <v>0</v>
      </c>
      <c r="N77" s="34">
        <f t="shared" si="2"/>
        <v>0</v>
      </c>
      <c r="O77" s="34">
        <f t="shared" si="2"/>
        <v>0</v>
      </c>
      <c r="P77" s="34">
        <f t="shared" si="2"/>
        <v>0</v>
      </c>
      <c r="Q77" s="34">
        <f t="shared" si="2"/>
        <v>0</v>
      </c>
      <c r="R77" s="34">
        <f t="shared" si="2"/>
        <v>0</v>
      </c>
      <c r="S77" s="34">
        <f t="shared" si="2"/>
        <v>0</v>
      </c>
    </row>
    <row r="78" spans="3:19" x14ac:dyDescent="0.25">
      <c r="C78" t="s">
        <v>159</v>
      </c>
      <c r="K78" s="34">
        <f t="shared" si="2"/>
        <v>0</v>
      </c>
      <c r="L78" s="34">
        <f t="shared" si="2"/>
        <v>0</v>
      </c>
      <c r="M78" s="34">
        <f t="shared" si="2"/>
        <v>0</v>
      </c>
      <c r="N78" s="34">
        <f t="shared" si="2"/>
        <v>0</v>
      </c>
      <c r="O78" s="34">
        <f t="shared" si="2"/>
        <v>0</v>
      </c>
      <c r="P78" s="34">
        <f t="shared" si="2"/>
        <v>0</v>
      </c>
      <c r="Q78" s="34">
        <f t="shared" si="2"/>
        <v>0</v>
      </c>
      <c r="R78" s="34">
        <f t="shared" si="2"/>
        <v>0</v>
      </c>
      <c r="S78" s="34">
        <f t="shared" si="2"/>
        <v>0</v>
      </c>
    </row>
    <row r="79" spans="3:19" x14ac:dyDescent="0.25">
      <c r="K79" s="34">
        <f t="shared" si="2"/>
        <v>0</v>
      </c>
      <c r="L79" s="34">
        <f t="shared" si="2"/>
        <v>0</v>
      </c>
      <c r="M79" s="34">
        <f t="shared" si="2"/>
        <v>0</v>
      </c>
      <c r="N79" s="34">
        <f t="shared" si="2"/>
        <v>0</v>
      </c>
      <c r="O79" s="34">
        <f t="shared" si="2"/>
        <v>0</v>
      </c>
      <c r="P79" s="34">
        <f t="shared" si="2"/>
        <v>0</v>
      </c>
      <c r="Q79" s="34">
        <f t="shared" si="2"/>
        <v>0</v>
      </c>
      <c r="R79" s="34">
        <f t="shared" si="2"/>
        <v>0</v>
      </c>
      <c r="S79" s="34">
        <f t="shared" si="2"/>
        <v>0</v>
      </c>
    </row>
    <row r="80" spans="3:19" x14ac:dyDescent="0.25">
      <c r="K80" s="34">
        <f t="shared" si="2"/>
        <v>0</v>
      </c>
      <c r="L80" s="34">
        <f t="shared" si="2"/>
        <v>0</v>
      </c>
      <c r="M80" s="34">
        <f t="shared" si="2"/>
        <v>0</v>
      </c>
      <c r="N80" s="34">
        <f t="shared" si="2"/>
        <v>0</v>
      </c>
      <c r="O80" s="34">
        <f t="shared" si="2"/>
        <v>0</v>
      </c>
      <c r="P80" s="34">
        <f t="shared" si="2"/>
        <v>0</v>
      </c>
      <c r="Q80" s="34">
        <f t="shared" si="2"/>
        <v>0</v>
      </c>
      <c r="R80" s="34">
        <f t="shared" si="2"/>
        <v>0</v>
      </c>
      <c r="S80" s="34">
        <f t="shared" si="2"/>
        <v>0</v>
      </c>
    </row>
    <row r="81" spans="11:19" x14ac:dyDescent="0.25">
      <c r="K81" s="34">
        <f t="shared" si="2"/>
        <v>0</v>
      </c>
      <c r="L81" s="34">
        <f t="shared" si="2"/>
        <v>0</v>
      </c>
      <c r="M81" s="34">
        <f t="shared" si="2"/>
        <v>0</v>
      </c>
      <c r="N81" s="34">
        <f t="shared" si="2"/>
        <v>0</v>
      </c>
      <c r="O81" s="34">
        <f t="shared" si="2"/>
        <v>0</v>
      </c>
      <c r="P81" s="34">
        <f t="shared" si="2"/>
        <v>0</v>
      </c>
      <c r="Q81" s="34">
        <f t="shared" si="2"/>
        <v>0</v>
      </c>
      <c r="R81" s="34">
        <f t="shared" si="2"/>
        <v>0</v>
      </c>
      <c r="S81" s="34">
        <f t="shared" si="2"/>
        <v>0</v>
      </c>
    </row>
    <row r="82" spans="11:19" x14ac:dyDescent="0.25">
      <c r="K82" s="34">
        <f t="shared" si="2"/>
        <v>0</v>
      </c>
      <c r="L82" s="34">
        <f t="shared" si="2"/>
        <v>0</v>
      </c>
      <c r="M82" s="34">
        <f t="shared" si="2"/>
        <v>0</v>
      </c>
      <c r="N82" s="34">
        <f t="shared" si="2"/>
        <v>0</v>
      </c>
      <c r="O82" s="34">
        <f t="shared" si="2"/>
        <v>0</v>
      </c>
      <c r="P82" s="34">
        <f t="shared" si="2"/>
        <v>0</v>
      </c>
      <c r="Q82" s="34">
        <f t="shared" si="2"/>
        <v>0</v>
      </c>
      <c r="R82" s="34">
        <f t="shared" si="2"/>
        <v>0</v>
      </c>
      <c r="S82" s="34">
        <f t="shared" si="2"/>
        <v>0</v>
      </c>
    </row>
    <row r="83" spans="11:19" x14ac:dyDescent="0.25">
      <c r="K83" s="34">
        <f t="shared" si="2"/>
        <v>0</v>
      </c>
      <c r="L83" s="34">
        <f t="shared" si="2"/>
        <v>0</v>
      </c>
      <c r="M83" s="34">
        <f t="shared" si="2"/>
        <v>0</v>
      </c>
      <c r="N83" s="34">
        <f t="shared" si="2"/>
        <v>0</v>
      </c>
      <c r="O83" s="34">
        <f t="shared" si="2"/>
        <v>0</v>
      </c>
      <c r="P83" s="34">
        <f t="shared" si="2"/>
        <v>0</v>
      </c>
      <c r="Q83" s="34">
        <f t="shared" si="2"/>
        <v>0</v>
      </c>
      <c r="R83" s="34">
        <f t="shared" si="2"/>
        <v>0</v>
      </c>
      <c r="S83" s="34">
        <f t="shared" si="2"/>
        <v>0</v>
      </c>
    </row>
    <row r="84" spans="11:19" x14ac:dyDescent="0.25">
      <c r="K84" s="34">
        <f t="shared" si="2"/>
        <v>0</v>
      </c>
      <c r="L84" s="34">
        <f t="shared" si="2"/>
        <v>0</v>
      </c>
      <c r="M84" s="34">
        <f t="shared" si="2"/>
        <v>0</v>
      </c>
      <c r="N84" s="34">
        <f t="shared" si="2"/>
        <v>0</v>
      </c>
      <c r="O84" s="34">
        <f t="shared" si="2"/>
        <v>0</v>
      </c>
      <c r="P84" s="34">
        <f t="shared" si="2"/>
        <v>0</v>
      </c>
      <c r="Q84" s="34">
        <f t="shared" si="2"/>
        <v>0</v>
      </c>
      <c r="R84" s="34">
        <f t="shared" si="2"/>
        <v>0</v>
      </c>
      <c r="S84" s="34">
        <f t="shared" si="2"/>
        <v>0</v>
      </c>
    </row>
    <row r="85" spans="11:19" x14ac:dyDescent="0.25">
      <c r="K85" s="34">
        <f t="shared" si="2"/>
        <v>0</v>
      </c>
      <c r="L85" s="34">
        <f t="shared" si="2"/>
        <v>0</v>
      </c>
      <c r="M85" s="34">
        <f t="shared" si="2"/>
        <v>0</v>
      </c>
      <c r="N85" s="34">
        <f t="shared" si="2"/>
        <v>0</v>
      </c>
      <c r="O85" s="34">
        <f t="shared" si="2"/>
        <v>0</v>
      </c>
      <c r="P85" s="34">
        <f t="shared" si="2"/>
        <v>0</v>
      </c>
      <c r="Q85" s="34">
        <f t="shared" si="2"/>
        <v>0</v>
      </c>
      <c r="R85" s="34">
        <f t="shared" si="2"/>
        <v>0</v>
      </c>
      <c r="S85" s="34">
        <f t="shared" si="2"/>
        <v>0</v>
      </c>
    </row>
    <row r="86" spans="11:19" x14ac:dyDescent="0.25">
      <c r="K86" s="34">
        <f t="shared" si="2"/>
        <v>0</v>
      </c>
      <c r="L86" s="34">
        <f t="shared" si="2"/>
        <v>0</v>
      </c>
      <c r="M86" s="34">
        <f t="shared" si="2"/>
        <v>0</v>
      </c>
      <c r="N86" s="34">
        <f t="shared" si="2"/>
        <v>0</v>
      </c>
      <c r="O86" s="34">
        <f t="shared" si="2"/>
        <v>0</v>
      </c>
      <c r="P86" s="34">
        <f t="shared" si="2"/>
        <v>0</v>
      </c>
      <c r="Q86" s="34">
        <f t="shared" si="2"/>
        <v>0</v>
      </c>
      <c r="R86" s="34">
        <f t="shared" si="2"/>
        <v>0</v>
      </c>
      <c r="S86" s="34">
        <f t="shared" si="2"/>
        <v>0</v>
      </c>
    </row>
    <row r="87" spans="11:19" x14ac:dyDescent="0.25">
      <c r="K87" s="34">
        <f t="shared" si="2"/>
        <v>0</v>
      </c>
      <c r="L87" s="34">
        <f t="shared" si="2"/>
        <v>0</v>
      </c>
      <c r="M87" s="34">
        <f t="shared" si="2"/>
        <v>0</v>
      </c>
      <c r="N87" s="34">
        <f t="shared" si="2"/>
        <v>0</v>
      </c>
      <c r="O87" s="34">
        <f t="shared" si="2"/>
        <v>0</v>
      </c>
      <c r="P87" s="34">
        <f t="shared" si="2"/>
        <v>0</v>
      </c>
      <c r="Q87" s="34">
        <f t="shared" si="2"/>
        <v>0</v>
      </c>
      <c r="R87" s="34">
        <f t="shared" si="2"/>
        <v>0</v>
      </c>
      <c r="S87" s="34">
        <f t="shared" si="2"/>
        <v>0</v>
      </c>
    </row>
    <row r="88" spans="11:19" x14ac:dyDescent="0.25">
      <c r="K88" s="34">
        <f t="shared" si="2"/>
        <v>0</v>
      </c>
      <c r="L88" s="34">
        <f t="shared" si="2"/>
        <v>0</v>
      </c>
      <c r="M88" s="34">
        <f t="shared" si="2"/>
        <v>0</v>
      </c>
      <c r="N88" s="34">
        <f t="shared" si="2"/>
        <v>0</v>
      </c>
      <c r="O88" s="34">
        <f t="shared" si="2"/>
        <v>0</v>
      </c>
      <c r="P88" s="34">
        <f t="shared" si="2"/>
        <v>0</v>
      </c>
      <c r="Q88" s="34">
        <f t="shared" si="2"/>
        <v>0</v>
      </c>
      <c r="R88" s="34">
        <f t="shared" si="2"/>
        <v>0</v>
      </c>
      <c r="S88" s="34">
        <f t="shared" si="2"/>
        <v>0</v>
      </c>
    </row>
    <row r="89" spans="11:19" x14ac:dyDescent="0.25">
      <c r="K89" s="34">
        <f t="shared" si="2"/>
        <v>0</v>
      </c>
      <c r="L89" s="34">
        <f t="shared" si="2"/>
        <v>0</v>
      </c>
      <c r="M89" s="34">
        <f t="shared" si="2"/>
        <v>0</v>
      </c>
      <c r="N89" s="34">
        <f t="shared" si="2"/>
        <v>0</v>
      </c>
      <c r="O89" s="34">
        <f t="shared" si="2"/>
        <v>0</v>
      </c>
      <c r="P89" s="34">
        <f t="shared" si="2"/>
        <v>0</v>
      </c>
      <c r="Q89" s="34">
        <f t="shared" si="2"/>
        <v>0</v>
      </c>
      <c r="R89" s="34">
        <f t="shared" si="2"/>
        <v>0</v>
      </c>
      <c r="S89" s="34">
        <f t="shared" si="2"/>
        <v>0</v>
      </c>
    </row>
    <row r="90" spans="11:19" x14ac:dyDescent="0.25">
      <c r="K90" s="34">
        <f t="shared" si="2"/>
        <v>0</v>
      </c>
      <c r="L90" s="34">
        <f t="shared" si="2"/>
        <v>0</v>
      </c>
      <c r="M90" s="34">
        <f t="shared" si="2"/>
        <v>0</v>
      </c>
      <c r="N90" s="34">
        <f t="shared" si="2"/>
        <v>0</v>
      </c>
      <c r="O90" s="34">
        <f t="shared" si="2"/>
        <v>0</v>
      </c>
      <c r="P90" s="34">
        <f t="shared" si="2"/>
        <v>0</v>
      </c>
      <c r="Q90" s="34">
        <f t="shared" si="2"/>
        <v>0</v>
      </c>
      <c r="R90" s="34">
        <f t="shared" si="2"/>
        <v>0</v>
      </c>
      <c r="S90" s="34">
        <f t="shared" si="2"/>
        <v>0</v>
      </c>
    </row>
    <row r="94" spans="11:19" x14ac:dyDescent="0.25">
      <c r="L94" s="34"/>
      <c r="M94" s="34"/>
    </row>
    <row r="96" spans="11:19" x14ac:dyDescent="0.25">
      <c r="M96" s="34"/>
    </row>
    <row r="97" spans="13:13" x14ac:dyDescent="0.25">
      <c r="M97" s="34"/>
    </row>
    <row r="98" spans="13:13" x14ac:dyDescent="0.25">
      <c r="M98" s="34"/>
    </row>
    <row r="99" spans="13:13" x14ac:dyDescent="0.25">
      <c r="M99" s="34"/>
    </row>
    <row r="100" spans="13:13" x14ac:dyDescent="0.25">
      <c r="M100" s="34"/>
    </row>
    <row r="101" spans="13:13" x14ac:dyDescent="0.25">
      <c r="M101" s="34"/>
    </row>
    <row r="102" spans="13:13" x14ac:dyDescent="0.25">
      <c r="M102" s="34"/>
    </row>
    <row r="103" spans="13:13" x14ac:dyDescent="0.25">
      <c r="M103" s="34"/>
    </row>
    <row r="104" spans="13:13" x14ac:dyDescent="0.25">
      <c r="M104" s="34"/>
    </row>
    <row r="105" spans="13:13" x14ac:dyDescent="0.25">
      <c r="M105" s="34"/>
    </row>
    <row r="106" spans="13:13" x14ac:dyDescent="0.25">
      <c r="M106" s="34"/>
    </row>
    <row r="107" spans="13:13" x14ac:dyDescent="0.25">
      <c r="M107" s="34"/>
    </row>
    <row r="108" spans="13:13" x14ac:dyDescent="0.25">
      <c r="M108" s="34"/>
    </row>
    <row r="109" spans="13:13" x14ac:dyDescent="0.25">
      <c r="M109" s="34"/>
    </row>
    <row r="110" spans="13:13" x14ac:dyDescent="0.25">
      <c r="M110" s="34"/>
    </row>
    <row r="111" spans="13:13" x14ac:dyDescent="0.25">
      <c r="M111" s="34"/>
    </row>
    <row r="112" spans="13:13" x14ac:dyDescent="0.25">
      <c r="M112" s="34"/>
    </row>
    <row r="113" spans="13:13" x14ac:dyDescent="0.25">
      <c r="M113" s="34"/>
    </row>
    <row r="114" spans="13:13" x14ac:dyDescent="0.25">
      <c r="M114" s="34"/>
    </row>
    <row r="115" spans="13:13" x14ac:dyDescent="0.25">
      <c r="M115" s="34"/>
    </row>
    <row r="116" spans="13:13" x14ac:dyDescent="0.25">
      <c r="M116" s="34"/>
    </row>
    <row r="117" spans="13:13" x14ac:dyDescent="0.25">
      <c r="M117" s="34"/>
    </row>
    <row r="118" spans="13:13" x14ac:dyDescent="0.25">
      <c r="M118" s="34"/>
    </row>
    <row r="119" spans="13:13" x14ac:dyDescent="0.25">
      <c r="M119" s="34"/>
    </row>
    <row r="120" spans="13:13" x14ac:dyDescent="0.25">
      <c r="M120" s="34"/>
    </row>
    <row r="121" spans="13:13" x14ac:dyDescent="0.25">
      <c r="M121" s="34"/>
    </row>
    <row r="122" spans="13:13" x14ac:dyDescent="0.25">
      <c r="M122" s="34"/>
    </row>
    <row r="123" spans="13:13" x14ac:dyDescent="0.25">
      <c r="M123" s="34"/>
    </row>
    <row r="130" spans="11:21" x14ac:dyDescent="0.25"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</row>
    <row r="131" spans="11:21" x14ac:dyDescent="0.25"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</row>
    <row r="132" spans="11:21" x14ac:dyDescent="0.25"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</row>
    <row r="133" spans="11:21" x14ac:dyDescent="0.25"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</row>
    <row r="134" spans="11:21" x14ac:dyDescent="0.25"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</row>
    <row r="135" spans="11:21" x14ac:dyDescent="0.25"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</row>
    <row r="136" spans="11:21" x14ac:dyDescent="0.25"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</row>
    <row r="137" spans="11:21" x14ac:dyDescent="0.25"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</row>
    <row r="138" spans="11:21" x14ac:dyDescent="0.25"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</row>
    <row r="139" spans="11:21" x14ac:dyDescent="0.25"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</row>
    <row r="140" spans="11:21" x14ac:dyDescent="0.25"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</row>
    <row r="141" spans="11:21" x14ac:dyDescent="0.25"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</row>
    <row r="142" spans="11:21" x14ac:dyDescent="0.25"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</row>
    <row r="143" spans="11:21" x14ac:dyDescent="0.25"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</row>
    <row r="144" spans="11:21" x14ac:dyDescent="0.25"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</row>
    <row r="145" spans="11:21" x14ac:dyDescent="0.25"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</row>
    <row r="146" spans="11:21" x14ac:dyDescent="0.25"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</row>
    <row r="147" spans="11:21" x14ac:dyDescent="0.25"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</row>
    <row r="148" spans="11:21" x14ac:dyDescent="0.25"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</row>
    <row r="149" spans="11:21" x14ac:dyDescent="0.25"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</row>
    <row r="150" spans="11:21" x14ac:dyDescent="0.25"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</row>
    <row r="151" spans="11:21" x14ac:dyDescent="0.25"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</row>
    <row r="152" spans="11:21" x14ac:dyDescent="0.25"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</row>
    <row r="153" spans="11:21" x14ac:dyDescent="0.25"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</row>
    <row r="154" spans="11:21" x14ac:dyDescent="0.25"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</row>
    <row r="155" spans="11:21" x14ac:dyDescent="0.25"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</row>
    <row r="156" spans="11:21" x14ac:dyDescent="0.25"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</row>
    <row r="157" spans="11:21" x14ac:dyDescent="0.25"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</row>
    <row r="158" spans="11:21" x14ac:dyDescent="0.25"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</row>
    <row r="159" spans="11:21" x14ac:dyDescent="0.25">
      <c r="L159" s="34"/>
      <c r="M159" s="34"/>
      <c r="N159" s="34"/>
      <c r="O159" s="34"/>
      <c r="P159" s="34"/>
      <c r="Q159" s="34"/>
      <c r="R159" s="34"/>
      <c r="S159" s="34"/>
      <c r="T159" s="34"/>
      <c r="U159" s="34"/>
    </row>
    <row r="163" spans="10:17" x14ac:dyDescent="0.25">
      <c r="L163" s="34"/>
      <c r="Q163" s="34"/>
    </row>
    <row r="164" spans="10:17" x14ac:dyDescent="0.25">
      <c r="J164" s="34"/>
      <c r="K164" s="34"/>
      <c r="L164" s="34"/>
      <c r="M164" s="34"/>
      <c r="N164" s="34"/>
      <c r="P164" s="34"/>
      <c r="Q164" s="34"/>
    </row>
    <row r="165" spans="10:17" x14ac:dyDescent="0.25">
      <c r="J165" s="34"/>
      <c r="K165" s="34"/>
      <c r="L165" s="34"/>
      <c r="M165" s="34"/>
      <c r="N165" s="34"/>
      <c r="P165" s="34"/>
      <c r="Q165" s="34"/>
    </row>
    <row r="166" spans="10:17" x14ac:dyDescent="0.25">
      <c r="J166" s="34"/>
      <c r="K166" s="34"/>
      <c r="L166" s="34"/>
      <c r="M166" s="34"/>
      <c r="N166" s="34"/>
      <c r="P166" s="34"/>
      <c r="Q166" s="34"/>
    </row>
    <row r="167" spans="10:17" x14ac:dyDescent="0.25">
      <c r="J167" s="34"/>
      <c r="K167" s="34"/>
      <c r="L167" s="34"/>
      <c r="M167" s="34"/>
      <c r="N167" s="34"/>
      <c r="P167" s="34"/>
      <c r="Q167" s="34"/>
    </row>
    <row r="168" spans="10:17" x14ac:dyDescent="0.25">
      <c r="J168" s="34"/>
      <c r="K168" s="34"/>
      <c r="L168" s="34"/>
      <c r="M168" s="34"/>
      <c r="N168" s="34"/>
      <c r="P168" s="34"/>
      <c r="Q168" s="34"/>
    </row>
    <row r="169" spans="10:17" x14ac:dyDescent="0.25">
      <c r="J169" s="34"/>
      <c r="K169" s="34"/>
      <c r="L169" s="34"/>
      <c r="M169" s="34"/>
      <c r="N169" s="34"/>
      <c r="P169" s="34"/>
      <c r="Q169" s="34"/>
    </row>
    <row r="170" spans="10:17" x14ac:dyDescent="0.25">
      <c r="J170" s="34"/>
      <c r="K170" s="34"/>
      <c r="L170" s="34"/>
      <c r="M170" s="34"/>
      <c r="N170" s="34"/>
      <c r="P170" s="34"/>
      <c r="Q170" s="34"/>
    </row>
    <row r="171" spans="10:17" x14ac:dyDescent="0.25">
      <c r="J171" s="34"/>
      <c r="K171" s="34"/>
      <c r="L171" s="34"/>
      <c r="M171" s="34"/>
      <c r="N171" s="34"/>
      <c r="P171" s="34"/>
      <c r="Q171" s="34"/>
    </row>
    <row r="172" spans="10:17" x14ac:dyDescent="0.25">
      <c r="J172" s="34"/>
      <c r="K172" s="34"/>
      <c r="L172" s="34"/>
      <c r="M172" s="34"/>
      <c r="N172" s="34"/>
      <c r="P172" s="34"/>
      <c r="Q172" s="34"/>
    </row>
    <row r="173" spans="10:17" x14ac:dyDescent="0.25">
      <c r="J173" s="34"/>
      <c r="K173" s="34"/>
      <c r="L173" s="34"/>
      <c r="M173" s="34"/>
      <c r="N173" s="34"/>
      <c r="P173" s="34"/>
      <c r="Q173" s="34"/>
    </row>
    <row r="174" spans="10:17" x14ac:dyDescent="0.25">
      <c r="J174" s="34"/>
      <c r="K174" s="34"/>
      <c r="L174" s="34"/>
      <c r="M174" s="34"/>
      <c r="N174" s="34"/>
      <c r="P174" s="34"/>
      <c r="Q174" s="34"/>
    </row>
    <row r="175" spans="10:17" x14ac:dyDescent="0.25">
      <c r="J175" s="34"/>
      <c r="K175" s="34"/>
      <c r="L175" s="34"/>
      <c r="M175" s="34"/>
      <c r="N175" s="34"/>
      <c r="P175" s="34"/>
      <c r="Q175" s="34"/>
    </row>
    <row r="176" spans="10:17" x14ac:dyDescent="0.25">
      <c r="J176" s="34"/>
      <c r="K176" s="34"/>
      <c r="L176" s="34"/>
      <c r="M176" s="34"/>
      <c r="N176" s="34"/>
      <c r="P176" s="34"/>
      <c r="Q176" s="34"/>
    </row>
    <row r="177" spans="10:17" x14ac:dyDescent="0.25">
      <c r="J177" s="34"/>
      <c r="K177" s="34"/>
      <c r="L177" s="34"/>
      <c r="M177" s="34"/>
      <c r="N177" s="34"/>
      <c r="P177" s="34"/>
      <c r="Q177" s="34"/>
    </row>
    <row r="178" spans="10:17" x14ac:dyDescent="0.25">
      <c r="J178" s="34"/>
      <c r="K178" s="34"/>
      <c r="L178" s="34"/>
      <c r="M178" s="34"/>
      <c r="N178" s="34"/>
      <c r="P178" s="34"/>
      <c r="Q178" s="34"/>
    </row>
    <row r="179" spans="10:17" x14ac:dyDescent="0.25">
      <c r="J179" s="34"/>
      <c r="K179" s="34"/>
      <c r="L179" s="34"/>
      <c r="M179" s="34"/>
      <c r="N179" s="34"/>
      <c r="P179" s="34"/>
      <c r="Q179" s="34"/>
    </row>
    <row r="180" spans="10:17" x14ac:dyDescent="0.25">
      <c r="J180" s="34"/>
      <c r="K180" s="34"/>
      <c r="L180" s="34"/>
      <c r="M180" s="34"/>
      <c r="N180" s="34"/>
      <c r="P180" s="34"/>
      <c r="Q180" s="34"/>
    </row>
    <row r="181" spans="10:17" x14ac:dyDescent="0.25">
      <c r="J181" s="34"/>
      <c r="K181" s="34"/>
      <c r="L181" s="34"/>
      <c r="M181" s="34"/>
      <c r="N181" s="34"/>
      <c r="P181" s="34"/>
      <c r="Q181" s="34"/>
    </row>
    <row r="182" spans="10:17" x14ac:dyDescent="0.25">
      <c r="J182" s="34"/>
      <c r="K182" s="34"/>
      <c r="L182" s="34"/>
      <c r="M182" s="34"/>
      <c r="N182" s="34"/>
      <c r="P182" s="34"/>
      <c r="Q182" s="34"/>
    </row>
    <row r="183" spans="10:17" x14ac:dyDescent="0.25">
      <c r="J183" s="34"/>
      <c r="K183" s="34"/>
      <c r="L183" s="34"/>
      <c r="M183" s="34"/>
      <c r="N183" s="34"/>
      <c r="P183" s="34"/>
      <c r="Q183" s="34"/>
    </row>
    <row r="184" spans="10:17" x14ac:dyDescent="0.25">
      <c r="J184" s="34"/>
      <c r="K184" s="34"/>
      <c r="L184" s="34"/>
      <c r="M184" s="34"/>
      <c r="N184" s="34"/>
      <c r="P184" s="34"/>
      <c r="Q184" s="34"/>
    </row>
    <row r="185" spans="10:17" x14ac:dyDescent="0.25">
      <c r="J185" s="34"/>
      <c r="K185" s="34"/>
      <c r="L185" s="34"/>
      <c r="M185" s="34"/>
      <c r="N185" s="34"/>
      <c r="P185" s="34"/>
      <c r="Q185" s="34"/>
    </row>
    <row r="186" spans="10:17" x14ac:dyDescent="0.25">
      <c r="J186" s="34"/>
      <c r="K186" s="34"/>
      <c r="L186" s="34"/>
      <c r="M186" s="34"/>
      <c r="N186" s="34"/>
      <c r="P186" s="34"/>
      <c r="Q186" s="34"/>
    </row>
    <row r="187" spans="10:17" x14ac:dyDescent="0.25">
      <c r="J187" s="34"/>
      <c r="K187" s="34"/>
      <c r="L187" s="34"/>
      <c r="M187" s="34"/>
      <c r="N187" s="34"/>
      <c r="P187" s="34"/>
      <c r="Q187" s="34"/>
    </row>
    <row r="188" spans="10:17" x14ac:dyDescent="0.25">
      <c r="J188" s="34"/>
      <c r="K188" s="34"/>
      <c r="L188" s="34"/>
      <c r="M188" s="34"/>
      <c r="N188" s="34"/>
      <c r="P188" s="34"/>
      <c r="Q188" s="34"/>
    </row>
    <row r="189" spans="10:17" x14ac:dyDescent="0.25">
      <c r="J189" s="34"/>
      <c r="K189" s="34"/>
      <c r="L189" s="34"/>
      <c r="M189" s="34"/>
      <c r="N189" s="34"/>
      <c r="P189" s="34"/>
      <c r="Q189" s="34"/>
    </row>
    <row r="190" spans="10:17" x14ac:dyDescent="0.25">
      <c r="J190" s="34"/>
      <c r="K190" s="34"/>
      <c r="L190" s="34"/>
      <c r="M190" s="34"/>
      <c r="N190" s="34"/>
      <c r="P190" s="34"/>
      <c r="Q190" s="34"/>
    </row>
    <row r="191" spans="10:17" x14ac:dyDescent="0.25">
      <c r="J191" s="34"/>
      <c r="K191" s="34"/>
      <c r="L191" s="34"/>
      <c r="M191" s="34"/>
      <c r="N191" s="34"/>
      <c r="P191" s="34"/>
      <c r="Q191" s="34"/>
    </row>
    <row r="192" spans="10:17" x14ac:dyDescent="0.25">
      <c r="J192" s="34"/>
      <c r="K192" s="34"/>
      <c r="L192" s="34"/>
      <c r="M192" s="34"/>
      <c r="N192" s="34"/>
      <c r="Q192" s="34"/>
    </row>
    <row r="193" spans="10:10" x14ac:dyDescent="0.25">
      <c r="J193" s="34"/>
    </row>
    <row r="194" spans="10:10" x14ac:dyDescent="0.25">
      <c r="J194" s="34"/>
    </row>
    <row r="195" spans="10:10" x14ac:dyDescent="0.25">
      <c r="J195" s="34"/>
    </row>
    <row r="196" spans="10:10" x14ac:dyDescent="0.25">
      <c r="J196" s="34"/>
    </row>
    <row r="197" spans="10:10" x14ac:dyDescent="0.25">
      <c r="J197" s="34"/>
    </row>
    <row r="198" spans="10:10" x14ac:dyDescent="0.25">
      <c r="J198" s="34"/>
    </row>
    <row r="199" spans="10:10" x14ac:dyDescent="0.25">
      <c r="J199" s="34"/>
    </row>
    <row r="200" spans="10:10" x14ac:dyDescent="0.25">
      <c r="J200" s="34"/>
    </row>
    <row r="201" spans="10:10" x14ac:dyDescent="0.25">
      <c r="J201" s="34"/>
    </row>
    <row r="202" spans="10:10" x14ac:dyDescent="0.25">
      <c r="J202" s="34"/>
    </row>
    <row r="203" spans="10:10" x14ac:dyDescent="0.25">
      <c r="J203" s="34"/>
    </row>
    <row r="204" spans="10:10" x14ac:dyDescent="0.25">
      <c r="J204" s="34"/>
    </row>
    <row r="205" spans="10:10" x14ac:dyDescent="0.25">
      <c r="J205" s="34"/>
    </row>
    <row r="206" spans="10:10" x14ac:dyDescent="0.25">
      <c r="J206" s="34"/>
    </row>
    <row r="207" spans="10:10" x14ac:dyDescent="0.25">
      <c r="J207" s="34"/>
    </row>
    <row r="208" spans="10:10" x14ac:dyDescent="0.25">
      <c r="J208" s="34"/>
    </row>
    <row r="209" spans="10:10" x14ac:dyDescent="0.25">
      <c r="J209" s="34"/>
    </row>
    <row r="210" spans="10:10" x14ac:dyDescent="0.25">
      <c r="J210" s="34"/>
    </row>
    <row r="211" spans="10:10" x14ac:dyDescent="0.25">
      <c r="J211" s="34"/>
    </row>
    <row r="212" spans="10:10" x14ac:dyDescent="0.25">
      <c r="J212" s="34"/>
    </row>
    <row r="213" spans="10:10" x14ac:dyDescent="0.25">
      <c r="J213" s="34"/>
    </row>
    <row r="214" spans="10:10" x14ac:dyDescent="0.25">
      <c r="J214" s="34"/>
    </row>
    <row r="215" spans="10:10" x14ac:dyDescent="0.25">
      <c r="J215" s="34"/>
    </row>
    <row r="216" spans="10:10" x14ac:dyDescent="0.25">
      <c r="J216" s="34"/>
    </row>
    <row r="217" spans="10:10" x14ac:dyDescent="0.25">
      <c r="J217" s="34"/>
    </row>
    <row r="218" spans="10:10" x14ac:dyDescent="0.25">
      <c r="J218" s="34"/>
    </row>
    <row r="219" spans="10:10" x14ac:dyDescent="0.25">
      <c r="J219" s="34"/>
    </row>
    <row r="220" spans="10:10" x14ac:dyDescent="0.25">
      <c r="J220" s="34"/>
    </row>
    <row r="221" spans="10:10" x14ac:dyDescent="0.25">
      <c r="J221" s="34"/>
    </row>
    <row r="222" spans="10:10" x14ac:dyDescent="0.25">
      <c r="J222" s="34"/>
    </row>
    <row r="223" spans="10:10" x14ac:dyDescent="0.25">
      <c r="J223" s="34"/>
    </row>
    <row r="224" spans="10:10" x14ac:dyDescent="0.25">
      <c r="J224" s="34"/>
    </row>
    <row r="225" spans="10:10" x14ac:dyDescent="0.25">
      <c r="J225" s="34"/>
    </row>
    <row r="226" spans="10:10" x14ac:dyDescent="0.25">
      <c r="J226" s="34"/>
    </row>
    <row r="227" spans="10:10" x14ac:dyDescent="0.25">
      <c r="J227" s="34"/>
    </row>
    <row r="228" spans="10:10" x14ac:dyDescent="0.25">
      <c r="J228" s="34"/>
    </row>
    <row r="229" spans="10:10" x14ac:dyDescent="0.25">
      <c r="J229" s="34"/>
    </row>
    <row r="230" spans="10:10" x14ac:dyDescent="0.25">
      <c r="J230" s="34"/>
    </row>
    <row r="231" spans="10:10" x14ac:dyDescent="0.25">
      <c r="J231" s="34"/>
    </row>
    <row r="232" spans="10:10" x14ac:dyDescent="0.25">
      <c r="J232" s="34"/>
    </row>
    <row r="233" spans="10:10" x14ac:dyDescent="0.25">
      <c r="J233" s="34"/>
    </row>
    <row r="234" spans="10:10" x14ac:dyDescent="0.25">
      <c r="J234" s="34"/>
    </row>
    <row r="235" spans="10:10" x14ac:dyDescent="0.25">
      <c r="J235" s="34"/>
    </row>
    <row r="236" spans="10:10" x14ac:dyDescent="0.25">
      <c r="J236" s="34"/>
    </row>
    <row r="237" spans="10:10" x14ac:dyDescent="0.25">
      <c r="J237" s="34"/>
    </row>
    <row r="238" spans="10:10" x14ac:dyDescent="0.25">
      <c r="J238" s="34"/>
    </row>
    <row r="239" spans="10:10" x14ac:dyDescent="0.25">
      <c r="J239" s="34"/>
    </row>
    <row r="240" spans="10:10" x14ac:dyDescent="0.25">
      <c r="J240" s="34"/>
    </row>
    <row r="241" spans="10:10" x14ac:dyDescent="0.25">
      <c r="J241" s="34"/>
    </row>
    <row r="242" spans="10:10" x14ac:dyDescent="0.25">
      <c r="J242" s="34"/>
    </row>
    <row r="243" spans="10:10" x14ac:dyDescent="0.25">
      <c r="J243" s="34"/>
    </row>
    <row r="244" spans="10:10" x14ac:dyDescent="0.25">
      <c r="J244" s="34"/>
    </row>
    <row r="245" spans="10:10" x14ac:dyDescent="0.25">
      <c r="J245" s="34"/>
    </row>
    <row r="246" spans="10:10" x14ac:dyDescent="0.25">
      <c r="J246" s="34"/>
    </row>
    <row r="247" spans="10:10" x14ac:dyDescent="0.25">
      <c r="J247" s="34"/>
    </row>
    <row r="248" spans="10:10" x14ac:dyDescent="0.25">
      <c r="J248" s="34"/>
    </row>
    <row r="249" spans="10:10" x14ac:dyDescent="0.25">
      <c r="J249" s="34"/>
    </row>
    <row r="250" spans="10:10" x14ac:dyDescent="0.25">
      <c r="J250" s="34"/>
    </row>
    <row r="251" spans="10:10" x14ac:dyDescent="0.25">
      <c r="J251" s="34"/>
    </row>
    <row r="252" spans="10:10" x14ac:dyDescent="0.25">
      <c r="J252" s="34"/>
    </row>
    <row r="253" spans="10:10" x14ac:dyDescent="0.25">
      <c r="J253" s="34"/>
    </row>
    <row r="254" spans="10:10" x14ac:dyDescent="0.25">
      <c r="J254" s="34"/>
    </row>
    <row r="255" spans="10:10" x14ac:dyDescent="0.25">
      <c r="J255" s="34"/>
    </row>
    <row r="256" spans="10:10" x14ac:dyDescent="0.25">
      <c r="J256" s="34"/>
    </row>
    <row r="257" spans="10:10" x14ac:dyDescent="0.25">
      <c r="J257" s="34"/>
    </row>
    <row r="258" spans="10:10" x14ac:dyDescent="0.25">
      <c r="J258" s="34"/>
    </row>
    <row r="259" spans="10:10" x14ac:dyDescent="0.25">
      <c r="J259" s="34"/>
    </row>
    <row r="260" spans="10:10" x14ac:dyDescent="0.25">
      <c r="J260" s="34"/>
    </row>
    <row r="261" spans="10:10" x14ac:dyDescent="0.25">
      <c r="J261" s="34"/>
    </row>
    <row r="262" spans="10:10" x14ac:dyDescent="0.25">
      <c r="J262" s="34"/>
    </row>
    <row r="263" spans="10:10" x14ac:dyDescent="0.25">
      <c r="J263" s="34"/>
    </row>
    <row r="264" spans="10:10" x14ac:dyDescent="0.25">
      <c r="J264" s="34"/>
    </row>
    <row r="265" spans="10:10" x14ac:dyDescent="0.25">
      <c r="J265" s="34"/>
    </row>
    <row r="266" spans="10:10" x14ac:dyDescent="0.25">
      <c r="J266" s="34"/>
    </row>
    <row r="267" spans="10:10" x14ac:dyDescent="0.25">
      <c r="J267" s="34"/>
    </row>
    <row r="268" spans="10:10" x14ac:dyDescent="0.25">
      <c r="J268" s="34"/>
    </row>
    <row r="269" spans="10:10" x14ac:dyDescent="0.25">
      <c r="J269" s="34"/>
    </row>
    <row r="270" spans="10:10" x14ac:dyDescent="0.25">
      <c r="J270" s="34"/>
    </row>
    <row r="271" spans="10:10" x14ac:dyDescent="0.25">
      <c r="J271" s="34"/>
    </row>
    <row r="272" spans="10:10" x14ac:dyDescent="0.25">
      <c r="J272" s="34"/>
    </row>
    <row r="273" spans="10:10" x14ac:dyDescent="0.25">
      <c r="J273" s="34"/>
    </row>
    <row r="274" spans="10:10" x14ac:dyDescent="0.25">
      <c r="J274" s="34"/>
    </row>
    <row r="275" spans="10:10" x14ac:dyDescent="0.25">
      <c r="J275" s="34"/>
    </row>
    <row r="276" spans="10:10" x14ac:dyDescent="0.25">
      <c r="J276" s="34"/>
    </row>
    <row r="277" spans="10:10" x14ac:dyDescent="0.25">
      <c r="J277" s="34"/>
    </row>
    <row r="278" spans="10:10" x14ac:dyDescent="0.25">
      <c r="J278" s="34"/>
    </row>
    <row r="279" spans="10:10" x14ac:dyDescent="0.25">
      <c r="J279" s="34"/>
    </row>
    <row r="280" spans="10:10" x14ac:dyDescent="0.25">
      <c r="J280" s="34"/>
    </row>
    <row r="281" spans="10:10" x14ac:dyDescent="0.25">
      <c r="J281" s="34"/>
    </row>
    <row r="282" spans="10:10" x14ac:dyDescent="0.25">
      <c r="J282" s="34"/>
    </row>
    <row r="283" spans="10:10" x14ac:dyDescent="0.25">
      <c r="J283" s="34"/>
    </row>
    <row r="284" spans="10:10" x14ac:dyDescent="0.25">
      <c r="J284" s="34"/>
    </row>
    <row r="285" spans="10:10" x14ac:dyDescent="0.25">
      <c r="J285" s="34"/>
    </row>
    <row r="286" spans="10:10" x14ac:dyDescent="0.25">
      <c r="J286" s="34"/>
    </row>
    <row r="287" spans="10:10" x14ac:dyDescent="0.25">
      <c r="J287" s="34"/>
    </row>
    <row r="288" spans="10:10" x14ac:dyDescent="0.25">
      <c r="J288" s="34"/>
    </row>
    <row r="289" spans="10:10" x14ac:dyDescent="0.25">
      <c r="J289" s="34"/>
    </row>
    <row r="290" spans="10:10" x14ac:dyDescent="0.25">
      <c r="J290" s="34"/>
    </row>
    <row r="291" spans="10:10" x14ac:dyDescent="0.25">
      <c r="J291" s="34"/>
    </row>
    <row r="292" spans="10:10" x14ac:dyDescent="0.25">
      <c r="J292" s="34"/>
    </row>
    <row r="293" spans="10:10" x14ac:dyDescent="0.25">
      <c r="J293" s="34"/>
    </row>
    <row r="294" spans="10:10" x14ac:dyDescent="0.25">
      <c r="J294" s="34"/>
    </row>
    <row r="295" spans="10:10" x14ac:dyDescent="0.25">
      <c r="J295" s="34"/>
    </row>
    <row r="296" spans="10:10" x14ac:dyDescent="0.25">
      <c r="J296" s="34"/>
    </row>
    <row r="297" spans="10:10" x14ac:dyDescent="0.25">
      <c r="J297" s="34"/>
    </row>
    <row r="298" spans="10:10" x14ac:dyDescent="0.25">
      <c r="J298" s="34"/>
    </row>
    <row r="299" spans="10:10" x14ac:dyDescent="0.25">
      <c r="J299" s="34"/>
    </row>
    <row r="300" spans="10:10" x14ac:dyDescent="0.25">
      <c r="J300" s="34"/>
    </row>
    <row r="301" spans="10:10" x14ac:dyDescent="0.25">
      <c r="J301" s="34"/>
    </row>
    <row r="302" spans="10:10" x14ac:dyDescent="0.25">
      <c r="J302" s="34"/>
    </row>
    <row r="303" spans="10:10" x14ac:dyDescent="0.25">
      <c r="J303" s="34"/>
    </row>
    <row r="304" spans="10:10" x14ac:dyDescent="0.25">
      <c r="J304" s="34"/>
    </row>
    <row r="305" spans="10:10" x14ac:dyDescent="0.25">
      <c r="J305" s="34"/>
    </row>
    <row r="306" spans="10:10" x14ac:dyDescent="0.25">
      <c r="J306" s="34"/>
    </row>
    <row r="307" spans="10:10" x14ac:dyDescent="0.25">
      <c r="J307" s="34"/>
    </row>
    <row r="308" spans="10:10" x14ac:dyDescent="0.25">
      <c r="J308" s="34"/>
    </row>
    <row r="309" spans="10:10" x14ac:dyDescent="0.25">
      <c r="J309" s="34"/>
    </row>
    <row r="310" spans="10:10" x14ac:dyDescent="0.25">
      <c r="J310" s="34"/>
    </row>
    <row r="311" spans="10:10" x14ac:dyDescent="0.25">
      <c r="J311" s="34"/>
    </row>
    <row r="312" spans="10:10" x14ac:dyDescent="0.25">
      <c r="J312" s="34"/>
    </row>
    <row r="313" spans="10:10" x14ac:dyDescent="0.25">
      <c r="J313" s="34"/>
    </row>
    <row r="314" spans="10:10" x14ac:dyDescent="0.25">
      <c r="J314" s="34"/>
    </row>
    <row r="315" spans="10:10" x14ac:dyDescent="0.25">
      <c r="J315" s="34"/>
    </row>
    <row r="316" spans="10:10" x14ac:dyDescent="0.25">
      <c r="J316" s="34"/>
    </row>
    <row r="317" spans="10:10" x14ac:dyDescent="0.25">
      <c r="J317" s="34"/>
    </row>
    <row r="318" spans="10:10" x14ac:dyDescent="0.25">
      <c r="J318" s="34"/>
    </row>
    <row r="319" spans="10:10" x14ac:dyDescent="0.25">
      <c r="J319" s="34"/>
    </row>
    <row r="320" spans="10:10" x14ac:dyDescent="0.25">
      <c r="J320" s="34"/>
    </row>
    <row r="321" spans="10:10" x14ac:dyDescent="0.25">
      <c r="J321" s="34"/>
    </row>
    <row r="322" spans="10:10" x14ac:dyDescent="0.25">
      <c r="J322" s="34"/>
    </row>
    <row r="323" spans="10:10" x14ac:dyDescent="0.25">
      <c r="J323" s="34"/>
    </row>
    <row r="324" spans="10:10" x14ac:dyDescent="0.25">
      <c r="J324" s="34"/>
    </row>
    <row r="325" spans="10:10" x14ac:dyDescent="0.25">
      <c r="J325" s="34"/>
    </row>
    <row r="326" spans="10:10" x14ac:dyDescent="0.25">
      <c r="J326" s="34"/>
    </row>
    <row r="327" spans="10:10" x14ac:dyDescent="0.25">
      <c r="J327" s="34"/>
    </row>
    <row r="328" spans="10:10" x14ac:dyDescent="0.25">
      <c r="J328" s="34"/>
    </row>
    <row r="329" spans="10:10" x14ac:dyDescent="0.25">
      <c r="J329" s="34"/>
    </row>
    <row r="330" spans="10:10" x14ac:dyDescent="0.25">
      <c r="J330" s="34"/>
    </row>
    <row r="331" spans="10:10" x14ac:dyDescent="0.25">
      <c r="J331" s="34"/>
    </row>
    <row r="332" spans="10:10" x14ac:dyDescent="0.25">
      <c r="J332" s="34"/>
    </row>
    <row r="333" spans="10:10" x14ac:dyDescent="0.25">
      <c r="J333" s="34"/>
    </row>
    <row r="334" spans="10:10" x14ac:dyDescent="0.25">
      <c r="J334" s="34"/>
    </row>
    <row r="335" spans="10:10" x14ac:dyDescent="0.25">
      <c r="J335" s="34"/>
    </row>
    <row r="336" spans="10:10" x14ac:dyDescent="0.25">
      <c r="J336" s="34"/>
    </row>
    <row r="337" spans="10:10" x14ac:dyDescent="0.25">
      <c r="J337" s="34"/>
    </row>
    <row r="338" spans="10:10" x14ac:dyDescent="0.25">
      <c r="J338" s="34"/>
    </row>
    <row r="339" spans="10:10" x14ac:dyDescent="0.25">
      <c r="J339" s="34"/>
    </row>
    <row r="340" spans="10:10" x14ac:dyDescent="0.25">
      <c r="J340" s="34"/>
    </row>
  </sheetData>
  <sheetProtection algorithmName="SHA-512" hashValue="3OA1ivyTOJ/DdZBdSUiwOLx/uEbfUKzqtHdLeKFUFjkP7p4t4ydVH2Oy5gM18W/I5KZJxOsUkJwmNTOTRRfebw==" saltValue="IADbDQVR2+67mYTt+yXAyA==" spinCount="100000" sheet="1" selectLockedCells="1" selectUnlockedCells="1"/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D648-CBA2-4C20-9D2E-B8279BFFB95B}">
  <dimension ref="A1:AV131"/>
  <sheetViews>
    <sheetView topLeftCell="M31" workbookViewId="0">
      <selection activeCell="U34" sqref="U34"/>
    </sheetView>
  </sheetViews>
  <sheetFormatPr baseColWidth="10" defaultRowHeight="15" x14ac:dyDescent="0.25"/>
  <cols>
    <col min="1" max="1" width="15.85546875" customWidth="1"/>
    <col min="2" max="3" width="11" customWidth="1"/>
  </cols>
  <sheetData>
    <row r="1" spans="1:48" x14ac:dyDescent="0.25">
      <c r="A1" t="s">
        <v>98</v>
      </c>
      <c r="B1" s="48" t="s">
        <v>94</v>
      </c>
      <c r="C1" s="48"/>
      <c r="D1" s="48"/>
    </row>
    <row r="2" spans="1:48" x14ac:dyDescent="0.25">
      <c r="B2" s="38" t="s">
        <v>99</v>
      </c>
      <c r="C2" s="38" t="s">
        <v>100</v>
      </c>
      <c r="D2" s="48" t="s">
        <v>102</v>
      </c>
      <c r="E2" s="48"/>
      <c r="F2" s="48"/>
      <c r="G2" s="38" t="s">
        <v>101</v>
      </c>
      <c r="H2" s="48" t="s">
        <v>103</v>
      </c>
      <c r="I2" s="48"/>
      <c r="J2" s="38" t="s">
        <v>104</v>
      </c>
      <c r="K2" s="38" t="s">
        <v>105</v>
      </c>
      <c r="L2" s="38" t="s">
        <v>106</v>
      </c>
      <c r="M2" s="48" t="s">
        <v>107</v>
      </c>
      <c r="N2" s="48"/>
      <c r="O2" s="38" t="s">
        <v>108</v>
      </c>
      <c r="P2" s="38" t="s">
        <v>109</v>
      </c>
      <c r="Q2" s="48" t="s">
        <v>110</v>
      </c>
      <c r="R2" s="48"/>
      <c r="S2" s="38" t="s">
        <v>111</v>
      </c>
      <c r="T2" s="48" t="s">
        <v>112</v>
      </c>
      <c r="U2" s="48"/>
      <c r="V2" s="48"/>
      <c r="W2" s="38" t="s">
        <v>113</v>
      </c>
      <c r="X2" s="38" t="s">
        <v>114</v>
      </c>
      <c r="Y2" s="48" t="s">
        <v>115</v>
      </c>
      <c r="Z2" s="48"/>
      <c r="AA2" s="48" t="s">
        <v>116</v>
      </c>
      <c r="AB2" s="48"/>
      <c r="AC2" s="48" t="s">
        <v>117</v>
      </c>
      <c r="AD2" s="48"/>
      <c r="AE2" t="s">
        <v>48</v>
      </c>
      <c r="AG2" t="s">
        <v>131</v>
      </c>
      <c r="AH2" t="s">
        <v>132</v>
      </c>
      <c r="AI2" t="s">
        <v>133</v>
      </c>
      <c r="AJ2" t="s">
        <v>134</v>
      </c>
      <c r="AK2" t="s">
        <v>135</v>
      </c>
      <c r="AL2" t="s">
        <v>136</v>
      </c>
      <c r="AM2" t="s">
        <v>137</v>
      </c>
      <c r="AN2" t="s">
        <v>138</v>
      </c>
      <c r="AO2" t="s">
        <v>82</v>
      </c>
      <c r="AP2" t="s">
        <v>150</v>
      </c>
      <c r="AQ2" t="s">
        <v>151</v>
      </c>
      <c r="AR2" t="s">
        <v>152</v>
      </c>
      <c r="AS2" t="s">
        <v>153</v>
      </c>
      <c r="AT2" t="s">
        <v>154</v>
      </c>
      <c r="AU2" t="s">
        <v>160</v>
      </c>
      <c r="AV2" t="s">
        <v>161</v>
      </c>
    </row>
    <row r="3" spans="1:48" x14ac:dyDescent="0.25">
      <c r="B3">
        <f>IF(AND(('Nordfront-Armeebogen 2018'!E11="Arnor"),(ISNUMBER(SEARCH("Bogen",'Nordfront-Armeebogen 2018'!D11))),('Nordfront-Armeebogen 2018'!C11="Krieger (0)")),('Nordfront-Armeebogen 2018'!A11),0)</f>
        <v>0</v>
      </c>
      <c r="C3" s="34">
        <f>IF(AND(('Nordfront-Armeebogen 2018'!E11="Die Lehen"),(ISNUMBER(SEARCH("Bogen",'Nordfront-Armeebogen 2018'!D11))),('Nordfront-Armeebogen 2018'!C11="Krieger (0)")),('Nordfront-Armeebogen 2018'!A11),0)</f>
        <v>0</v>
      </c>
      <c r="D3" s="39">
        <f>IF(AND(('Nordfront-Armeebogen 2018'!E11="Das Königreich von Kazad-dûm"),(ISNUMBER(SEARCH("bogen",'Nordfront-Armeebogen 2018'!D11))),('Nordfront-Armeebogen 2018'!C11="Krieger (0)")),('Nordfront-Armeebogen 2018'!A11),0)</f>
        <v>0</v>
      </c>
      <c r="E3" s="39">
        <v>0</v>
      </c>
      <c r="F3">
        <v>0</v>
      </c>
      <c r="G3">
        <f>IF(AND(('Nordfront-Armeebogen 2018'!E11="Lothlórien"),(ISNUMBER(SEARCH("bogen",'Nordfront-Armeebogen 2018'!D11))),('Nordfront-Armeebogen 2018'!C11="Krieger (0)")),('Nordfront-Armeebogen 2018'!A11),0)</f>
        <v>0</v>
      </c>
      <c r="H3">
        <f>IF(AND(('Nordfront-Armeebogen 2018'!E11="Minas Tirith"),(ISNUMBER(SEARCH("Bogen",'Nordfront-Armeebogen 2018'!D11))),('Nordfront-Armeebogen 2018'!C11="Krieger (0)")),('Nordfront-Armeebogen 2018'!A11),0)</f>
        <v>0</v>
      </c>
      <c r="I3">
        <v>0</v>
      </c>
      <c r="J3">
        <f>IF(AND(('Nordfront-Armeebogen 2018'!E11="Númenor"),(ISNUMBER(SEARCH("Bogen",'Nordfront-Armeebogen 2018'!D11))),('Nordfront-Armeebogen 2018'!C11="Krieger (0)")),('Nordfront-Armeebogen 2018'!A11),0)</f>
        <v>0</v>
      </c>
      <c r="K3" s="34">
        <f>IF(AND(('Nordfront-Armeebogen 2018'!E11="Bruchtal"),(ISNUMBER(SEARCH("bogen",'Nordfront-Armeebogen 2018'!D11))),('Nordfront-Armeebogen 2018'!C11="Krieger (0)")),('Nordfront-Armeebogen 2018'!A11),0)</f>
        <v>0</v>
      </c>
      <c r="L3">
        <f>IF(AND(('Nordfront-Armeebogen 2018'!E11="Rohan"),(ISNUMBER(SEARCH("Bogen",'Nordfront-Armeebogen 2018'!D11))),('Nordfront-Armeebogen 2018'!C11="Krieger (0)")),('Nordfront-Armeebogen 2018'!A11),0)</f>
        <v>0</v>
      </c>
      <c r="M3">
        <f>IF(AND(('Nordfront-Armeebogen 2018'!E11="Das Auenland"),(ISNUMBER(SEARCH("bogen",'Nordfront-Armeebogen 2018'!D11))),('Nordfront-Armeebogen 2018'!C11="Krieger (0)")),('Nordfront-Armeebogen 2018'!A11),0)</f>
        <v>0</v>
      </c>
      <c r="N3" s="34">
        <v>0</v>
      </c>
      <c r="O3">
        <f>IF(AND(('Nordfront-Armeebogen 2018'!E11="Angmar"),(ISNUMBER(SEARCH("bogen",'Nordfront-Armeebogen 2018'!D11))),('Nordfront-Armeebogen 2018'!C11="Krieger (0)")),('Nordfront-Armeebogen 2018'!A11),0)</f>
        <v>0</v>
      </c>
      <c r="P3" s="34">
        <f>IF(AND(('Nordfront-Armeebogen 2018'!E11="Barad-dûr"),(ISNUMBER(SEARCH("bogen",'Nordfront-Armeebogen 2018'!D11))),('Nordfront-Armeebogen 2018'!C11="Krieger (0)")),('Nordfront-Armeebogen 2018'!A11),0)</f>
        <v>0</v>
      </c>
      <c r="Q3" s="34">
        <f>IF(AND(('Nordfront-Armeebogen 2018'!E11="Kosaren von Umbar"),(ISNUMBER(SEARCH("Bogen",'Nordfront-Armeebogen 2018'!D11))),('Nordfront-Armeebogen 2018'!C11="Krieger (0)")),('Nordfront-Armeebogen 2018'!A11),0)</f>
        <v>0</v>
      </c>
      <c r="R3">
        <f>IF(AND(('Nordfront-Armeebogen 2018'!E11="Kosaren von Umbar"),(ISNUMBER(SEARCH("Armbrust",'Nordfront-Armeebogen 2018'!D11))),('Nordfront-Armeebogen 2018'!C11="Krieger (0)")),('Nordfront-Armeebogen 2018'!A11),0)</f>
        <v>0</v>
      </c>
      <c r="S3" s="34">
        <f>IF(AND(('Nordfront-Armeebogen 2018'!E11="Die Ostlinge"),(ISNUMBER(SEARCH("Bogen",'Nordfront-Armeebogen 2018'!D11))),('Nordfront-Armeebogen 2018'!C11="Krieger (0)")),('Nordfront-Armeebogen 2018'!A11),0)</f>
        <v>0</v>
      </c>
      <c r="T3" s="34">
        <f>IF(AND(('Nordfront-Armeebogen 2018'!E11="Isengart"),(ISNUMBER(SEARCH("bogen",'Nordfront-Armeebogen 2018'!D11))),('Nordfront-Armeebogen 2018'!C11="Krieger (0)")),('Nordfront-Armeebogen 2018'!A11),0)</f>
        <v>0</v>
      </c>
      <c r="U3" s="34">
        <f>IF(AND(('Nordfront-Armeebogen 2018'!E11="Isengart"),(ISNUMBER(SEARCH("Armbrust",'Nordfront-Armeebogen 2018'!D11))),('Nordfront-Armeebogen 2018'!C11="Krieger (0)")),('Nordfront-Armeebogen 2018'!A11),0)</f>
        <v>0</v>
      </c>
      <c r="V3" s="34">
        <v>0</v>
      </c>
      <c r="W3" s="34">
        <f>IF(AND(('Nordfront-Armeebogen 2018'!E11="Mordor"),(ISNUMBER(SEARCH("bogen",'Nordfront-Armeebogen 2018'!D11))),('Nordfront-Armeebogen 2018'!C11="Krieger (0)")),('Nordfront-Armeebogen 2018'!A11),0)</f>
        <v>0</v>
      </c>
      <c r="X3" s="34">
        <f>IF(AND(('Nordfront-Armeebogen 2018'!E11="Moria"),(ISNUMBER(SEARCH("bogen",'Nordfront-Armeebogen 2018'!D11))),('Nordfront-Armeebogen 2018'!C11="Krieger (0)")),('Nordfront-Armeebogen 2018'!A11),0)</f>
        <v>0</v>
      </c>
      <c r="Y3">
        <f>IF(AND(('Nordfront-Armeebogen 2018'!E11="Die Schlangenhorde"),(ISNUMBER(SEARCH("Bogen",'Nordfront-Armeebogen 2018'!D11))),('Nordfront-Armeebogen 2018'!C11="Krieger (0)")),('Nordfront-Armeebogen 2018'!A11),0)</f>
        <v>0</v>
      </c>
      <c r="Z3" s="34">
        <v>0</v>
      </c>
      <c r="AA3" s="34">
        <f>IF(AND(('Nordfront-Armeebogen 2018'!E11="Sharkas Abtrünnige"),(ISNUMBER(SEARCH("Bogen",'Nordfront-Armeebogen 2018'!D11))),('Nordfront-Armeebogen 2018'!C11="Krieger (0)")),('Nordfront-Armeebogen 2018'!A11),0)</f>
        <v>0</v>
      </c>
      <c r="AB3" s="34">
        <v>0</v>
      </c>
      <c r="AC3" s="34">
        <f>IF(AND(('Nordfront-Armeebogen 2018'!E11="Variags von Khand"),(ISNUMBER(SEARCH("Bogen",'Nordfront-Armeebogen 2018'!D11))),('Nordfront-Armeebogen 2018'!C11="Krieger (0)")),('Nordfront-Armeebogen 2018'!A11),0)</f>
        <v>0</v>
      </c>
      <c r="AD3" s="34">
        <v>0</v>
      </c>
      <c r="AE3" s="34">
        <f>IF(AND(('Nordfront-Armeebogen 2018'!E11="Armee von See-Stadt"),(ISNUMBER(SEARCH("Bogen",'Nordfront-Armeebogen 2018'!D11))),('Nordfront-Armeebogen 2018'!C11="Krieger (0)")),('Nordfront-Armeebogen 2018'!A11),0)</f>
        <v>0</v>
      </c>
      <c r="AF3">
        <v>0</v>
      </c>
      <c r="AG3">
        <v>0</v>
      </c>
      <c r="AH3">
        <v>0</v>
      </c>
      <c r="AI3" s="34">
        <f>IF(AND(('Nordfront-Armeebogen 2018'!E11="Garnision von Thal"),(ISNUMBER(SEARCH("Bogen",'Nordfront-Armeebogen 2018'!D11))),('Nordfront-Armeebogen 2018'!C11="Krieger (0)")),('Nordfront-Armeebogen 2018'!A11),0)</f>
        <v>0</v>
      </c>
      <c r="AJ3" s="34">
        <f>IF(AND(('Nordfront-Armeebogen 2018'!E11="Thranduils Hallen"),(ISNUMBER(SEARCH("bogen",'Nordfront-Armeebogen 2018'!D11))),('Nordfront-Armeebogen 2018'!C11="Krieger (0)")),('Nordfront-Armeebogen 2018'!A11),0)</f>
        <v>0</v>
      </c>
      <c r="AK3">
        <f>IF(AND(('Nordfront-Armeebogen 2018'!E11="Die Eisenberge"),(ISNUMBER(SEARCH("Armbrust",'Nordfront-Armeebogen 2018'!D11))),('Nordfront-Armeebogen 2018'!C11="Krieger (0)")),('Nordfront-Armeebogen 2018'!A11),0)</f>
        <v>0</v>
      </c>
      <c r="AL3" s="34">
        <f>IF(AND(('Nordfront-Armeebogen 2018'!E11="Überlebende von See-Stadt"),(ISNUMBER(SEARCH("Bogen",'Nordfront-Armeebogen 2018'!D11))),('Nordfront-Armeebogen 2018'!C11="Krieger (0)")),('Nordfront-Armeebogen 2018'!A11),0)</f>
        <v>0</v>
      </c>
      <c r="AM3" s="34">
        <f>IF(AND(('Nordfront-Armeebogen 2018'!E11="Azogs Jäger"),(ISNUMBER(SEARCH("bogen",'Nordfront-Armeebogen 2018'!D11))),('Nordfront-Armeebogen 2018'!C11="Krieger (0)")),('Nordfront-Armeebogen 2018'!A11),0)</f>
        <v>0</v>
      </c>
      <c r="AN3">
        <v>0</v>
      </c>
      <c r="AO3">
        <v>0</v>
      </c>
      <c r="AP3" s="34">
        <f>IF(AND(('Nordfront-Armeebogen 2018'!E11="Waldläufer von Ithilien"),(ISNUMBER(SEARCH("bogen",'Nordfront-Armeebogen 2018'!D11))),('Nordfront-Armeebogen 2018'!C11="Krieger (0)")),('Nordfront-Armeebogen 2018'!A11),0)</f>
        <v>0</v>
      </c>
      <c r="AQ3" s="34">
        <f>IF(AND(('Nordfront-Armeebogen 2018'!E11="Die Menschen des Westens"),(ISNUMBER(SEARCH("bogen",'Nordfront-Armeebogen 2018'!D11))),('Nordfront-Armeebogen 2018'!C11="Krieger (0)")),('Nordfront-Armeebogen 2018'!A11),0)</f>
        <v>0</v>
      </c>
      <c r="AR3" s="34">
        <f>IF(AND(('Nordfront-Armeebogen 2018'!E11="Gothmogs Armee"),(ISNUMBER(SEARCH("bogen",'Nordfront-Armeebogen 2018'!D11))),('Nordfront-Armeebogen 2018'!C11="Krieger (0)")),('Nordfront-Armeebogen 2018'!A11),0)</f>
        <v>0</v>
      </c>
      <c r="AS3" s="34">
        <f>IF(AND(('Nordfront-Armeebogen 2018'!E11="Große Armee des Südens"),(ISNUMBER(SEARCH("bogen",'Nordfront-Armeebogen 2018'!D11))),('Nordfront-Armeebogen 2018'!C11="Krieger (0)")),('Nordfront-Armeebogen 2018'!A11),0)</f>
        <v>0</v>
      </c>
      <c r="AT3" s="34">
        <f>IF(AND(('Nordfront-Armeebogen 2018'!E11="Das schwarze Tor öffnet sich"),(ISNUMBER(SEARCH("bogen",'Nordfront-Armeebogen 2018'!D11))),('Nordfront-Armeebogen 2018'!C11="Krieger (0)")),('Nordfront-Armeebogen 2018'!A11),0)</f>
        <v>0</v>
      </c>
      <c r="AU3" s="34">
        <f>IF(AND(('Nordfront-Armeebogen 2018'!E11="Verteidiger des Auenlandes"),(ISNUMBER(SEARCH("bogen",'Nordfront-Armeebogen 2018'!D11))),('Nordfront-Armeebogen 2018'!C11="Krieger (0)")),('Nordfront-Armeebogen 2018'!A11),0)</f>
        <v>0</v>
      </c>
      <c r="AV3" s="34">
        <f>IF(AND(('Nordfront-Armeebogen 2018'!E11="Die Raufbolde des Hauptmanns"),(ISNUMBER(SEARCH("bogen",'Nordfront-Armeebogen 2018'!D11))),('Nordfront-Armeebogen 2018'!C11="Krieger (0)")),('Nordfront-Armeebogen 2018'!A11),0)</f>
        <v>0</v>
      </c>
    </row>
    <row r="4" spans="1:48" x14ac:dyDescent="0.25">
      <c r="B4" s="34">
        <f>IF(AND(('Nordfront-Armeebogen 2018'!E12="Arnor"),(ISNUMBER(SEARCH("Bogen",'Nordfront-Armeebogen 2018'!D12))),('Nordfront-Armeebogen 2018'!C12="Krieger (0)")),('Nordfront-Armeebogen 2018'!A12),0)</f>
        <v>0</v>
      </c>
      <c r="C4" s="34">
        <f>IF(AND(('Nordfront-Armeebogen 2018'!E12="Die Lehen"),(ISNUMBER(SEARCH("Bogen",'Nordfront-Armeebogen 2018'!D12))),('Nordfront-Armeebogen 2018'!C12="Krieger (0)")),('Nordfront-Armeebogen 2018'!A12),0)</f>
        <v>0</v>
      </c>
      <c r="D4" s="39">
        <f>IF(AND(('Nordfront-Armeebogen 2018'!E12="Das Königreich von Kazad-dûm"),(ISNUMBER(SEARCH("bogen",'Nordfront-Armeebogen 2018'!D12))),('Nordfront-Armeebogen 2018'!C12="Krieger (0)")),('Nordfront-Armeebogen 2018'!A12),0)</f>
        <v>0</v>
      </c>
      <c r="E4" s="39">
        <v>0</v>
      </c>
      <c r="F4" s="34">
        <v>0</v>
      </c>
      <c r="G4" s="34">
        <f>IF(AND(('Nordfront-Armeebogen 2018'!E12="Lothlórien"),(ISNUMBER(SEARCH("bogen",'Nordfront-Armeebogen 2018'!D12))),('Nordfront-Armeebogen 2018'!C12="Krieger (0)")),('Nordfront-Armeebogen 2018'!A12),0)</f>
        <v>0</v>
      </c>
      <c r="H4" s="34">
        <f>IF(AND(('Nordfront-Armeebogen 2018'!E12="Minas Tirith"),(ISNUMBER(SEARCH("Bogen",'Nordfront-Armeebogen 2018'!D12))),('Nordfront-Armeebogen 2018'!C12="Krieger (0)")),('Nordfront-Armeebogen 2018'!A12),0)</f>
        <v>0</v>
      </c>
      <c r="I4" s="34">
        <v>0</v>
      </c>
      <c r="J4" s="34">
        <f>IF(AND(('Nordfront-Armeebogen 2018'!E12="Númenor"),(ISNUMBER(SEARCH("Bogen",'Nordfront-Armeebogen 2018'!D12))),('Nordfront-Armeebogen 2018'!C12="Krieger (0)")),('Nordfront-Armeebogen 2018'!A12),0)</f>
        <v>0</v>
      </c>
      <c r="K4" s="34">
        <f>IF(AND(('Nordfront-Armeebogen 2018'!E12="Bruchtal"),(ISNUMBER(SEARCH("bogen",'Nordfront-Armeebogen 2018'!D12))),('Nordfront-Armeebogen 2018'!C12="Krieger (0)")),('Nordfront-Armeebogen 2018'!A12),0)</f>
        <v>0</v>
      </c>
      <c r="L4" s="34">
        <f>IF(AND(('Nordfront-Armeebogen 2018'!E12="Rohan"),(ISNUMBER(SEARCH("Bogen",'Nordfront-Armeebogen 2018'!D12))),('Nordfront-Armeebogen 2018'!C12="Krieger (0)")),('Nordfront-Armeebogen 2018'!A12),0)</f>
        <v>0</v>
      </c>
      <c r="M4" s="34">
        <f>IF(AND(('Nordfront-Armeebogen 2018'!E12="Das Auenland"),(ISNUMBER(SEARCH("bogen",'Nordfront-Armeebogen 2018'!D12))),('Nordfront-Armeebogen 2018'!C12="Krieger (0)")),('Nordfront-Armeebogen 2018'!A12),0)</f>
        <v>0</v>
      </c>
      <c r="N4" s="34">
        <v>0</v>
      </c>
      <c r="O4" s="34">
        <f>IF(AND(('Nordfront-Armeebogen 2018'!E12="Angmar"),(ISNUMBER(SEARCH("bogen",'Nordfront-Armeebogen 2018'!D12))),('Nordfront-Armeebogen 2018'!C12="Krieger (0)")),('Nordfront-Armeebogen 2018'!A12),0)</f>
        <v>0</v>
      </c>
      <c r="P4" s="34">
        <f>IF(AND(('Nordfront-Armeebogen 2018'!E12="Barad-dûr"),(ISNUMBER(SEARCH("bogen",'Nordfront-Armeebogen 2018'!D12))),('Nordfront-Armeebogen 2018'!C12="Krieger (0)")),('Nordfront-Armeebogen 2018'!A12),0)</f>
        <v>0</v>
      </c>
      <c r="Q4" s="34">
        <f>IF(AND(('Nordfront-Armeebogen 2018'!E12="Kosaren von Umbar"),(ISNUMBER(SEARCH("Bogen",'Nordfront-Armeebogen 2018'!D12))),('Nordfront-Armeebogen 2018'!C12="Krieger (0)")),('Nordfront-Armeebogen 2018'!A12),0)</f>
        <v>0</v>
      </c>
      <c r="R4" s="34">
        <f>IF(AND(('Nordfront-Armeebogen 2018'!E12="Kosaren von Umbar"),(ISNUMBER(SEARCH("Armbrust",'Nordfront-Armeebogen 2018'!D12))),('Nordfront-Armeebogen 2018'!C12="Krieger (0)")),('Nordfront-Armeebogen 2018'!A12),0)</f>
        <v>0</v>
      </c>
      <c r="S4" s="34">
        <f>IF(AND(('Nordfront-Armeebogen 2018'!E12="Die Ostlinge"),(ISNUMBER(SEARCH("Bogen",'Nordfront-Armeebogen 2018'!D12))),('Nordfront-Armeebogen 2018'!C12="Krieger (0)")),('Nordfront-Armeebogen 2018'!A12),0)</f>
        <v>0</v>
      </c>
      <c r="T4" s="34">
        <f>IF(AND(('Nordfront-Armeebogen 2018'!E12="Isengart"),(ISNUMBER(SEARCH("bogen",'Nordfront-Armeebogen 2018'!D12))),('Nordfront-Armeebogen 2018'!C12="Krieger (0)")),('Nordfront-Armeebogen 2018'!A12),0)</f>
        <v>0</v>
      </c>
      <c r="U4" s="34">
        <f>IF(AND(('Nordfront-Armeebogen 2018'!E12="Isengart"),(ISNUMBER(SEARCH("Armbrust",'Nordfront-Armeebogen 2018'!D12))),('Nordfront-Armeebogen 2018'!C12="Krieger (0)")),('Nordfront-Armeebogen 2018'!A12),0)</f>
        <v>0</v>
      </c>
      <c r="V4" s="34">
        <v>0</v>
      </c>
      <c r="W4" s="34">
        <f>IF(AND(('Nordfront-Armeebogen 2018'!E12="Mordor"),(ISNUMBER(SEARCH("bogen",'Nordfront-Armeebogen 2018'!D12))),('Nordfront-Armeebogen 2018'!C12="Krieger (0)")),('Nordfront-Armeebogen 2018'!A12),0)</f>
        <v>0</v>
      </c>
      <c r="X4" s="34">
        <f>IF(AND(('Nordfront-Armeebogen 2018'!E12="Moria"),(ISNUMBER(SEARCH("bogen",'Nordfront-Armeebogen 2018'!D12))),('Nordfront-Armeebogen 2018'!C12="Krieger (0)")),('Nordfront-Armeebogen 2018'!A12),0)</f>
        <v>0</v>
      </c>
      <c r="Y4" s="34">
        <f>IF(AND(('Nordfront-Armeebogen 2018'!E12="Die Schlangenhorde"),(ISNUMBER(SEARCH("Bogen",'Nordfront-Armeebogen 2018'!D12))),('Nordfront-Armeebogen 2018'!C12="Krieger (0)")),('Nordfront-Armeebogen 2018'!A12),0)</f>
        <v>0</v>
      </c>
      <c r="Z4" s="34">
        <v>0</v>
      </c>
      <c r="AA4" s="34">
        <f>IF(AND(('Nordfront-Armeebogen 2018'!E12="Sharkas Abtrünnige"),(ISNUMBER(SEARCH("Bogen",'Nordfront-Armeebogen 2018'!D12))),('Nordfront-Armeebogen 2018'!C12="Krieger (0)")),('Nordfront-Armeebogen 2018'!A12),0)</f>
        <v>0</v>
      </c>
      <c r="AB4" s="34">
        <v>0</v>
      </c>
      <c r="AC4" s="34">
        <f>IF(AND(('Nordfront-Armeebogen 2018'!E12="Variags von Khand"),(ISNUMBER(SEARCH("Bogen",'Nordfront-Armeebogen 2018'!D12))),('Nordfront-Armeebogen 2018'!C12="Krieger (0)")),('Nordfront-Armeebogen 2018'!A12),0)</f>
        <v>0</v>
      </c>
      <c r="AD4" s="34">
        <v>0</v>
      </c>
      <c r="AE4" s="34">
        <f>IF(AND(('Nordfront-Armeebogen 2018'!E12="Armee von See-Stadt"),(ISNUMBER(SEARCH("Bogen",'Nordfront-Armeebogen 2018'!D12))),('Nordfront-Armeebogen 2018'!C12="Krieger (0)")),('Nordfront-Armeebogen 2018'!A12),0)</f>
        <v>0</v>
      </c>
      <c r="AF4" s="34">
        <v>0</v>
      </c>
      <c r="AG4" s="34">
        <v>0</v>
      </c>
      <c r="AH4" s="34">
        <v>0</v>
      </c>
      <c r="AI4" s="34">
        <f>IF(AND(('Nordfront-Armeebogen 2018'!E12="Garnision von Thal"),(ISNUMBER(SEARCH("Bogen",'Nordfront-Armeebogen 2018'!D12))),('Nordfront-Armeebogen 2018'!C12="Krieger (0)")),('Nordfront-Armeebogen 2018'!A12),0)</f>
        <v>0</v>
      </c>
      <c r="AJ4" s="34">
        <f>IF(AND(('Nordfront-Armeebogen 2018'!E12="Thranduils Hallen"),(ISNUMBER(SEARCH("bogen",'Nordfront-Armeebogen 2018'!D12))),('Nordfront-Armeebogen 2018'!C12="Krieger (0)")),('Nordfront-Armeebogen 2018'!A12),0)</f>
        <v>0</v>
      </c>
      <c r="AK4" s="34">
        <f>IF(AND(('Nordfront-Armeebogen 2018'!E12="Die Eisenberge"),(ISNUMBER(SEARCH("Armbrust",'Nordfront-Armeebogen 2018'!D12))),('Nordfront-Armeebogen 2018'!C12="Krieger (0)")),('Nordfront-Armeebogen 2018'!A12),0)</f>
        <v>0</v>
      </c>
      <c r="AL4" s="34">
        <f>IF(AND(('Nordfront-Armeebogen 2018'!E12="Überlebende von See-Stadt"),(ISNUMBER(SEARCH("Bogen",'Nordfront-Armeebogen 2018'!D12))),('Nordfront-Armeebogen 2018'!C12="Krieger (0)")),('Nordfront-Armeebogen 2018'!A12),0)</f>
        <v>0</v>
      </c>
      <c r="AM4" s="34">
        <f>IF(AND(('Nordfront-Armeebogen 2018'!E12="Azogs Jäger"),(ISNUMBER(SEARCH("bogen",'Nordfront-Armeebogen 2018'!D12))),('Nordfront-Armeebogen 2018'!C12="Krieger (0)")),('Nordfront-Armeebogen 2018'!A12),0)</f>
        <v>0</v>
      </c>
      <c r="AN4" s="34">
        <v>0</v>
      </c>
      <c r="AO4" s="34">
        <v>0</v>
      </c>
      <c r="AP4" s="34">
        <f>IF(AND(('Nordfront-Armeebogen 2018'!E12="Waldläufer von Ithilien"),(ISNUMBER(SEARCH("bogen",'Nordfront-Armeebogen 2018'!D12))),('Nordfront-Armeebogen 2018'!C12="Krieger (0)")),('Nordfront-Armeebogen 2018'!A12),0)</f>
        <v>0</v>
      </c>
      <c r="AQ4" s="34">
        <f>IF(AND(('Nordfront-Armeebogen 2018'!E12="Die Menschen des Westens"),(ISNUMBER(SEARCH("bogen",'Nordfront-Armeebogen 2018'!D12))),('Nordfront-Armeebogen 2018'!C12="Krieger (0)")),('Nordfront-Armeebogen 2018'!A12),0)</f>
        <v>0</v>
      </c>
      <c r="AR4" s="34">
        <f>IF(AND(('Nordfront-Armeebogen 2018'!E12="Gothmogs Armee"),(ISNUMBER(SEARCH("bogen",'Nordfront-Armeebogen 2018'!D12))),('Nordfront-Armeebogen 2018'!C12="Krieger (0)")),('Nordfront-Armeebogen 2018'!A12),0)</f>
        <v>0</v>
      </c>
      <c r="AS4" s="34">
        <f>IF(AND(('Nordfront-Armeebogen 2018'!E12="Große Armee des Südens"),(ISNUMBER(SEARCH("bogen",'Nordfront-Armeebogen 2018'!D12))),('Nordfront-Armeebogen 2018'!C12="Krieger (0)")),('Nordfront-Armeebogen 2018'!A12),0)</f>
        <v>0</v>
      </c>
      <c r="AT4" s="34">
        <f>IF(AND(('Nordfront-Armeebogen 2018'!E12="Das schwarze Tor öffnet sich"),(ISNUMBER(SEARCH("bogen",'Nordfront-Armeebogen 2018'!D12))),('Nordfront-Armeebogen 2018'!C12="Krieger (0)")),('Nordfront-Armeebogen 2018'!A12),0)</f>
        <v>0</v>
      </c>
      <c r="AU4" s="34">
        <f>IF(AND(('Nordfront-Armeebogen 2018'!E12="Verteidiger des Auenlandes"),(ISNUMBER(SEARCH("bogen",'Nordfront-Armeebogen 2018'!D12))),('Nordfront-Armeebogen 2018'!C12="Krieger (0)")),('Nordfront-Armeebogen 2018'!A12),0)</f>
        <v>0</v>
      </c>
      <c r="AV4" s="34">
        <f>IF(AND(('Nordfront-Armeebogen 2018'!E12="Die Raufbolde des Hauptmanns"),(ISNUMBER(SEARCH("bogen",'Nordfront-Armeebogen 2018'!D12))),('Nordfront-Armeebogen 2018'!C12="Krieger (0)")),('Nordfront-Armeebogen 2018'!A12),0)</f>
        <v>0</v>
      </c>
    </row>
    <row r="5" spans="1:48" x14ac:dyDescent="0.25">
      <c r="B5" s="34">
        <f>IF(AND(('Nordfront-Armeebogen 2018'!E13="Arnor"),(ISNUMBER(SEARCH("Bogen",'Nordfront-Armeebogen 2018'!D13))),('Nordfront-Armeebogen 2018'!C13="Krieger (0)")),('Nordfront-Armeebogen 2018'!A13),0)</f>
        <v>0</v>
      </c>
      <c r="C5" s="34">
        <f>IF(AND(('Nordfront-Armeebogen 2018'!E13="Die Lehen"),(ISNUMBER(SEARCH("Bogen",'Nordfront-Armeebogen 2018'!D13))),('Nordfront-Armeebogen 2018'!C13="Krieger (0)")),('Nordfront-Armeebogen 2018'!A13),0)</f>
        <v>0</v>
      </c>
      <c r="D5" s="39">
        <f>IF(AND(('Nordfront-Armeebogen 2018'!E13="Das Königreich von Kazad-dûm"),(ISNUMBER(SEARCH("bogen",'Nordfront-Armeebogen 2018'!D13))),('Nordfront-Armeebogen 2018'!C13="Krieger (0)")),('Nordfront-Armeebogen 2018'!A13),0)</f>
        <v>0</v>
      </c>
      <c r="E5" s="39">
        <v>0</v>
      </c>
      <c r="F5" s="34">
        <v>0</v>
      </c>
      <c r="G5" s="34">
        <f>IF(AND(('Nordfront-Armeebogen 2018'!E13="Lothlórien"),(ISNUMBER(SEARCH("bogen",'Nordfront-Armeebogen 2018'!D13))),('Nordfront-Armeebogen 2018'!C13="Krieger (0)")),('Nordfront-Armeebogen 2018'!A13),0)</f>
        <v>0</v>
      </c>
      <c r="H5" s="34">
        <f>IF(AND(('Nordfront-Armeebogen 2018'!E13="Minas Tirith"),(ISNUMBER(SEARCH("Bogen",'Nordfront-Armeebogen 2018'!D13))),('Nordfront-Armeebogen 2018'!C13="Krieger (0)")),('Nordfront-Armeebogen 2018'!A13),0)</f>
        <v>0</v>
      </c>
      <c r="I5" s="34">
        <v>0</v>
      </c>
      <c r="J5" s="34">
        <f>IF(AND(('Nordfront-Armeebogen 2018'!E13="Númenor"),(ISNUMBER(SEARCH("Bogen",'Nordfront-Armeebogen 2018'!D13))),('Nordfront-Armeebogen 2018'!C13="Krieger (0)")),('Nordfront-Armeebogen 2018'!A13),0)</f>
        <v>0</v>
      </c>
      <c r="K5" s="34">
        <f>IF(AND(('Nordfront-Armeebogen 2018'!E13="Bruchtal"),(ISNUMBER(SEARCH("bogen",'Nordfront-Armeebogen 2018'!D13))),('Nordfront-Armeebogen 2018'!C13="Krieger (0)")),('Nordfront-Armeebogen 2018'!A13),0)</f>
        <v>0</v>
      </c>
      <c r="L5" s="34">
        <f>IF(AND(('Nordfront-Armeebogen 2018'!E13="Rohan"),(ISNUMBER(SEARCH("Bogen",'Nordfront-Armeebogen 2018'!D13))),('Nordfront-Armeebogen 2018'!C13="Krieger (0)")),('Nordfront-Armeebogen 2018'!A13),0)</f>
        <v>0</v>
      </c>
      <c r="M5" s="34">
        <f>IF(AND(('Nordfront-Armeebogen 2018'!E13="Das Auenland"),(ISNUMBER(SEARCH("bogen",'Nordfront-Armeebogen 2018'!D13))),('Nordfront-Armeebogen 2018'!C13="Krieger (0)")),('Nordfront-Armeebogen 2018'!A13),0)</f>
        <v>0</v>
      </c>
      <c r="N5" s="34">
        <v>0</v>
      </c>
      <c r="O5" s="34">
        <f>IF(AND(('Nordfront-Armeebogen 2018'!E13="Angmar"),(ISNUMBER(SEARCH("bogen",'Nordfront-Armeebogen 2018'!D13))),('Nordfront-Armeebogen 2018'!C13="Krieger (0)")),('Nordfront-Armeebogen 2018'!A13),0)</f>
        <v>0</v>
      </c>
      <c r="P5" s="34">
        <f>IF(AND(('Nordfront-Armeebogen 2018'!E13="Barad-dûr"),(ISNUMBER(SEARCH("bogen",'Nordfront-Armeebogen 2018'!D13))),('Nordfront-Armeebogen 2018'!C13="Krieger (0)")),('Nordfront-Armeebogen 2018'!A13),0)</f>
        <v>0</v>
      </c>
      <c r="Q5" s="34">
        <f>IF(AND(('Nordfront-Armeebogen 2018'!E13="Kosaren von Umbar"),(ISNUMBER(SEARCH("Bogen",'Nordfront-Armeebogen 2018'!D13))),('Nordfront-Armeebogen 2018'!C13="Krieger (0)")),('Nordfront-Armeebogen 2018'!A13),0)</f>
        <v>0</v>
      </c>
      <c r="R5" s="34">
        <f>IF(AND(('Nordfront-Armeebogen 2018'!E13="Kosaren von Umbar"),(ISNUMBER(SEARCH("Armbrust",'Nordfront-Armeebogen 2018'!D13))),('Nordfront-Armeebogen 2018'!C13="Krieger (0)")),('Nordfront-Armeebogen 2018'!A13),0)</f>
        <v>0</v>
      </c>
      <c r="S5" s="34">
        <f>IF(AND(('Nordfront-Armeebogen 2018'!E13="Die Ostlinge"),(ISNUMBER(SEARCH("Bogen",'Nordfront-Armeebogen 2018'!D13))),('Nordfront-Armeebogen 2018'!C13="Krieger (0)")),('Nordfront-Armeebogen 2018'!A13),0)</f>
        <v>0</v>
      </c>
      <c r="T5" s="34">
        <f>IF(AND(('Nordfront-Armeebogen 2018'!E13="Isengart"),(ISNUMBER(SEARCH("bogen",'Nordfront-Armeebogen 2018'!D13))),('Nordfront-Armeebogen 2018'!C13="Krieger (0)")),('Nordfront-Armeebogen 2018'!A13),0)</f>
        <v>0</v>
      </c>
      <c r="U5" s="34">
        <f>IF(AND(('Nordfront-Armeebogen 2018'!E13="Isengart"),(ISNUMBER(SEARCH("Armbrust",'Nordfront-Armeebogen 2018'!D13))),('Nordfront-Armeebogen 2018'!C13="Krieger (0)")),('Nordfront-Armeebogen 2018'!A13),0)</f>
        <v>0</v>
      </c>
      <c r="V5" s="34">
        <v>0</v>
      </c>
      <c r="W5" s="34">
        <f>IF(AND(('Nordfront-Armeebogen 2018'!E13="Mordor"),(ISNUMBER(SEARCH("bogen",'Nordfront-Armeebogen 2018'!D13))),('Nordfront-Armeebogen 2018'!C13="Krieger (0)")),('Nordfront-Armeebogen 2018'!A13),0)</f>
        <v>0</v>
      </c>
      <c r="X5" s="34">
        <f>IF(AND(('Nordfront-Armeebogen 2018'!E13="Moria"),(ISNUMBER(SEARCH("bogen",'Nordfront-Armeebogen 2018'!D13))),('Nordfront-Armeebogen 2018'!C13="Krieger (0)")),('Nordfront-Armeebogen 2018'!A13),0)</f>
        <v>0</v>
      </c>
      <c r="Y5" s="34">
        <f>IF(AND(('Nordfront-Armeebogen 2018'!E13="Die Schlangenhorde"),(ISNUMBER(SEARCH("Bogen",'Nordfront-Armeebogen 2018'!D13))),('Nordfront-Armeebogen 2018'!C13="Krieger (0)")),('Nordfront-Armeebogen 2018'!A13),0)</f>
        <v>0</v>
      </c>
      <c r="Z5" s="34">
        <v>0</v>
      </c>
      <c r="AA5" s="34">
        <f>IF(AND(('Nordfront-Armeebogen 2018'!E13="Sharkas Abtrünnige"),(ISNUMBER(SEARCH("Bogen",'Nordfront-Armeebogen 2018'!D13))),('Nordfront-Armeebogen 2018'!C13="Krieger (0)")),('Nordfront-Armeebogen 2018'!A13),0)</f>
        <v>0</v>
      </c>
      <c r="AB5" s="34">
        <v>0</v>
      </c>
      <c r="AC5" s="34">
        <f>IF(AND(('Nordfront-Armeebogen 2018'!E13="Variags von Khand"),(ISNUMBER(SEARCH("Bogen",'Nordfront-Armeebogen 2018'!D13))),('Nordfront-Armeebogen 2018'!C13="Krieger (0)")),('Nordfront-Armeebogen 2018'!A13),0)</f>
        <v>0</v>
      </c>
      <c r="AD5" s="34">
        <v>0</v>
      </c>
      <c r="AE5" s="34">
        <f>IF(AND(('Nordfront-Armeebogen 2018'!E13="Armee von See-Stadt"),(ISNUMBER(SEARCH("Bogen",'Nordfront-Armeebogen 2018'!D13))),('Nordfront-Armeebogen 2018'!C13="Krieger (0)")),('Nordfront-Armeebogen 2018'!A13),0)</f>
        <v>0</v>
      </c>
      <c r="AF5" s="34">
        <v>0</v>
      </c>
      <c r="AG5" s="34">
        <v>0</v>
      </c>
      <c r="AH5" s="34">
        <v>0</v>
      </c>
      <c r="AI5" s="34">
        <f>IF(AND(('Nordfront-Armeebogen 2018'!E13="Garnision von Thal"),(ISNUMBER(SEARCH("Bogen",'Nordfront-Armeebogen 2018'!D13))),('Nordfront-Armeebogen 2018'!C13="Krieger (0)")),('Nordfront-Armeebogen 2018'!A13),0)</f>
        <v>0</v>
      </c>
      <c r="AJ5" s="34">
        <f>IF(AND(('Nordfront-Armeebogen 2018'!E13="Thranduils Hallen"),(ISNUMBER(SEARCH("bogen",'Nordfront-Armeebogen 2018'!D13))),('Nordfront-Armeebogen 2018'!C13="Krieger (0)")),('Nordfront-Armeebogen 2018'!A13),0)</f>
        <v>0</v>
      </c>
      <c r="AK5" s="34">
        <f>IF(AND(('Nordfront-Armeebogen 2018'!E13="Die Eisenberge"),(ISNUMBER(SEARCH("Armbrust",'Nordfront-Armeebogen 2018'!D13))),('Nordfront-Armeebogen 2018'!C13="Krieger (0)")),('Nordfront-Armeebogen 2018'!A13),0)</f>
        <v>0</v>
      </c>
      <c r="AL5" s="34">
        <f>IF(AND(('Nordfront-Armeebogen 2018'!E13="Überlebende von See-Stadt"),(ISNUMBER(SEARCH("Bogen",'Nordfront-Armeebogen 2018'!D13))),('Nordfront-Armeebogen 2018'!C13="Krieger (0)")),('Nordfront-Armeebogen 2018'!A13),0)</f>
        <v>0</v>
      </c>
      <c r="AM5" s="34">
        <f>IF(AND(('Nordfront-Armeebogen 2018'!E13="Azogs Jäger"),(ISNUMBER(SEARCH("bogen",'Nordfront-Armeebogen 2018'!D13))),('Nordfront-Armeebogen 2018'!C13="Krieger (0)")),('Nordfront-Armeebogen 2018'!A13),0)</f>
        <v>0</v>
      </c>
      <c r="AN5" s="34">
        <v>0</v>
      </c>
      <c r="AO5" s="34">
        <v>0</v>
      </c>
      <c r="AP5" s="34">
        <f>IF(AND(('Nordfront-Armeebogen 2018'!E13="Waldläufer von Ithilien"),(ISNUMBER(SEARCH("bogen",'Nordfront-Armeebogen 2018'!D13))),('Nordfront-Armeebogen 2018'!C13="Krieger (0)")),('Nordfront-Armeebogen 2018'!A13),0)</f>
        <v>0</v>
      </c>
      <c r="AQ5" s="34">
        <f>IF(AND(('Nordfront-Armeebogen 2018'!E13="Die Menschen des Westens"),(ISNUMBER(SEARCH("bogen",'Nordfront-Armeebogen 2018'!D13))),('Nordfront-Armeebogen 2018'!C13="Krieger (0)")),('Nordfront-Armeebogen 2018'!A13),0)</f>
        <v>0</v>
      </c>
      <c r="AR5" s="34">
        <f>IF(AND(('Nordfront-Armeebogen 2018'!E13="Gothmogs Armee"),(ISNUMBER(SEARCH("bogen",'Nordfront-Armeebogen 2018'!D13))),('Nordfront-Armeebogen 2018'!C13="Krieger (0)")),('Nordfront-Armeebogen 2018'!A13),0)</f>
        <v>0</v>
      </c>
      <c r="AS5" s="34">
        <f>IF(AND(('Nordfront-Armeebogen 2018'!E13="Große Armee des Südens"),(ISNUMBER(SEARCH("bogen",'Nordfront-Armeebogen 2018'!D13))),('Nordfront-Armeebogen 2018'!C13="Krieger (0)")),('Nordfront-Armeebogen 2018'!A13),0)</f>
        <v>0</v>
      </c>
      <c r="AT5" s="34">
        <f>IF(AND(('Nordfront-Armeebogen 2018'!E13="Das schwarze Tor öffnet sich"),(ISNUMBER(SEARCH("bogen",'Nordfront-Armeebogen 2018'!D13))),('Nordfront-Armeebogen 2018'!C13="Krieger (0)")),('Nordfront-Armeebogen 2018'!A13),0)</f>
        <v>0</v>
      </c>
      <c r="AU5" s="34">
        <f>IF(AND(('Nordfront-Armeebogen 2018'!E13="Verteidiger des Auenlandes"),(ISNUMBER(SEARCH("bogen",'Nordfront-Armeebogen 2018'!D13))),('Nordfront-Armeebogen 2018'!C13="Krieger (0)")),('Nordfront-Armeebogen 2018'!A13),0)</f>
        <v>0</v>
      </c>
      <c r="AV5" s="34">
        <f>IF(AND(('Nordfront-Armeebogen 2018'!E13="Die Raufbolde des Hauptmanns"),(ISNUMBER(SEARCH("bogen",'Nordfront-Armeebogen 2018'!D13))),('Nordfront-Armeebogen 2018'!C13="Krieger (0)")),('Nordfront-Armeebogen 2018'!A13),0)</f>
        <v>0</v>
      </c>
    </row>
    <row r="6" spans="1:48" x14ac:dyDescent="0.25">
      <c r="B6" s="34">
        <f>IF(AND(('Nordfront-Armeebogen 2018'!E14="Arnor"),(ISNUMBER(SEARCH("Bogen",'Nordfront-Armeebogen 2018'!D14))),('Nordfront-Armeebogen 2018'!C14="Krieger (0)")),('Nordfront-Armeebogen 2018'!A14),0)</f>
        <v>0</v>
      </c>
      <c r="C6" s="34">
        <f>IF(AND(('Nordfront-Armeebogen 2018'!E14="Die Lehen"),(ISNUMBER(SEARCH("Bogen",'Nordfront-Armeebogen 2018'!D14))),('Nordfront-Armeebogen 2018'!C14="Krieger (0)")),('Nordfront-Armeebogen 2018'!A14),0)</f>
        <v>0</v>
      </c>
      <c r="D6" s="39">
        <f>IF(AND(('Nordfront-Armeebogen 2018'!E14="Das Königreich von Kazad-dûm"),(ISNUMBER(SEARCH("bogen",'Nordfront-Armeebogen 2018'!D14))),('Nordfront-Armeebogen 2018'!C14="Krieger (0)")),('Nordfront-Armeebogen 2018'!A14),0)</f>
        <v>0</v>
      </c>
      <c r="E6" s="39">
        <v>0</v>
      </c>
      <c r="F6" s="34">
        <v>0</v>
      </c>
      <c r="G6" s="34">
        <f>IF(AND(('Nordfront-Armeebogen 2018'!E14="Lothlórien"),(ISNUMBER(SEARCH("bogen",'Nordfront-Armeebogen 2018'!D14))),('Nordfront-Armeebogen 2018'!C14="Krieger (0)")),('Nordfront-Armeebogen 2018'!A14),0)</f>
        <v>0</v>
      </c>
      <c r="H6" s="34">
        <f>IF(AND(('Nordfront-Armeebogen 2018'!E14="Minas Tirith"),(ISNUMBER(SEARCH("Bogen",'Nordfront-Armeebogen 2018'!D14))),('Nordfront-Armeebogen 2018'!C14="Krieger (0)")),('Nordfront-Armeebogen 2018'!A14),0)</f>
        <v>0</v>
      </c>
      <c r="I6" s="34">
        <v>0</v>
      </c>
      <c r="J6" s="34">
        <f>IF(AND(('Nordfront-Armeebogen 2018'!E14="Númenor"),(ISNUMBER(SEARCH("Bogen",'Nordfront-Armeebogen 2018'!D14))),('Nordfront-Armeebogen 2018'!C14="Krieger (0)")),('Nordfront-Armeebogen 2018'!A14),0)</f>
        <v>0</v>
      </c>
      <c r="K6" s="34">
        <f>IF(AND(('Nordfront-Armeebogen 2018'!E14="Bruchtal"),(ISNUMBER(SEARCH("bogen",'Nordfront-Armeebogen 2018'!D14))),('Nordfront-Armeebogen 2018'!C14="Krieger (0)")),('Nordfront-Armeebogen 2018'!A14),0)</f>
        <v>0</v>
      </c>
      <c r="L6" s="34">
        <f>IF(AND(('Nordfront-Armeebogen 2018'!E14="Rohan"),(ISNUMBER(SEARCH("Bogen",'Nordfront-Armeebogen 2018'!D14))),('Nordfront-Armeebogen 2018'!C14="Krieger (0)")),('Nordfront-Armeebogen 2018'!A14),0)</f>
        <v>0</v>
      </c>
      <c r="M6" s="34">
        <f>IF(AND(('Nordfront-Armeebogen 2018'!E14="Das Auenland"),(ISNUMBER(SEARCH("bogen",'Nordfront-Armeebogen 2018'!D14))),('Nordfront-Armeebogen 2018'!C14="Krieger (0)")),('Nordfront-Armeebogen 2018'!A14),0)</f>
        <v>0</v>
      </c>
      <c r="N6" s="34">
        <v>0</v>
      </c>
      <c r="O6" s="34">
        <f>IF(AND(('Nordfront-Armeebogen 2018'!E14="Angmar"),(ISNUMBER(SEARCH("bogen",'Nordfront-Armeebogen 2018'!D14))),('Nordfront-Armeebogen 2018'!C14="Krieger (0)")),('Nordfront-Armeebogen 2018'!A14),0)</f>
        <v>0</v>
      </c>
      <c r="P6" s="34">
        <f>IF(AND(('Nordfront-Armeebogen 2018'!E14="Barad-dûr"),(ISNUMBER(SEARCH("bogen",'Nordfront-Armeebogen 2018'!D14))),('Nordfront-Armeebogen 2018'!C14="Krieger (0)")),('Nordfront-Armeebogen 2018'!A14),0)</f>
        <v>0</v>
      </c>
      <c r="Q6" s="34">
        <f>IF(AND(('Nordfront-Armeebogen 2018'!E14="Kosaren von Umbar"),(ISNUMBER(SEARCH("Bogen",'Nordfront-Armeebogen 2018'!D14))),('Nordfront-Armeebogen 2018'!C14="Krieger (0)")),('Nordfront-Armeebogen 2018'!A14),0)</f>
        <v>0</v>
      </c>
      <c r="R6" s="34">
        <f>IF(AND(('Nordfront-Armeebogen 2018'!E14="Kosaren von Umbar"),(ISNUMBER(SEARCH("Armbrust",'Nordfront-Armeebogen 2018'!D14))),('Nordfront-Armeebogen 2018'!C14="Krieger (0)")),('Nordfront-Armeebogen 2018'!A14),0)</f>
        <v>0</v>
      </c>
      <c r="S6" s="34">
        <f>IF(AND(('Nordfront-Armeebogen 2018'!E14="Die Ostlinge"),(ISNUMBER(SEARCH("Bogen",'Nordfront-Armeebogen 2018'!D14))),('Nordfront-Armeebogen 2018'!C14="Krieger (0)")),('Nordfront-Armeebogen 2018'!A14),0)</f>
        <v>0</v>
      </c>
      <c r="T6" s="34">
        <f>IF(AND(('Nordfront-Armeebogen 2018'!E14="Isengart"),(ISNUMBER(SEARCH("bogen",'Nordfront-Armeebogen 2018'!D14))),('Nordfront-Armeebogen 2018'!C14="Krieger (0)")),('Nordfront-Armeebogen 2018'!A14),0)</f>
        <v>0</v>
      </c>
      <c r="U6" s="34">
        <f>IF(AND(('Nordfront-Armeebogen 2018'!E14="Isengart"),(ISNUMBER(SEARCH("Armbrust",'Nordfront-Armeebogen 2018'!D14))),('Nordfront-Armeebogen 2018'!C14="Krieger (0)")),('Nordfront-Armeebogen 2018'!A14),0)</f>
        <v>5</v>
      </c>
      <c r="V6" s="34">
        <v>0</v>
      </c>
      <c r="W6" s="34">
        <f>IF(AND(('Nordfront-Armeebogen 2018'!E14="Mordor"),(ISNUMBER(SEARCH("bogen",'Nordfront-Armeebogen 2018'!D14))),('Nordfront-Armeebogen 2018'!C14="Krieger (0)")),('Nordfront-Armeebogen 2018'!A14),0)</f>
        <v>0</v>
      </c>
      <c r="X6" s="34">
        <f>IF(AND(('Nordfront-Armeebogen 2018'!E14="Moria"),(ISNUMBER(SEARCH("bogen",'Nordfront-Armeebogen 2018'!D14))),('Nordfront-Armeebogen 2018'!C14="Krieger (0)")),('Nordfront-Armeebogen 2018'!A14),0)</f>
        <v>0</v>
      </c>
      <c r="Y6" s="34">
        <f>IF(AND(('Nordfront-Armeebogen 2018'!E14="Die Schlangenhorde"),(ISNUMBER(SEARCH("Bogen",'Nordfront-Armeebogen 2018'!D14))),('Nordfront-Armeebogen 2018'!C14="Krieger (0)")),('Nordfront-Armeebogen 2018'!A14),0)</f>
        <v>0</v>
      </c>
      <c r="Z6" s="34">
        <v>0</v>
      </c>
      <c r="AA6" s="34">
        <f>IF(AND(('Nordfront-Armeebogen 2018'!E14="Sharkas Abtrünnige"),(ISNUMBER(SEARCH("Bogen",'Nordfront-Armeebogen 2018'!D14))),('Nordfront-Armeebogen 2018'!C14="Krieger (0)")),('Nordfront-Armeebogen 2018'!A14),0)</f>
        <v>0</v>
      </c>
      <c r="AB6" s="34">
        <v>0</v>
      </c>
      <c r="AC6" s="34">
        <f>IF(AND(('Nordfront-Armeebogen 2018'!E14="Variags von Khand"),(ISNUMBER(SEARCH("Bogen",'Nordfront-Armeebogen 2018'!D14))),('Nordfront-Armeebogen 2018'!C14="Krieger (0)")),('Nordfront-Armeebogen 2018'!A14),0)</f>
        <v>0</v>
      </c>
      <c r="AD6" s="34">
        <v>0</v>
      </c>
      <c r="AE6" s="34">
        <f>IF(AND(('Nordfront-Armeebogen 2018'!E14="Armee von See-Stadt"),(ISNUMBER(SEARCH("Bogen",'Nordfront-Armeebogen 2018'!D14))),('Nordfront-Armeebogen 2018'!C14="Krieger (0)")),('Nordfront-Armeebogen 2018'!A14),0)</f>
        <v>0</v>
      </c>
      <c r="AF6" s="34">
        <v>0</v>
      </c>
      <c r="AG6" s="34">
        <v>0</v>
      </c>
      <c r="AH6" s="34">
        <v>0</v>
      </c>
      <c r="AI6" s="34">
        <f>IF(AND(('Nordfront-Armeebogen 2018'!E14="Garnision von Thal"),(ISNUMBER(SEARCH("Bogen",'Nordfront-Armeebogen 2018'!D14))),('Nordfront-Armeebogen 2018'!C14="Krieger (0)")),('Nordfront-Armeebogen 2018'!A14),0)</f>
        <v>0</v>
      </c>
      <c r="AJ6" s="34">
        <f>IF(AND(('Nordfront-Armeebogen 2018'!E14="Thranduils Hallen"),(ISNUMBER(SEARCH("bogen",'Nordfront-Armeebogen 2018'!D14))),('Nordfront-Armeebogen 2018'!C14="Krieger (0)")),('Nordfront-Armeebogen 2018'!A14),0)</f>
        <v>0</v>
      </c>
      <c r="AK6" s="34">
        <f>IF(AND(('Nordfront-Armeebogen 2018'!E14="Die Eisenberge"),(ISNUMBER(SEARCH("Armbrust",'Nordfront-Armeebogen 2018'!D14))),('Nordfront-Armeebogen 2018'!C14="Krieger (0)")),('Nordfront-Armeebogen 2018'!A14),0)</f>
        <v>0</v>
      </c>
      <c r="AL6" s="34">
        <f>IF(AND(('Nordfront-Armeebogen 2018'!E14="Überlebende von See-Stadt"),(ISNUMBER(SEARCH("Bogen",'Nordfront-Armeebogen 2018'!D14))),('Nordfront-Armeebogen 2018'!C14="Krieger (0)")),('Nordfront-Armeebogen 2018'!A14),0)</f>
        <v>0</v>
      </c>
      <c r="AM6" s="34">
        <f>IF(AND(('Nordfront-Armeebogen 2018'!E14="Azogs Jäger"),(ISNUMBER(SEARCH("bogen",'Nordfront-Armeebogen 2018'!D14))),('Nordfront-Armeebogen 2018'!C14="Krieger (0)")),('Nordfront-Armeebogen 2018'!A14),0)</f>
        <v>0</v>
      </c>
      <c r="AN6" s="34">
        <v>0</v>
      </c>
      <c r="AO6" s="34">
        <v>0</v>
      </c>
      <c r="AP6" s="34">
        <f>IF(AND(('Nordfront-Armeebogen 2018'!E14="Waldläufer von Ithilien"),(ISNUMBER(SEARCH("bogen",'Nordfront-Armeebogen 2018'!D14))),('Nordfront-Armeebogen 2018'!C14="Krieger (0)")),('Nordfront-Armeebogen 2018'!A14),0)</f>
        <v>0</v>
      </c>
      <c r="AQ6" s="34">
        <f>IF(AND(('Nordfront-Armeebogen 2018'!E14="Die Menschen des Westens"),(ISNUMBER(SEARCH("bogen",'Nordfront-Armeebogen 2018'!D14))),('Nordfront-Armeebogen 2018'!C14="Krieger (0)")),('Nordfront-Armeebogen 2018'!A14),0)</f>
        <v>0</v>
      </c>
      <c r="AR6" s="34">
        <f>IF(AND(('Nordfront-Armeebogen 2018'!E14="Gothmogs Armee"),(ISNUMBER(SEARCH("bogen",'Nordfront-Armeebogen 2018'!D14))),('Nordfront-Armeebogen 2018'!C14="Krieger (0)")),('Nordfront-Armeebogen 2018'!A14),0)</f>
        <v>0</v>
      </c>
      <c r="AS6" s="34">
        <f>IF(AND(('Nordfront-Armeebogen 2018'!E14="Große Armee des Südens"),(ISNUMBER(SEARCH("bogen",'Nordfront-Armeebogen 2018'!D14))),('Nordfront-Armeebogen 2018'!C14="Krieger (0)")),('Nordfront-Armeebogen 2018'!A14),0)</f>
        <v>0</v>
      </c>
      <c r="AT6" s="34">
        <f>IF(AND(('Nordfront-Armeebogen 2018'!E14="Das schwarze Tor öffnet sich"),(ISNUMBER(SEARCH("bogen",'Nordfront-Armeebogen 2018'!D14))),('Nordfront-Armeebogen 2018'!C14="Krieger (0)")),('Nordfront-Armeebogen 2018'!A14),0)</f>
        <v>0</v>
      </c>
      <c r="AU6" s="34">
        <f>IF(AND(('Nordfront-Armeebogen 2018'!E14="Verteidiger des Auenlandes"),(ISNUMBER(SEARCH("bogen",'Nordfront-Armeebogen 2018'!D14))),('Nordfront-Armeebogen 2018'!C14="Krieger (0)")),('Nordfront-Armeebogen 2018'!A14),0)</f>
        <v>0</v>
      </c>
      <c r="AV6" s="34">
        <f>IF(AND(('Nordfront-Armeebogen 2018'!E14="Die Raufbolde des Hauptmanns"),(ISNUMBER(SEARCH("bogen",'Nordfront-Armeebogen 2018'!D14))),('Nordfront-Armeebogen 2018'!C14="Krieger (0)")),('Nordfront-Armeebogen 2018'!A14),0)</f>
        <v>0</v>
      </c>
    </row>
    <row r="7" spans="1:48" x14ac:dyDescent="0.25">
      <c r="B7" s="34">
        <f>IF(AND(('Nordfront-Armeebogen 2018'!E15="Arnor"),(ISNUMBER(SEARCH("Bogen",'Nordfront-Armeebogen 2018'!D15))),('Nordfront-Armeebogen 2018'!C15="Krieger (0)")),('Nordfront-Armeebogen 2018'!A15),0)</f>
        <v>0</v>
      </c>
      <c r="C7" s="34">
        <f>IF(AND(('Nordfront-Armeebogen 2018'!E15="Die Lehen"),(ISNUMBER(SEARCH("Bogen",'Nordfront-Armeebogen 2018'!D15))),('Nordfront-Armeebogen 2018'!C15="Krieger (0)")),('Nordfront-Armeebogen 2018'!A15),0)</f>
        <v>0</v>
      </c>
      <c r="D7" s="39">
        <f>IF(AND(('Nordfront-Armeebogen 2018'!E15="Das Königreich von Kazad-dûm"),(ISNUMBER(SEARCH("bogen",'Nordfront-Armeebogen 2018'!D15))),('Nordfront-Armeebogen 2018'!C15="Krieger (0)")),('Nordfront-Armeebogen 2018'!A15),0)</f>
        <v>0</v>
      </c>
      <c r="E7" s="39">
        <v>0</v>
      </c>
      <c r="F7" s="34">
        <v>0</v>
      </c>
      <c r="G7" s="34">
        <f>IF(AND(('Nordfront-Armeebogen 2018'!E15="Lothlórien"),(ISNUMBER(SEARCH("bogen",'Nordfront-Armeebogen 2018'!D15))),('Nordfront-Armeebogen 2018'!C15="Krieger (0)")),('Nordfront-Armeebogen 2018'!A15),0)</f>
        <v>0</v>
      </c>
      <c r="H7" s="34">
        <f>IF(AND(('Nordfront-Armeebogen 2018'!E15="Minas Tirith"),(ISNUMBER(SEARCH("Bogen",'Nordfront-Armeebogen 2018'!D15))),('Nordfront-Armeebogen 2018'!C15="Krieger (0)")),('Nordfront-Armeebogen 2018'!A15),0)</f>
        <v>0</v>
      </c>
      <c r="I7" s="34">
        <v>0</v>
      </c>
      <c r="J7" s="34">
        <f>IF(AND(('Nordfront-Armeebogen 2018'!E15="Númenor"),(ISNUMBER(SEARCH("Bogen",'Nordfront-Armeebogen 2018'!D15))),('Nordfront-Armeebogen 2018'!C15="Krieger (0)")),('Nordfront-Armeebogen 2018'!A15),0)</f>
        <v>0</v>
      </c>
      <c r="K7" s="34">
        <f>IF(AND(('Nordfront-Armeebogen 2018'!E15="Bruchtal"),(ISNUMBER(SEARCH("bogen",'Nordfront-Armeebogen 2018'!D15))),('Nordfront-Armeebogen 2018'!C15="Krieger (0)")),('Nordfront-Armeebogen 2018'!A15),0)</f>
        <v>0</v>
      </c>
      <c r="L7" s="34">
        <f>IF(AND(('Nordfront-Armeebogen 2018'!E15="Rohan"),(ISNUMBER(SEARCH("Bogen",'Nordfront-Armeebogen 2018'!D15))),('Nordfront-Armeebogen 2018'!C15="Krieger (0)")),('Nordfront-Armeebogen 2018'!A15),0)</f>
        <v>0</v>
      </c>
      <c r="M7" s="34">
        <f>IF(AND(('Nordfront-Armeebogen 2018'!E15="Das Auenland"),(ISNUMBER(SEARCH("bogen",'Nordfront-Armeebogen 2018'!D15))),('Nordfront-Armeebogen 2018'!C15="Krieger (0)")),('Nordfront-Armeebogen 2018'!A15),0)</f>
        <v>0</v>
      </c>
      <c r="N7" s="34">
        <v>0</v>
      </c>
      <c r="O7" s="34">
        <f>IF(AND(('Nordfront-Armeebogen 2018'!E15="Angmar"),(ISNUMBER(SEARCH("bogen",'Nordfront-Armeebogen 2018'!D15))),('Nordfront-Armeebogen 2018'!C15="Krieger (0)")),('Nordfront-Armeebogen 2018'!A15),0)</f>
        <v>0</v>
      </c>
      <c r="P7" s="34">
        <f>IF(AND(('Nordfront-Armeebogen 2018'!E15="Barad-dûr"),(ISNUMBER(SEARCH("bogen",'Nordfront-Armeebogen 2018'!D15))),('Nordfront-Armeebogen 2018'!C15="Krieger (0)")),('Nordfront-Armeebogen 2018'!A15),0)</f>
        <v>0</v>
      </c>
      <c r="Q7" s="34">
        <f>IF(AND(('Nordfront-Armeebogen 2018'!E15="Kosaren von Umbar"),(ISNUMBER(SEARCH("Bogen",'Nordfront-Armeebogen 2018'!D15))),('Nordfront-Armeebogen 2018'!C15="Krieger (0)")),('Nordfront-Armeebogen 2018'!A15),0)</f>
        <v>0</v>
      </c>
      <c r="R7" s="34">
        <f>IF(AND(('Nordfront-Armeebogen 2018'!E15="Kosaren von Umbar"),(ISNUMBER(SEARCH("Armbrust",'Nordfront-Armeebogen 2018'!D15))),('Nordfront-Armeebogen 2018'!C15="Krieger (0)")),('Nordfront-Armeebogen 2018'!A15),0)</f>
        <v>0</v>
      </c>
      <c r="S7" s="34">
        <f>IF(AND(('Nordfront-Armeebogen 2018'!E15="Die Ostlinge"),(ISNUMBER(SEARCH("Bogen",'Nordfront-Armeebogen 2018'!D15))),('Nordfront-Armeebogen 2018'!C15="Krieger (0)")),('Nordfront-Armeebogen 2018'!A15),0)</f>
        <v>0</v>
      </c>
      <c r="T7" s="34">
        <f>IF(AND(('Nordfront-Armeebogen 2018'!E15="Isengart"),(ISNUMBER(SEARCH("bogen",'Nordfront-Armeebogen 2018'!D15))),('Nordfront-Armeebogen 2018'!C15="Krieger (0)")),('Nordfront-Armeebogen 2018'!A15),0)</f>
        <v>0</v>
      </c>
      <c r="U7" s="34">
        <f>IF(AND(('Nordfront-Armeebogen 2018'!E15="Isengart"),(ISNUMBER(SEARCH("Armbrust",'Nordfront-Armeebogen 2018'!D15))),('Nordfront-Armeebogen 2018'!C15="Krieger (0)")),('Nordfront-Armeebogen 2018'!A15),0)</f>
        <v>0</v>
      </c>
      <c r="V7" s="34">
        <v>0</v>
      </c>
      <c r="W7" s="34">
        <f>IF(AND(('Nordfront-Armeebogen 2018'!E15="Mordor"),(ISNUMBER(SEARCH("bogen",'Nordfront-Armeebogen 2018'!D15))),('Nordfront-Armeebogen 2018'!C15="Krieger (0)")),('Nordfront-Armeebogen 2018'!A15),0)</f>
        <v>0</v>
      </c>
      <c r="X7" s="34">
        <f>IF(AND(('Nordfront-Armeebogen 2018'!E15="Moria"),(ISNUMBER(SEARCH("bogen",'Nordfront-Armeebogen 2018'!D15))),('Nordfront-Armeebogen 2018'!C15="Krieger (0)")),('Nordfront-Armeebogen 2018'!A15),0)</f>
        <v>0</v>
      </c>
      <c r="Y7" s="34">
        <f>IF(AND(('Nordfront-Armeebogen 2018'!E15="Die Schlangenhorde"),(ISNUMBER(SEARCH("Bogen",'Nordfront-Armeebogen 2018'!D15))),('Nordfront-Armeebogen 2018'!C15="Krieger (0)")),('Nordfront-Armeebogen 2018'!A15),0)</f>
        <v>0</v>
      </c>
      <c r="Z7" s="34">
        <v>0</v>
      </c>
      <c r="AA7" s="34">
        <f>IF(AND(('Nordfront-Armeebogen 2018'!E15="Sharkas Abtrünnige"),(ISNUMBER(SEARCH("Bogen",'Nordfront-Armeebogen 2018'!D15))),('Nordfront-Armeebogen 2018'!C15="Krieger (0)")),('Nordfront-Armeebogen 2018'!A15),0)</f>
        <v>0</v>
      </c>
      <c r="AB7" s="34">
        <v>0</v>
      </c>
      <c r="AC7" s="34">
        <f>IF(AND(('Nordfront-Armeebogen 2018'!E15="Variags von Khand"),(ISNUMBER(SEARCH("Bogen",'Nordfront-Armeebogen 2018'!D15))),('Nordfront-Armeebogen 2018'!C15="Krieger (0)")),('Nordfront-Armeebogen 2018'!A15),0)</f>
        <v>0</v>
      </c>
      <c r="AD7" s="34">
        <v>0</v>
      </c>
      <c r="AE7" s="34">
        <f>IF(AND(('Nordfront-Armeebogen 2018'!E15="Armee von See-Stadt"),(ISNUMBER(SEARCH("Bogen",'Nordfront-Armeebogen 2018'!D15))),('Nordfront-Armeebogen 2018'!C15="Krieger (0)")),('Nordfront-Armeebogen 2018'!A15),0)</f>
        <v>0</v>
      </c>
      <c r="AF7" s="34">
        <v>0</v>
      </c>
      <c r="AG7" s="34">
        <v>0</v>
      </c>
      <c r="AH7" s="34">
        <v>0</v>
      </c>
      <c r="AI7" s="34">
        <f>IF(AND(('Nordfront-Armeebogen 2018'!E15="Garnision von Thal"),(ISNUMBER(SEARCH("Bogen",'Nordfront-Armeebogen 2018'!D15))),('Nordfront-Armeebogen 2018'!C15="Krieger (0)")),('Nordfront-Armeebogen 2018'!A15),0)</f>
        <v>0</v>
      </c>
      <c r="AJ7" s="34">
        <f>IF(AND(('Nordfront-Armeebogen 2018'!E15="Thranduils Hallen"),(ISNUMBER(SEARCH("bogen",'Nordfront-Armeebogen 2018'!D15))),('Nordfront-Armeebogen 2018'!C15="Krieger (0)")),('Nordfront-Armeebogen 2018'!A15),0)</f>
        <v>0</v>
      </c>
      <c r="AK7" s="34">
        <f>IF(AND(('Nordfront-Armeebogen 2018'!E15="Die Eisenberge"),(ISNUMBER(SEARCH("Armbrust",'Nordfront-Armeebogen 2018'!D15))),('Nordfront-Armeebogen 2018'!C15="Krieger (0)")),('Nordfront-Armeebogen 2018'!A15),0)</f>
        <v>0</v>
      </c>
      <c r="AL7" s="34">
        <f>IF(AND(('Nordfront-Armeebogen 2018'!E15="Überlebende von See-Stadt"),(ISNUMBER(SEARCH("Bogen",'Nordfront-Armeebogen 2018'!D15))),('Nordfront-Armeebogen 2018'!C15="Krieger (0)")),('Nordfront-Armeebogen 2018'!A15),0)</f>
        <v>0</v>
      </c>
      <c r="AM7" s="34">
        <f>IF(AND(('Nordfront-Armeebogen 2018'!E15="Azogs Jäger"),(ISNUMBER(SEARCH("bogen",'Nordfront-Armeebogen 2018'!D15))),('Nordfront-Armeebogen 2018'!C15="Krieger (0)")),('Nordfront-Armeebogen 2018'!A15),0)</f>
        <v>0</v>
      </c>
      <c r="AN7" s="34">
        <v>0</v>
      </c>
      <c r="AO7" s="34">
        <v>0</v>
      </c>
      <c r="AP7" s="34">
        <f>IF(AND(('Nordfront-Armeebogen 2018'!E15="Waldläufer von Ithilien"),(ISNUMBER(SEARCH("bogen",'Nordfront-Armeebogen 2018'!D15))),('Nordfront-Armeebogen 2018'!C15="Krieger (0)")),('Nordfront-Armeebogen 2018'!A15),0)</f>
        <v>0</v>
      </c>
      <c r="AQ7" s="34">
        <f>IF(AND(('Nordfront-Armeebogen 2018'!E15="Die Menschen des Westens"),(ISNUMBER(SEARCH("bogen",'Nordfront-Armeebogen 2018'!D15))),('Nordfront-Armeebogen 2018'!C15="Krieger (0)")),('Nordfront-Armeebogen 2018'!A15),0)</f>
        <v>0</v>
      </c>
      <c r="AR7" s="34">
        <f>IF(AND(('Nordfront-Armeebogen 2018'!E15="Gothmogs Armee"),(ISNUMBER(SEARCH("bogen",'Nordfront-Armeebogen 2018'!D15))),('Nordfront-Armeebogen 2018'!C15="Krieger (0)")),('Nordfront-Armeebogen 2018'!A15),0)</f>
        <v>0</v>
      </c>
      <c r="AS7" s="34">
        <f>IF(AND(('Nordfront-Armeebogen 2018'!E15="Große Armee des Südens"),(ISNUMBER(SEARCH("bogen",'Nordfront-Armeebogen 2018'!D15))),('Nordfront-Armeebogen 2018'!C15="Krieger (0)")),('Nordfront-Armeebogen 2018'!A15),0)</f>
        <v>0</v>
      </c>
      <c r="AT7" s="34">
        <f>IF(AND(('Nordfront-Armeebogen 2018'!E15="Das schwarze Tor öffnet sich"),(ISNUMBER(SEARCH("bogen",'Nordfront-Armeebogen 2018'!D15))),('Nordfront-Armeebogen 2018'!C15="Krieger (0)")),('Nordfront-Armeebogen 2018'!A15),0)</f>
        <v>0</v>
      </c>
      <c r="AU7" s="34">
        <f>IF(AND(('Nordfront-Armeebogen 2018'!E15="Verteidiger des Auenlandes"),(ISNUMBER(SEARCH("bogen",'Nordfront-Armeebogen 2018'!D15))),('Nordfront-Armeebogen 2018'!C15="Krieger (0)")),('Nordfront-Armeebogen 2018'!A15),0)</f>
        <v>0</v>
      </c>
      <c r="AV7" s="34">
        <f>IF(AND(('Nordfront-Armeebogen 2018'!E15="Die Raufbolde des Hauptmanns"),(ISNUMBER(SEARCH("bogen",'Nordfront-Armeebogen 2018'!D15))),('Nordfront-Armeebogen 2018'!C15="Krieger (0)")),('Nordfront-Armeebogen 2018'!A15),0)</f>
        <v>0</v>
      </c>
    </row>
    <row r="8" spans="1:48" x14ac:dyDescent="0.25">
      <c r="B8" s="34">
        <f>IF(AND(('Nordfront-Armeebogen 2018'!E16="Arnor"),(ISNUMBER(SEARCH("Bogen",'Nordfront-Armeebogen 2018'!D16))),('Nordfront-Armeebogen 2018'!C16="Krieger (0)")),('Nordfront-Armeebogen 2018'!A16),0)</f>
        <v>0</v>
      </c>
      <c r="C8" s="34">
        <f>IF(AND(('Nordfront-Armeebogen 2018'!E16="Die Lehen"),(ISNUMBER(SEARCH("Bogen",'Nordfront-Armeebogen 2018'!D16))),('Nordfront-Armeebogen 2018'!C16="Krieger (0)")),('Nordfront-Armeebogen 2018'!A16),0)</f>
        <v>0</v>
      </c>
      <c r="D8" s="39">
        <f>IF(AND(('Nordfront-Armeebogen 2018'!E16="Das Königreich von Kazad-dûm"),(ISNUMBER(SEARCH("bogen",'Nordfront-Armeebogen 2018'!D16))),('Nordfront-Armeebogen 2018'!C16="Krieger (0)")),('Nordfront-Armeebogen 2018'!A16),0)</f>
        <v>0</v>
      </c>
      <c r="E8" s="39">
        <v>0</v>
      </c>
      <c r="F8" s="34">
        <v>0</v>
      </c>
      <c r="G8" s="34">
        <f>IF(AND(('Nordfront-Armeebogen 2018'!E16="Lothlórien"),(ISNUMBER(SEARCH("bogen",'Nordfront-Armeebogen 2018'!D16))),('Nordfront-Armeebogen 2018'!C16="Krieger (0)")),('Nordfront-Armeebogen 2018'!A16),0)</f>
        <v>0</v>
      </c>
      <c r="H8" s="34">
        <f>IF(AND(('Nordfront-Armeebogen 2018'!E16="Minas Tirith"),(ISNUMBER(SEARCH("Bogen",'Nordfront-Armeebogen 2018'!D16))),('Nordfront-Armeebogen 2018'!C16="Krieger (0)")),('Nordfront-Armeebogen 2018'!A16),0)</f>
        <v>0</v>
      </c>
      <c r="I8" s="34">
        <v>0</v>
      </c>
      <c r="J8" s="34">
        <f>IF(AND(('Nordfront-Armeebogen 2018'!E16="Númenor"),(ISNUMBER(SEARCH("Bogen",'Nordfront-Armeebogen 2018'!D16))),('Nordfront-Armeebogen 2018'!C16="Krieger (0)")),('Nordfront-Armeebogen 2018'!A16),0)</f>
        <v>0</v>
      </c>
      <c r="K8" s="34">
        <f>IF(AND(('Nordfront-Armeebogen 2018'!E16="Bruchtal"),(ISNUMBER(SEARCH("bogen",'Nordfront-Armeebogen 2018'!D16))),('Nordfront-Armeebogen 2018'!C16="Krieger (0)")),('Nordfront-Armeebogen 2018'!A16),0)</f>
        <v>0</v>
      </c>
      <c r="L8" s="34">
        <f>IF(AND(('Nordfront-Armeebogen 2018'!E16="Rohan"),(ISNUMBER(SEARCH("Bogen",'Nordfront-Armeebogen 2018'!D16))),('Nordfront-Armeebogen 2018'!C16="Krieger (0)")),('Nordfront-Armeebogen 2018'!A16),0)</f>
        <v>0</v>
      </c>
      <c r="M8" s="34">
        <f>IF(AND(('Nordfront-Armeebogen 2018'!E16="Das Auenland"),(ISNUMBER(SEARCH("bogen",'Nordfront-Armeebogen 2018'!D16))),('Nordfront-Armeebogen 2018'!C16="Krieger (0)")),('Nordfront-Armeebogen 2018'!A16),0)</f>
        <v>0</v>
      </c>
      <c r="N8" s="34">
        <v>0</v>
      </c>
      <c r="O8" s="34">
        <f>IF(AND(('Nordfront-Armeebogen 2018'!E16="Angmar"),(ISNUMBER(SEARCH("bogen",'Nordfront-Armeebogen 2018'!D16))),('Nordfront-Armeebogen 2018'!C16="Krieger (0)")),('Nordfront-Armeebogen 2018'!A16),0)</f>
        <v>0</v>
      </c>
      <c r="P8" s="34">
        <f>IF(AND(('Nordfront-Armeebogen 2018'!E16="Barad-dûr"),(ISNUMBER(SEARCH("bogen",'Nordfront-Armeebogen 2018'!D16))),('Nordfront-Armeebogen 2018'!C16="Krieger (0)")),('Nordfront-Armeebogen 2018'!A16),0)</f>
        <v>0</v>
      </c>
      <c r="Q8" s="34">
        <f>IF(AND(('Nordfront-Armeebogen 2018'!E16="Kosaren von Umbar"),(ISNUMBER(SEARCH("Bogen",'Nordfront-Armeebogen 2018'!D16))),('Nordfront-Armeebogen 2018'!C16="Krieger (0)")),('Nordfront-Armeebogen 2018'!A16),0)</f>
        <v>0</v>
      </c>
      <c r="R8" s="34">
        <f>IF(AND(('Nordfront-Armeebogen 2018'!E16="Kosaren von Umbar"),(ISNUMBER(SEARCH("Armbrust",'Nordfront-Armeebogen 2018'!D16))),('Nordfront-Armeebogen 2018'!C16="Krieger (0)")),('Nordfront-Armeebogen 2018'!A16),0)</f>
        <v>0</v>
      </c>
      <c r="S8" s="34">
        <f>IF(AND(('Nordfront-Armeebogen 2018'!E16="Die Ostlinge"),(ISNUMBER(SEARCH("Bogen",'Nordfront-Armeebogen 2018'!D16))),('Nordfront-Armeebogen 2018'!C16="Krieger (0)")),('Nordfront-Armeebogen 2018'!A16),0)</f>
        <v>0</v>
      </c>
      <c r="T8" s="34">
        <f>IF(AND(('Nordfront-Armeebogen 2018'!E16="Isengart"),(ISNUMBER(SEARCH("bogen",'Nordfront-Armeebogen 2018'!D16))),('Nordfront-Armeebogen 2018'!C16="Krieger (0)")),('Nordfront-Armeebogen 2018'!A16),0)</f>
        <v>0</v>
      </c>
      <c r="U8" s="34">
        <f>IF(AND(('Nordfront-Armeebogen 2018'!E16="Isengart"),(ISNUMBER(SEARCH("Armbrust",'Nordfront-Armeebogen 2018'!D16))),('Nordfront-Armeebogen 2018'!C16="Krieger (0)")),('Nordfront-Armeebogen 2018'!A16),0)</f>
        <v>0</v>
      </c>
      <c r="V8" s="34">
        <v>0</v>
      </c>
      <c r="W8" s="34">
        <f>IF(AND(('Nordfront-Armeebogen 2018'!E16="Mordor"),(ISNUMBER(SEARCH("bogen",'Nordfront-Armeebogen 2018'!D16))),('Nordfront-Armeebogen 2018'!C16="Krieger (0)")),('Nordfront-Armeebogen 2018'!A16),0)</f>
        <v>0</v>
      </c>
      <c r="X8" s="34">
        <f>IF(AND(('Nordfront-Armeebogen 2018'!E16="Moria"),(ISNUMBER(SEARCH("bogen",'Nordfront-Armeebogen 2018'!D16))),('Nordfront-Armeebogen 2018'!C16="Krieger (0)")),('Nordfront-Armeebogen 2018'!A16),0)</f>
        <v>0</v>
      </c>
      <c r="Y8" s="34">
        <f>IF(AND(('Nordfront-Armeebogen 2018'!E16="Die Schlangenhorde"),(ISNUMBER(SEARCH("Bogen",'Nordfront-Armeebogen 2018'!D16))),('Nordfront-Armeebogen 2018'!C16="Krieger (0)")),('Nordfront-Armeebogen 2018'!A16),0)</f>
        <v>0</v>
      </c>
      <c r="Z8" s="34">
        <v>0</v>
      </c>
      <c r="AA8" s="34">
        <f>IF(AND(('Nordfront-Armeebogen 2018'!E16="Sharkas Abtrünnige"),(ISNUMBER(SEARCH("Bogen",'Nordfront-Armeebogen 2018'!D16))),('Nordfront-Armeebogen 2018'!C16="Krieger (0)")),('Nordfront-Armeebogen 2018'!A16),0)</f>
        <v>0</v>
      </c>
      <c r="AB8" s="34">
        <v>0</v>
      </c>
      <c r="AC8" s="34">
        <f>IF(AND(('Nordfront-Armeebogen 2018'!E16="Variags von Khand"),(ISNUMBER(SEARCH("Bogen",'Nordfront-Armeebogen 2018'!D16))),('Nordfront-Armeebogen 2018'!C16="Krieger (0)")),('Nordfront-Armeebogen 2018'!A16),0)</f>
        <v>0</v>
      </c>
      <c r="AD8" s="34">
        <v>0</v>
      </c>
      <c r="AE8" s="34">
        <f>IF(AND(('Nordfront-Armeebogen 2018'!E16="Armee von See-Stadt"),(ISNUMBER(SEARCH("Bogen",'Nordfront-Armeebogen 2018'!D16))),('Nordfront-Armeebogen 2018'!C16="Krieger (0)")),('Nordfront-Armeebogen 2018'!A16),0)</f>
        <v>0</v>
      </c>
      <c r="AF8" s="34">
        <v>0</v>
      </c>
      <c r="AG8" s="34">
        <v>0</v>
      </c>
      <c r="AH8" s="34">
        <v>0</v>
      </c>
      <c r="AI8" s="34">
        <f>IF(AND(('Nordfront-Armeebogen 2018'!E16="Garnision von Thal"),(ISNUMBER(SEARCH("Bogen",'Nordfront-Armeebogen 2018'!D16))),('Nordfront-Armeebogen 2018'!C16="Krieger (0)")),('Nordfront-Armeebogen 2018'!A16),0)</f>
        <v>0</v>
      </c>
      <c r="AJ8" s="34">
        <f>IF(AND(('Nordfront-Armeebogen 2018'!E16="Thranduils Hallen"),(ISNUMBER(SEARCH("bogen",'Nordfront-Armeebogen 2018'!D16))),('Nordfront-Armeebogen 2018'!C16="Krieger (0)")),('Nordfront-Armeebogen 2018'!A16),0)</f>
        <v>0</v>
      </c>
      <c r="AK8" s="34">
        <f>IF(AND(('Nordfront-Armeebogen 2018'!E16="Die Eisenberge"),(ISNUMBER(SEARCH("Armbrust",'Nordfront-Armeebogen 2018'!D16))),('Nordfront-Armeebogen 2018'!C16="Krieger (0)")),('Nordfront-Armeebogen 2018'!A16),0)</f>
        <v>0</v>
      </c>
      <c r="AL8" s="34">
        <f>IF(AND(('Nordfront-Armeebogen 2018'!E16="Überlebende von See-Stadt"),(ISNUMBER(SEARCH("Bogen",'Nordfront-Armeebogen 2018'!D16))),('Nordfront-Armeebogen 2018'!C16="Krieger (0)")),('Nordfront-Armeebogen 2018'!A16),0)</f>
        <v>0</v>
      </c>
      <c r="AM8" s="34">
        <f>IF(AND(('Nordfront-Armeebogen 2018'!E16="Azogs Jäger"),(ISNUMBER(SEARCH("bogen",'Nordfront-Armeebogen 2018'!D16))),('Nordfront-Armeebogen 2018'!C16="Krieger (0)")),('Nordfront-Armeebogen 2018'!A16),0)</f>
        <v>0</v>
      </c>
      <c r="AN8" s="34">
        <v>0</v>
      </c>
      <c r="AO8" s="34">
        <v>0</v>
      </c>
      <c r="AP8" s="34">
        <f>IF(AND(('Nordfront-Armeebogen 2018'!E16="Waldläufer von Ithilien"),(ISNUMBER(SEARCH("bogen",'Nordfront-Armeebogen 2018'!D16))),('Nordfront-Armeebogen 2018'!C16="Krieger (0)")),('Nordfront-Armeebogen 2018'!A16),0)</f>
        <v>0</v>
      </c>
      <c r="AQ8" s="34">
        <f>IF(AND(('Nordfront-Armeebogen 2018'!E16="Die Menschen des Westens"),(ISNUMBER(SEARCH("bogen",'Nordfront-Armeebogen 2018'!D16))),('Nordfront-Armeebogen 2018'!C16="Krieger (0)")),('Nordfront-Armeebogen 2018'!A16),0)</f>
        <v>0</v>
      </c>
      <c r="AR8" s="34">
        <f>IF(AND(('Nordfront-Armeebogen 2018'!E16="Gothmogs Armee"),(ISNUMBER(SEARCH("bogen",'Nordfront-Armeebogen 2018'!D16))),('Nordfront-Armeebogen 2018'!C16="Krieger (0)")),('Nordfront-Armeebogen 2018'!A16),0)</f>
        <v>0</v>
      </c>
      <c r="AS8" s="34">
        <f>IF(AND(('Nordfront-Armeebogen 2018'!E16="Große Armee des Südens"),(ISNUMBER(SEARCH("bogen",'Nordfront-Armeebogen 2018'!D16))),('Nordfront-Armeebogen 2018'!C16="Krieger (0)")),('Nordfront-Armeebogen 2018'!A16),0)</f>
        <v>0</v>
      </c>
      <c r="AT8" s="34">
        <f>IF(AND(('Nordfront-Armeebogen 2018'!E16="Das schwarze Tor öffnet sich"),(ISNUMBER(SEARCH("bogen",'Nordfront-Armeebogen 2018'!D16))),('Nordfront-Armeebogen 2018'!C16="Krieger (0)")),('Nordfront-Armeebogen 2018'!A16),0)</f>
        <v>0</v>
      </c>
      <c r="AU8" s="34">
        <f>IF(AND(('Nordfront-Armeebogen 2018'!E16="Verteidiger des Auenlandes"),(ISNUMBER(SEARCH("bogen",'Nordfront-Armeebogen 2018'!D16))),('Nordfront-Armeebogen 2018'!C16="Krieger (0)")),('Nordfront-Armeebogen 2018'!A16),0)</f>
        <v>0</v>
      </c>
      <c r="AV8" s="34">
        <f>IF(AND(('Nordfront-Armeebogen 2018'!E16="Die Raufbolde des Hauptmanns"),(ISNUMBER(SEARCH("bogen",'Nordfront-Armeebogen 2018'!D16))),('Nordfront-Armeebogen 2018'!C16="Krieger (0)")),('Nordfront-Armeebogen 2018'!A16),0)</f>
        <v>0</v>
      </c>
    </row>
    <row r="9" spans="1:48" x14ac:dyDescent="0.25">
      <c r="B9" s="34">
        <f>IF(AND(('Nordfront-Armeebogen 2018'!E17="Arnor"),(ISNUMBER(SEARCH("Bogen",'Nordfront-Armeebogen 2018'!D17))),('Nordfront-Armeebogen 2018'!C17="Krieger (0)")),('Nordfront-Armeebogen 2018'!A17),0)</f>
        <v>0</v>
      </c>
      <c r="C9" s="34">
        <f>IF(AND(('Nordfront-Armeebogen 2018'!E17="Die Lehen"),(ISNUMBER(SEARCH("Bogen",'Nordfront-Armeebogen 2018'!D17))),('Nordfront-Armeebogen 2018'!C17="Krieger (0)")),('Nordfront-Armeebogen 2018'!A17),0)</f>
        <v>0</v>
      </c>
      <c r="D9" s="39">
        <f>IF(AND(('Nordfront-Armeebogen 2018'!E17="Das Königreich von Kazad-dûm"),(ISNUMBER(SEARCH("bogen",'Nordfront-Armeebogen 2018'!D17))),('Nordfront-Armeebogen 2018'!C17="Krieger (0)")),('Nordfront-Armeebogen 2018'!A17),0)</f>
        <v>0</v>
      </c>
      <c r="E9" s="39">
        <v>0</v>
      </c>
      <c r="F9" s="34">
        <v>0</v>
      </c>
      <c r="G9" s="34">
        <f>IF(AND(('Nordfront-Armeebogen 2018'!E17="Lothlórien"),(ISNUMBER(SEARCH("bogen",'Nordfront-Armeebogen 2018'!D17))),('Nordfront-Armeebogen 2018'!C17="Krieger (0)")),('Nordfront-Armeebogen 2018'!A17),0)</f>
        <v>0</v>
      </c>
      <c r="H9" s="34">
        <f>IF(AND(('Nordfront-Armeebogen 2018'!E17="Minas Tirith"),(ISNUMBER(SEARCH("Bogen",'Nordfront-Armeebogen 2018'!D17))),('Nordfront-Armeebogen 2018'!C17="Krieger (0)")),('Nordfront-Armeebogen 2018'!A17),0)</f>
        <v>0</v>
      </c>
      <c r="I9" s="34">
        <v>0</v>
      </c>
      <c r="J9" s="34">
        <f>IF(AND(('Nordfront-Armeebogen 2018'!E17="Númenor"),(ISNUMBER(SEARCH("Bogen",'Nordfront-Armeebogen 2018'!D17))),('Nordfront-Armeebogen 2018'!C17="Krieger (0)")),('Nordfront-Armeebogen 2018'!A17),0)</f>
        <v>0</v>
      </c>
      <c r="K9" s="34">
        <f>IF(AND(('Nordfront-Armeebogen 2018'!E17="Bruchtal"),(ISNUMBER(SEARCH("bogen",'Nordfront-Armeebogen 2018'!D17))),('Nordfront-Armeebogen 2018'!C17="Krieger (0)")),('Nordfront-Armeebogen 2018'!A17),0)</f>
        <v>0</v>
      </c>
      <c r="L9" s="34">
        <f>IF(AND(('Nordfront-Armeebogen 2018'!E17="Rohan"),(ISNUMBER(SEARCH("Bogen",'Nordfront-Armeebogen 2018'!D17))),('Nordfront-Armeebogen 2018'!C17="Krieger (0)")),('Nordfront-Armeebogen 2018'!A17),0)</f>
        <v>0</v>
      </c>
      <c r="M9" s="34">
        <f>IF(AND(('Nordfront-Armeebogen 2018'!E17="Das Auenland"),(ISNUMBER(SEARCH("bogen",'Nordfront-Armeebogen 2018'!D17))),('Nordfront-Armeebogen 2018'!C17="Krieger (0)")),('Nordfront-Armeebogen 2018'!A17),0)</f>
        <v>0</v>
      </c>
      <c r="N9" s="34">
        <v>0</v>
      </c>
      <c r="O9" s="34">
        <f>IF(AND(('Nordfront-Armeebogen 2018'!E17="Angmar"),(ISNUMBER(SEARCH("bogen",'Nordfront-Armeebogen 2018'!D17))),('Nordfront-Armeebogen 2018'!C17="Krieger (0)")),('Nordfront-Armeebogen 2018'!A17),0)</f>
        <v>0</v>
      </c>
      <c r="P9" s="34">
        <f>IF(AND(('Nordfront-Armeebogen 2018'!E17="Barad-dûr"),(ISNUMBER(SEARCH("bogen",'Nordfront-Armeebogen 2018'!D17))),('Nordfront-Armeebogen 2018'!C17="Krieger (0)")),('Nordfront-Armeebogen 2018'!A17),0)</f>
        <v>0</v>
      </c>
      <c r="Q9" s="34">
        <f>IF(AND(('Nordfront-Armeebogen 2018'!E17="Kosaren von Umbar"),(ISNUMBER(SEARCH("Bogen",'Nordfront-Armeebogen 2018'!D17))),('Nordfront-Armeebogen 2018'!C17="Krieger (0)")),('Nordfront-Armeebogen 2018'!A17),0)</f>
        <v>0</v>
      </c>
      <c r="R9" s="34">
        <f>IF(AND(('Nordfront-Armeebogen 2018'!E17="Kosaren von Umbar"),(ISNUMBER(SEARCH("Armbrust",'Nordfront-Armeebogen 2018'!D17))),('Nordfront-Armeebogen 2018'!C17="Krieger (0)")),('Nordfront-Armeebogen 2018'!A17),0)</f>
        <v>0</v>
      </c>
      <c r="S9" s="34">
        <f>IF(AND(('Nordfront-Armeebogen 2018'!E17="Die Ostlinge"),(ISNUMBER(SEARCH("Bogen",'Nordfront-Armeebogen 2018'!D17))),('Nordfront-Armeebogen 2018'!C17="Krieger (0)")),('Nordfront-Armeebogen 2018'!A17),0)</f>
        <v>0</v>
      </c>
      <c r="T9" s="34">
        <f>IF(AND(('Nordfront-Armeebogen 2018'!E17="Isengart"),(ISNUMBER(SEARCH("bogen",'Nordfront-Armeebogen 2018'!D17))),('Nordfront-Armeebogen 2018'!C17="Krieger (0)")),('Nordfront-Armeebogen 2018'!A17),0)</f>
        <v>0</v>
      </c>
      <c r="U9" s="34">
        <f>IF(AND(('Nordfront-Armeebogen 2018'!E17="Isengart"),(ISNUMBER(SEARCH("Armbrust",'Nordfront-Armeebogen 2018'!D17))),('Nordfront-Armeebogen 2018'!C17="Krieger (0)")),('Nordfront-Armeebogen 2018'!A17),0)</f>
        <v>0</v>
      </c>
      <c r="V9" s="34">
        <v>0</v>
      </c>
      <c r="W9" s="34">
        <f>IF(AND(('Nordfront-Armeebogen 2018'!E17="Mordor"),(ISNUMBER(SEARCH("bogen",'Nordfront-Armeebogen 2018'!D17))),('Nordfront-Armeebogen 2018'!C17="Krieger (0)")),('Nordfront-Armeebogen 2018'!A17),0)</f>
        <v>0</v>
      </c>
      <c r="X9" s="34">
        <f>IF(AND(('Nordfront-Armeebogen 2018'!E17="Moria"),(ISNUMBER(SEARCH("bogen",'Nordfront-Armeebogen 2018'!D17))),('Nordfront-Armeebogen 2018'!C17="Krieger (0)")),('Nordfront-Armeebogen 2018'!A17),0)</f>
        <v>0</v>
      </c>
      <c r="Y9" s="34">
        <f>IF(AND(('Nordfront-Armeebogen 2018'!E17="Die Schlangenhorde"),(ISNUMBER(SEARCH("Bogen",'Nordfront-Armeebogen 2018'!D17))),('Nordfront-Armeebogen 2018'!C17="Krieger (0)")),('Nordfront-Armeebogen 2018'!A17),0)</f>
        <v>0</v>
      </c>
      <c r="Z9" s="34">
        <v>0</v>
      </c>
      <c r="AA9" s="34">
        <f>IF(AND(('Nordfront-Armeebogen 2018'!E17="Sharkas Abtrünnige"),(ISNUMBER(SEARCH("Bogen",'Nordfront-Armeebogen 2018'!D17))),('Nordfront-Armeebogen 2018'!C17="Krieger (0)")),('Nordfront-Armeebogen 2018'!A17),0)</f>
        <v>0</v>
      </c>
      <c r="AB9" s="34">
        <v>0</v>
      </c>
      <c r="AC9" s="34">
        <f>IF(AND(('Nordfront-Armeebogen 2018'!E17="Variags von Khand"),(ISNUMBER(SEARCH("Bogen",'Nordfront-Armeebogen 2018'!D17))),('Nordfront-Armeebogen 2018'!C17="Krieger (0)")),('Nordfront-Armeebogen 2018'!A17),0)</f>
        <v>0</v>
      </c>
      <c r="AD9" s="34">
        <v>0</v>
      </c>
      <c r="AE9" s="34">
        <f>IF(AND(('Nordfront-Armeebogen 2018'!E17="Armee von See-Stadt"),(ISNUMBER(SEARCH("Bogen",'Nordfront-Armeebogen 2018'!D17))),('Nordfront-Armeebogen 2018'!C17="Krieger (0)")),('Nordfront-Armeebogen 2018'!A17),0)</f>
        <v>0</v>
      </c>
      <c r="AF9" s="34">
        <v>0</v>
      </c>
      <c r="AG9" s="34">
        <v>0</v>
      </c>
      <c r="AH9" s="34">
        <v>0</v>
      </c>
      <c r="AI9" s="34">
        <f>IF(AND(('Nordfront-Armeebogen 2018'!E17="Garnision von Thal"),(ISNUMBER(SEARCH("Bogen",'Nordfront-Armeebogen 2018'!D17))),('Nordfront-Armeebogen 2018'!C17="Krieger (0)")),('Nordfront-Armeebogen 2018'!A17),0)</f>
        <v>0</v>
      </c>
      <c r="AJ9" s="34">
        <f>IF(AND(('Nordfront-Armeebogen 2018'!E17="Thranduils Hallen"),(ISNUMBER(SEARCH("bogen",'Nordfront-Armeebogen 2018'!D17))),('Nordfront-Armeebogen 2018'!C17="Krieger (0)")),('Nordfront-Armeebogen 2018'!A17),0)</f>
        <v>0</v>
      </c>
      <c r="AK9" s="34">
        <f>IF(AND(('Nordfront-Armeebogen 2018'!E17="Die Eisenberge"),(ISNUMBER(SEARCH("Armbrust",'Nordfront-Armeebogen 2018'!D17))),('Nordfront-Armeebogen 2018'!C17="Krieger (0)")),('Nordfront-Armeebogen 2018'!A17),0)</f>
        <v>0</v>
      </c>
      <c r="AL9" s="34">
        <f>IF(AND(('Nordfront-Armeebogen 2018'!E17="Überlebende von See-Stadt"),(ISNUMBER(SEARCH("Bogen",'Nordfront-Armeebogen 2018'!D17))),('Nordfront-Armeebogen 2018'!C17="Krieger (0)")),('Nordfront-Armeebogen 2018'!A17),0)</f>
        <v>0</v>
      </c>
      <c r="AM9" s="34">
        <f>IF(AND(('Nordfront-Armeebogen 2018'!E17="Azogs Jäger"),(ISNUMBER(SEARCH("bogen",'Nordfront-Armeebogen 2018'!D17))),('Nordfront-Armeebogen 2018'!C17="Krieger (0)")),('Nordfront-Armeebogen 2018'!A17),0)</f>
        <v>0</v>
      </c>
      <c r="AN9" s="34">
        <v>0</v>
      </c>
      <c r="AO9" s="34">
        <v>0</v>
      </c>
      <c r="AP9" s="34">
        <f>IF(AND(('Nordfront-Armeebogen 2018'!E17="Waldläufer von Ithilien"),(ISNUMBER(SEARCH("bogen",'Nordfront-Armeebogen 2018'!D17))),('Nordfront-Armeebogen 2018'!C17="Krieger (0)")),('Nordfront-Armeebogen 2018'!A17),0)</f>
        <v>0</v>
      </c>
      <c r="AQ9" s="34">
        <f>IF(AND(('Nordfront-Armeebogen 2018'!E17="Die Menschen des Westens"),(ISNUMBER(SEARCH("bogen",'Nordfront-Armeebogen 2018'!D17))),('Nordfront-Armeebogen 2018'!C17="Krieger (0)")),('Nordfront-Armeebogen 2018'!A17),0)</f>
        <v>0</v>
      </c>
      <c r="AR9" s="34">
        <f>IF(AND(('Nordfront-Armeebogen 2018'!E17="Gothmogs Armee"),(ISNUMBER(SEARCH("bogen",'Nordfront-Armeebogen 2018'!D17))),('Nordfront-Armeebogen 2018'!C17="Krieger (0)")),('Nordfront-Armeebogen 2018'!A17),0)</f>
        <v>0</v>
      </c>
      <c r="AS9" s="34">
        <f>IF(AND(('Nordfront-Armeebogen 2018'!E17="Große Armee des Südens"),(ISNUMBER(SEARCH("bogen",'Nordfront-Armeebogen 2018'!D17))),('Nordfront-Armeebogen 2018'!C17="Krieger (0)")),('Nordfront-Armeebogen 2018'!A17),0)</f>
        <v>0</v>
      </c>
      <c r="AT9" s="34">
        <f>IF(AND(('Nordfront-Armeebogen 2018'!E17="Das schwarze Tor öffnet sich"),(ISNUMBER(SEARCH("bogen",'Nordfront-Armeebogen 2018'!D17))),('Nordfront-Armeebogen 2018'!C17="Krieger (0)")),('Nordfront-Armeebogen 2018'!A17),0)</f>
        <v>0</v>
      </c>
      <c r="AU9" s="34">
        <f>IF(AND(('Nordfront-Armeebogen 2018'!E17="Verteidiger des Auenlandes"),(ISNUMBER(SEARCH("bogen",'Nordfront-Armeebogen 2018'!D17))),('Nordfront-Armeebogen 2018'!C17="Krieger (0)")),('Nordfront-Armeebogen 2018'!A17),0)</f>
        <v>0</v>
      </c>
      <c r="AV9" s="34">
        <f>IF(AND(('Nordfront-Armeebogen 2018'!E17="Die Raufbolde des Hauptmanns"),(ISNUMBER(SEARCH("bogen",'Nordfront-Armeebogen 2018'!D17))),('Nordfront-Armeebogen 2018'!C17="Krieger (0)")),('Nordfront-Armeebogen 2018'!A17),0)</f>
        <v>0</v>
      </c>
    </row>
    <row r="10" spans="1:48" x14ac:dyDescent="0.25">
      <c r="B10" s="34">
        <f>IF(AND(('Nordfront-Armeebogen 2018'!E18="Arnor"),(ISNUMBER(SEARCH("Bogen",'Nordfront-Armeebogen 2018'!D18))),('Nordfront-Armeebogen 2018'!C18="Krieger (0)")),('Nordfront-Armeebogen 2018'!A18),0)</f>
        <v>0</v>
      </c>
      <c r="C10" s="34">
        <f>IF(AND(('Nordfront-Armeebogen 2018'!E18="Die Lehen"),(ISNUMBER(SEARCH("Bogen",'Nordfront-Armeebogen 2018'!D18))),('Nordfront-Armeebogen 2018'!C18="Krieger (0)")),('Nordfront-Armeebogen 2018'!A18),0)</f>
        <v>0</v>
      </c>
      <c r="D10" s="39">
        <f>IF(AND(('Nordfront-Armeebogen 2018'!E18="Das Königreich von Kazad-dûm"),(ISNUMBER(SEARCH("bogen",'Nordfront-Armeebogen 2018'!D18))),('Nordfront-Armeebogen 2018'!C18="Krieger (0)")),('Nordfront-Armeebogen 2018'!A18),0)</f>
        <v>0</v>
      </c>
      <c r="E10" s="39">
        <v>0</v>
      </c>
      <c r="F10" s="34">
        <v>0</v>
      </c>
      <c r="G10" s="34">
        <f>IF(AND(('Nordfront-Armeebogen 2018'!E18="Lothlórien"),(ISNUMBER(SEARCH("bogen",'Nordfront-Armeebogen 2018'!D18))),('Nordfront-Armeebogen 2018'!C18="Krieger (0)")),('Nordfront-Armeebogen 2018'!A18),0)</f>
        <v>0</v>
      </c>
      <c r="H10" s="34">
        <f>IF(AND(('Nordfront-Armeebogen 2018'!E18="Minas Tirith"),(ISNUMBER(SEARCH("Bogen",'Nordfront-Armeebogen 2018'!D18))),('Nordfront-Armeebogen 2018'!C18="Krieger (0)")),('Nordfront-Armeebogen 2018'!A18),0)</f>
        <v>0</v>
      </c>
      <c r="I10" s="34">
        <v>0</v>
      </c>
      <c r="J10" s="34">
        <f>IF(AND(('Nordfront-Armeebogen 2018'!E18="Númenor"),(ISNUMBER(SEARCH("Bogen",'Nordfront-Armeebogen 2018'!D18))),('Nordfront-Armeebogen 2018'!C18="Krieger (0)")),('Nordfront-Armeebogen 2018'!A18),0)</f>
        <v>0</v>
      </c>
      <c r="K10" s="34">
        <f>IF(AND(('Nordfront-Armeebogen 2018'!E18="Bruchtal"),(ISNUMBER(SEARCH("bogen",'Nordfront-Armeebogen 2018'!D18))),('Nordfront-Armeebogen 2018'!C18="Krieger (0)")),('Nordfront-Armeebogen 2018'!A18),0)</f>
        <v>0</v>
      </c>
      <c r="L10" s="34">
        <f>IF(AND(('Nordfront-Armeebogen 2018'!E18="Rohan"),(ISNUMBER(SEARCH("Bogen",'Nordfront-Armeebogen 2018'!D18))),('Nordfront-Armeebogen 2018'!C18="Krieger (0)")),('Nordfront-Armeebogen 2018'!A18),0)</f>
        <v>0</v>
      </c>
      <c r="M10" s="34">
        <f>IF(AND(('Nordfront-Armeebogen 2018'!E18="Das Auenland"),(ISNUMBER(SEARCH("bogen",'Nordfront-Armeebogen 2018'!D18))),('Nordfront-Armeebogen 2018'!C18="Krieger (0)")),('Nordfront-Armeebogen 2018'!A18),0)</f>
        <v>0</v>
      </c>
      <c r="N10" s="34">
        <v>0</v>
      </c>
      <c r="O10" s="34">
        <f>IF(AND(('Nordfront-Armeebogen 2018'!E18="Angmar"),(ISNUMBER(SEARCH("bogen",'Nordfront-Armeebogen 2018'!D18))),('Nordfront-Armeebogen 2018'!C18="Krieger (0)")),('Nordfront-Armeebogen 2018'!A18),0)</f>
        <v>0</v>
      </c>
      <c r="P10" s="34">
        <f>IF(AND(('Nordfront-Armeebogen 2018'!E18="Barad-dûr"),(ISNUMBER(SEARCH("bogen",'Nordfront-Armeebogen 2018'!D18))),('Nordfront-Armeebogen 2018'!C18="Krieger (0)")),('Nordfront-Armeebogen 2018'!A18),0)</f>
        <v>0</v>
      </c>
      <c r="Q10" s="34">
        <f>IF(AND(('Nordfront-Armeebogen 2018'!E18="Kosaren von Umbar"),(ISNUMBER(SEARCH("Bogen",'Nordfront-Armeebogen 2018'!D18))),('Nordfront-Armeebogen 2018'!C18="Krieger (0)")),('Nordfront-Armeebogen 2018'!A18),0)</f>
        <v>0</v>
      </c>
      <c r="R10" s="34">
        <f>IF(AND(('Nordfront-Armeebogen 2018'!E18="Kosaren von Umbar"),(ISNUMBER(SEARCH("Armbrust",'Nordfront-Armeebogen 2018'!D18))),('Nordfront-Armeebogen 2018'!C18="Krieger (0)")),('Nordfront-Armeebogen 2018'!A18),0)</f>
        <v>0</v>
      </c>
      <c r="S10" s="34">
        <f>IF(AND(('Nordfront-Armeebogen 2018'!E18="Die Ostlinge"),(ISNUMBER(SEARCH("Bogen",'Nordfront-Armeebogen 2018'!D18))),('Nordfront-Armeebogen 2018'!C18="Krieger (0)")),('Nordfront-Armeebogen 2018'!A18),0)</f>
        <v>0</v>
      </c>
      <c r="T10" s="34">
        <f>IF(AND(('Nordfront-Armeebogen 2018'!E18="Isengart"),(ISNUMBER(SEARCH("bogen",'Nordfront-Armeebogen 2018'!D18))),('Nordfront-Armeebogen 2018'!C18="Krieger (0)")),('Nordfront-Armeebogen 2018'!A18),0)</f>
        <v>0</v>
      </c>
      <c r="U10" s="34">
        <f>IF(AND(('Nordfront-Armeebogen 2018'!E18="Isengart"),(ISNUMBER(SEARCH("Armbrust",'Nordfront-Armeebogen 2018'!D18))),('Nordfront-Armeebogen 2018'!C18="Krieger (0)")),('Nordfront-Armeebogen 2018'!A18),0)</f>
        <v>0</v>
      </c>
      <c r="V10" s="34">
        <v>0</v>
      </c>
      <c r="W10" s="34">
        <f>IF(AND(('Nordfront-Armeebogen 2018'!E18="Mordor"),(ISNUMBER(SEARCH("bogen",'Nordfront-Armeebogen 2018'!D18))),('Nordfront-Armeebogen 2018'!C18="Krieger (0)")),('Nordfront-Armeebogen 2018'!A18),0)</f>
        <v>0</v>
      </c>
      <c r="X10" s="34">
        <f>IF(AND(('Nordfront-Armeebogen 2018'!E18="Moria"),(ISNUMBER(SEARCH("bogen",'Nordfront-Armeebogen 2018'!D18))),('Nordfront-Armeebogen 2018'!C18="Krieger (0)")),('Nordfront-Armeebogen 2018'!A18),0)</f>
        <v>0</v>
      </c>
      <c r="Y10" s="34">
        <f>IF(AND(('Nordfront-Armeebogen 2018'!E18="Die Schlangenhorde"),(ISNUMBER(SEARCH("Bogen",'Nordfront-Armeebogen 2018'!D18))),('Nordfront-Armeebogen 2018'!C18="Krieger (0)")),('Nordfront-Armeebogen 2018'!A18),0)</f>
        <v>0</v>
      </c>
      <c r="Z10" s="34">
        <v>0</v>
      </c>
      <c r="AA10" s="34">
        <f>IF(AND(('Nordfront-Armeebogen 2018'!E18="Sharkas Abtrünnige"),(ISNUMBER(SEARCH("Bogen",'Nordfront-Armeebogen 2018'!D18))),('Nordfront-Armeebogen 2018'!C18="Krieger (0)")),('Nordfront-Armeebogen 2018'!A18),0)</f>
        <v>0</v>
      </c>
      <c r="AB10" s="34">
        <v>0</v>
      </c>
      <c r="AC10" s="34">
        <f>IF(AND(('Nordfront-Armeebogen 2018'!E18="Variags von Khand"),(ISNUMBER(SEARCH("Bogen",'Nordfront-Armeebogen 2018'!D18))),('Nordfront-Armeebogen 2018'!C18="Krieger (0)")),('Nordfront-Armeebogen 2018'!A18),0)</f>
        <v>0</v>
      </c>
      <c r="AD10" s="34">
        <v>0</v>
      </c>
      <c r="AE10" s="34">
        <f>IF(AND(('Nordfront-Armeebogen 2018'!E18="Armee von See-Stadt"),(ISNUMBER(SEARCH("Bogen",'Nordfront-Armeebogen 2018'!D18))),('Nordfront-Armeebogen 2018'!C18="Krieger (0)")),('Nordfront-Armeebogen 2018'!A18),0)</f>
        <v>0</v>
      </c>
      <c r="AF10" s="34">
        <v>0</v>
      </c>
      <c r="AG10" s="34">
        <v>0</v>
      </c>
      <c r="AH10" s="34">
        <v>0</v>
      </c>
      <c r="AI10" s="34">
        <f>IF(AND(('Nordfront-Armeebogen 2018'!E18="Garnision von Thal"),(ISNUMBER(SEARCH("Bogen",'Nordfront-Armeebogen 2018'!D18))),('Nordfront-Armeebogen 2018'!C18="Krieger (0)")),('Nordfront-Armeebogen 2018'!A18),0)</f>
        <v>0</v>
      </c>
      <c r="AJ10" s="34">
        <f>IF(AND(('Nordfront-Armeebogen 2018'!E18="Thranduils Hallen"),(ISNUMBER(SEARCH("bogen",'Nordfront-Armeebogen 2018'!D18))),('Nordfront-Armeebogen 2018'!C18="Krieger (0)")),('Nordfront-Armeebogen 2018'!A18),0)</f>
        <v>0</v>
      </c>
      <c r="AK10" s="34">
        <f>IF(AND(('Nordfront-Armeebogen 2018'!E18="Die Eisenberge"),(ISNUMBER(SEARCH("Armbrust",'Nordfront-Armeebogen 2018'!D18))),('Nordfront-Armeebogen 2018'!C18="Krieger (0)")),('Nordfront-Armeebogen 2018'!A18),0)</f>
        <v>0</v>
      </c>
      <c r="AL10" s="34">
        <f>IF(AND(('Nordfront-Armeebogen 2018'!E18="Überlebende von See-Stadt"),(ISNUMBER(SEARCH("Bogen",'Nordfront-Armeebogen 2018'!D18))),('Nordfront-Armeebogen 2018'!C18="Krieger (0)")),('Nordfront-Armeebogen 2018'!A18),0)</f>
        <v>0</v>
      </c>
      <c r="AM10" s="34">
        <f>IF(AND(('Nordfront-Armeebogen 2018'!E18="Azogs Jäger"),(ISNUMBER(SEARCH("bogen",'Nordfront-Armeebogen 2018'!D18))),('Nordfront-Armeebogen 2018'!C18="Krieger (0)")),('Nordfront-Armeebogen 2018'!A18),0)</f>
        <v>0</v>
      </c>
      <c r="AN10" s="34">
        <v>0</v>
      </c>
      <c r="AO10" s="34">
        <v>0</v>
      </c>
      <c r="AP10" s="34">
        <f>IF(AND(('Nordfront-Armeebogen 2018'!E18="Waldläufer von Ithilien"),(ISNUMBER(SEARCH("bogen",'Nordfront-Armeebogen 2018'!D18))),('Nordfront-Armeebogen 2018'!C18="Krieger (0)")),('Nordfront-Armeebogen 2018'!A18),0)</f>
        <v>0</v>
      </c>
      <c r="AQ10" s="34">
        <f>IF(AND(('Nordfront-Armeebogen 2018'!E18="Die Menschen des Westens"),(ISNUMBER(SEARCH("bogen",'Nordfront-Armeebogen 2018'!D18))),('Nordfront-Armeebogen 2018'!C18="Krieger (0)")),('Nordfront-Armeebogen 2018'!A18),0)</f>
        <v>0</v>
      </c>
      <c r="AR10" s="34">
        <f>IF(AND(('Nordfront-Armeebogen 2018'!E18="Gothmogs Armee"),(ISNUMBER(SEARCH("bogen",'Nordfront-Armeebogen 2018'!D18))),('Nordfront-Armeebogen 2018'!C18="Krieger (0)")),('Nordfront-Armeebogen 2018'!A18),0)</f>
        <v>0</v>
      </c>
      <c r="AS10" s="34">
        <f>IF(AND(('Nordfront-Armeebogen 2018'!E18="Große Armee des Südens"),(ISNUMBER(SEARCH("bogen",'Nordfront-Armeebogen 2018'!D18))),('Nordfront-Armeebogen 2018'!C18="Krieger (0)")),('Nordfront-Armeebogen 2018'!A18),0)</f>
        <v>0</v>
      </c>
      <c r="AT10" s="34">
        <f>IF(AND(('Nordfront-Armeebogen 2018'!E18="Das schwarze Tor öffnet sich"),(ISNUMBER(SEARCH("bogen",'Nordfront-Armeebogen 2018'!D18))),('Nordfront-Armeebogen 2018'!C18="Krieger (0)")),('Nordfront-Armeebogen 2018'!A18),0)</f>
        <v>0</v>
      </c>
      <c r="AU10" s="34">
        <f>IF(AND(('Nordfront-Armeebogen 2018'!E18="Verteidiger des Auenlandes"),(ISNUMBER(SEARCH("bogen",'Nordfront-Armeebogen 2018'!D18))),('Nordfront-Armeebogen 2018'!C18="Krieger (0)")),('Nordfront-Armeebogen 2018'!A18),0)</f>
        <v>0</v>
      </c>
      <c r="AV10" s="34">
        <f>IF(AND(('Nordfront-Armeebogen 2018'!E18="Die Raufbolde des Hauptmanns"),(ISNUMBER(SEARCH("bogen",'Nordfront-Armeebogen 2018'!D18))),('Nordfront-Armeebogen 2018'!C18="Krieger (0)")),('Nordfront-Armeebogen 2018'!A18),0)</f>
        <v>0</v>
      </c>
    </row>
    <row r="11" spans="1:48" x14ac:dyDescent="0.25">
      <c r="B11" s="34">
        <f>IF(AND(('Nordfront-Armeebogen 2018'!E19="Arnor"),(ISNUMBER(SEARCH("Bogen",'Nordfront-Armeebogen 2018'!D19))),('Nordfront-Armeebogen 2018'!C19="Krieger (0)")),('Nordfront-Armeebogen 2018'!A19),0)</f>
        <v>0</v>
      </c>
      <c r="C11" s="34">
        <f>IF(AND(('Nordfront-Armeebogen 2018'!E19="Die Lehen"),(ISNUMBER(SEARCH("Bogen",'Nordfront-Armeebogen 2018'!D19))),('Nordfront-Armeebogen 2018'!C19="Krieger (0)")),('Nordfront-Armeebogen 2018'!A19),0)</f>
        <v>0</v>
      </c>
      <c r="D11" s="39">
        <f>IF(AND(('Nordfront-Armeebogen 2018'!E19="Das Königreich von Kazad-dûm"),(ISNUMBER(SEARCH("bogen",'Nordfront-Armeebogen 2018'!D19))),('Nordfront-Armeebogen 2018'!C19="Krieger (0)")),('Nordfront-Armeebogen 2018'!A19),0)</f>
        <v>0</v>
      </c>
      <c r="E11" s="39">
        <v>0</v>
      </c>
      <c r="F11" s="34">
        <v>0</v>
      </c>
      <c r="G11" s="34">
        <f>IF(AND(('Nordfront-Armeebogen 2018'!E19="Lothlórien"),(ISNUMBER(SEARCH("bogen",'Nordfront-Armeebogen 2018'!D19))),('Nordfront-Armeebogen 2018'!C19="Krieger (0)")),('Nordfront-Armeebogen 2018'!A19),0)</f>
        <v>0</v>
      </c>
      <c r="H11" s="34">
        <f>IF(AND(('Nordfront-Armeebogen 2018'!E19="Minas Tirith"),(ISNUMBER(SEARCH("Bogen",'Nordfront-Armeebogen 2018'!D19))),('Nordfront-Armeebogen 2018'!C19="Krieger (0)")),('Nordfront-Armeebogen 2018'!A19),0)</f>
        <v>0</v>
      </c>
      <c r="I11" s="34">
        <v>0</v>
      </c>
      <c r="J11" s="34">
        <f>IF(AND(('Nordfront-Armeebogen 2018'!E19="Númenor"),(ISNUMBER(SEARCH("Bogen",'Nordfront-Armeebogen 2018'!D19))),('Nordfront-Armeebogen 2018'!C19="Krieger (0)")),('Nordfront-Armeebogen 2018'!A19),0)</f>
        <v>0</v>
      </c>
      <c r="K11" s="34">
        <f>IF(AND(('Nordfront-Armeebogen 2018'!E19="Bruchtal"),(ISNUMBER(SEARCH("bogen",'Nordfront-Armeebogen 2018'!D19))),('Nordfront-Armeebogen 2018'!C19="Krieger (0)")),('Nordfront-Armeebogen 2018'!A19),0)</f>
        <v>0</v>
      </c>
      <c r="L11" s="34">
        <f>IF(AND(('Nordfront-Armeebogen 2018'!E19="Rohan"),(ISNUMBER(SEARCH("Bogen",'Nordfront-Armeebogen 2018'!D19))),('Nordfront-Armeebogen 2018'!C19="Krieger (0)")),('Nordfront-Armeebogen 2018'!A19),0)</f>
        <v>0</v>
      </c>
      <c r="M11" s="34">
        <f>IF(AND(('Nordfront-Armeebogen 2018'!E19="Das Auenland"),(ISNUMBER(SEARCH("bogen",'Nordfront-Armeebogen 2018'!D19))),('Nordfront-Armeebogen 2018'!C19="Krieger (0)")),('Nordfront-Armeebogen 2018'!A19),0)</f>
        <v>0</v>
      </c>
      <c r="N11" s="34">
        <v>0</v>
      </c>
      <c r="O11" s="34">
        <f>IF(AND(('Nordfront-Armeebogen 2018'!E19="Angmar"),(ISNUMBER(SEARCH("bogen",'Nordfront-Armeebogen 2018'!D19))),('Nordfront-Armeebogen 2018'!C19="Krieger (0)")),('Nordfront-Armeebogen 2018'!A19),0)</f>
        <v>0</v>
      </c>
      <c r="P11" s="34">
        <f>IF(AND(('Nordfront-Armeebogen 2018'!E19="Barad-dûr"),(ISNUMBER(SEARCH("bogen",'Nordfront-Armeebogen 2018'!D19))),('Nordfront-Armeebogen 2018'!C19="Krieger (0)")),('Nordfront-Armeebogen 2018'!A19),0)</f>
        <v>0</v>
      </c>
      <c r="Q11" s="34">
        <f>IF(AND(('Nordfront-Armeebogen 2018'!E19="Kosaren von Umbar"),(ISNUMBER(SEARCH("Bogen",'Nordfront-Armeebogen 2018'!D19))),('Nordfront-Armeebogen 2018'!C19="Krieger (0)")),('Nordfront-Armeebogen 2018'!A19),0)</f>
        <v>0</v>
      </c>
      <c r="R11" s="34">
        <f>IF(AND(('Nordfront-Armeebogen 2018'!E19="Kosaren von Umbar"),(ISNUMBER(SEARCH("Armbrust",'Nordfront-Armeebogen 2018'!D19))),('Nordfront-Armeebogen 2018'!C19="Krieger (0)")),('Nordfront-Armeebogen 2018'!A19),0)</f>
        <v>0</v>
      </c>
      <c r="S11" s="34">
        <f>IF(AND(('Nordfront-Armeebogen 2018'!E19="Die Ostlinge"),(ISNUMBER(SEARCH("Bogen",'Nordfront-Armeebogen 2018'!D19))),('Nordfront-Armeebogen 2018'!C19="Krieger (0)")),('Nordfront-Armeebogen 2018'!A19),0)</f>
        <v>0</v>
      </c>
      <c r="T11" s="34">
        <f>IF(AND(('Nordfront-Armeebogen 2018'!E19="Isengart"),(ISNUMBER(SEARCH("bogen",'Nordfront-Armeebogen 2018'!D19))),('Nordfront-Armeebogen 2018'!C19="Krieger (0)")),('Nordfront-Armeebogen 2018'!A19),0)</f>
        <v>0</v>
      </c>
      <c r="U11" s="34">
        <f>IF(AND(('Nordfront-Armeebogen 2018'!E19="Isengart"),(ISNUMBER(SEARCH("Armbrust",'Nordfront-Armeebogen 2018'!D19))),('Nordfront-Armeebogen 2018'!C19="Krieger (0)")),('Nordfront-Armeebogen 2018'!A19),0)</f>
        <v>0</v>
      </c>
      <c r="V11" s="34">
        <v>0</v>
      </c>
      <c r="W11" s="34">
        <f>IF(AND(('Nordfront-Armeebogen 2018'!E19="Mordor"),(ISNUMBER(SEARCH("bogen",'Nordfront-Armeebogen 2018'!D19))),('Nordfront-Armeebogen 2018'!C19="Krieger (0)")),('Nordfront-Armeebogen 2018'!A19),0)</f>
        <v>0</v>
      </c>
      <c r="X11" s="34">
        <f>IF(AND(('Nordfront-Armeebogen 2018'!E19="Moria"),(ISNUMBER(SEARCH("bogen",'Nordfront-Armeebogen 2018'!D19))),('Nordfront-Armeebogen 2018'!C19="Krieger (0)")),('Nordfront-Armeebogen 2018'!A19),0)</f>
        <v>0</v>
      </c>
      <c r="Y11" s="34">
        <f>IF(AND(('Nordfront-Armeebogen 2018'!E19="Die Schlangenhorde"),(ISNUMBER(SEARCH("Bogen",'Nordfront-Armeebogen 2018'!D19))),('Nordfront-Armeebogen 2018'!C19="Krieger (0)")),('Nordfront-Armeebogen 2018'!A19),0)</f>
        <v>0</v>
      </c>
      <c r="Z11" s="34">
        <v>0</v>
      </c>
      <c r="AA11" s="34">
        <f>IF(AND(('Nordfront-Armeebogen 2018'!E19="Sharkas Abtrünnige"),(ISNUMBER(SEARCH("Bogen",'Nordfront-Armeebogen 2018'!D19))),('Nordfront-Armeebogen 2018'!C19="Krieger (0)")),('Nordfront-Armeebogen 2018'!A19),0)</f>
        <v>0</v>
      </c>
      <c r="AB11" s="34">
        <v>0</v>
      </c>
      <c r="AC11" s="34">
        <f>IF(AND(('Nordfront-Armeebogen 2018'!E19="Variags von Khand"),(ISNUMBER(SEARCH("Bogen",'Nordfront-Armeebogen 2018'!D19))),('Nordfront-Armeebogen 2018'!C19="Krieger (0)")),('Nordfront-Armeebogen 2018'!A19),0)</f>
        <v>0</v>
      </c>
      <c r="AD11" s="34">
        <v>0</v>
      </c>
      <c r="AE11" s="34">
        <f>IF(AND(('Nordfront-Armeebogen 2018'!E19="Armee von See-Stadt"),(ISNUMBER(SEARCH("Bogen",'Nordfront-Armeebogen 2018'!D19))),('Nordfront-Armeebogen 2018'!C19="Krieger (0)")),('Nordfront-Armeebogen 2018'!A19),0)</f>
        <v>0</v>
      </c>
      <c r="AF11" s="34">
        <v>0</v>
      </c>
      <c r="AG11" s="34">
        <v>0</v>
      </c>
      <c r="AH11" s="34">
        <v>0</v>
      </c>
      <c r="AI11" s="34">
        <f>IF(AND(('Nordfront-Armeebogen 2018'!E19="Garnision von Thal"),(ISNUMBER(SEARCH("Bogen",'Nordfront-Armeebogen 2018'!D19))),('Nordfront-Armeebogen 2018'!C19="Krieger (0)")),('Nordfront-Armeebogen 2018'!A19),0)</f>
        <v>0</v>
      </c>
      <c r="AJ11" s="34">
        <f>IF(AND(('Nordfront-Armeebogen 2018'!E19="Thranduils Hallen"),(ISNUMBER(SEARCH("bogen",'Nordfront-Armeebogen 2018'!D19))),('Nordfront-Armeebogen 2018'!C19="Krieger (0)")),('Nordfront-Armeebogen 2018'!A19),0)</f>
        <v>0</v>
      </c>
      <c r="AK11" s="34">
        <f>IF(AND(('Nordfront-Armeebogen 2018'!E19="Die Eisenberge"),(ISNUMBER(SEARCH("Armbrust",'Nordfront-Armeebogen 2018'!D19))),('Nordfront-Armeebogen 2018'!C19="Krieger (0)")),('Nordfront-Armeebogen 2018'!A19),0)</f>
        <v>0</v>
      </c>
      <c r="AL11" s="34">
        <f>IF(AND(('Nordfront-Armeebogen 2018'!E19="Überlebende von See-Stadt"),(ISNUMBER(SEARCH("Bogen",'Nordfront-Armeebogen 2018'!D19))),('Nordfront-Armeebogen 2018'!C19="Krieger (0)")),('Nordfront-Armeebogen 2018'!A19),0)</f>
        <v>0</v>
      </c>
      <c r="AM11" s="34">
        <f>IF(AND(('Nordfront-Armeebogen 2018'!E19="Azogs Jäger"),(ISNUMBER(SEARCH("bogen",'Nordfront-Armeebogen 2018'!D19))),('Nordfront-Armeebogen 2018'!C19="Krieger (0)")),('Nordfront-Armeebogen 2018'!A19),0)</f>
        <v>0</v>
      </c>
      <c r="AN11" s="34">
        <v>0</v>
      </c>
      <c r="AO11" s="34">
        <v>0</v>
      </c>
      <c r="AP11" s="34">
        <f>IF(AND(('Nordfront-Armeebogen 2018'!E19="Waldläufer von Ithilien"),(ISNUMBER(SEARCH("bogen",'Nordfront-Armeebogen 2018'!D19))),('Nordfront-Armeebogen 2018'!C19="Krieger (0)")),('Nordfront-Armeebogen 2018'!A19),0)</f>
        <v>0</v>
      </c>
      <c r="AQ11" s="34">
        <f>IF(AND(('Nordfront-Armeebogen 2018'!E19="Die Menschen des Westens"),(ISNUMBER(SEARCH("bogen",'Nordfront-Armeebogen 2018'!D19))),('Nordfront-Armeebogen 2018'!C19="Krieger (0)")),('Nordfront-Armeebogen 2018'!A19),0)</f>
        <v>0</v>
      </c>
      <c r="AR11" s="34">
        <f>IF(AND(('Nordfront-Armeebogen 2018'!E19="Gothmogs Armee"),(ISNUMBER(SEARCH("bogen",'Nordfront-Armeebogen 2018'!D19))),('Nordfront-Armeebogen 2018'!C19="Krieger (0)")),('Nordfront-Armeebogen 2018'!A19),0)</f>
        <v>0</v>
      </c>
      <c r="AS11" s="34">
        <f>IF(AND(('Nordfront-Armeebogen 2018'!E19="Große Armee des Südens"),(ISNUMBER(SEARCH("bogen",'Nordfront-Armeebogen 2018'!D19))),('Nordfront-Armeebogen 2018'!C19="Krieger (0)")),('Nordfront-Armeebogen 2018'!A19),0)</f>
        <v>0</v>
      </c>
      <c r="AT11" s="34">
        <f>IF(AND(('Nordfront-Armeebogen 2018'!E19="Das schwarze Tor öffnet sich"),(ISNUMBER(SEARCH("bogen",'Nordfront-Armeebogen 2018'!D19))),('Nordfront-Armeebogen 2018'!C19="Krieger (0)")),('Nordfront-Armeebogen 2018'!A19),0)</f>
        <v>0</v>
      </c>
      <c r="AU11" s="34">
        <f>IF(AND(('Nordfront-Armeebogen 2018'!E19="Verteidiger des Auenlandes"),(ISNUMBER(SEARCH("bogen",'Nordfront-Armeebogen 2018'!D19))),('Nordfront-Armeebogen 2018'!C19="Krieger (0)")),('Nordfront-Armeebogen 2018'!A19),0)</f>
        <v>0</v>
      </c>
      <c r="AV11" s="34">
        <f>IF(AND(('Nordfront-Armeebogen 2018'!E19="Die Raufbolde des Hauptmanns"),(ISNUMBER(SEARCH("bogen",'Nordfront-Armeebogen 2018'!D19))),('Nordfront-Armeebogen 2018'!C19="Krieger (0)")),('Nordfront-Armeebogen 2018'!A19),0)</f>
        <v>0</v>
      </c>
    </row>
    <row r="12" spans="1:48" x14ac:dyDescent="0.25">
      <c r="B12" s="34">
        <f>IF(AND(('Nordfront-Armeebogen 2018'!E20="Arnor"),(ISNUMBER(SEARCH("Bogen",'Nordfront-Armeebogen 2018'!D20))),('Nordfront-Armeebogen 2018'!C20="Krieger (0)")),('Nordfront-Armeebogen 2018'!A20),0)</f>
        <v>0</v>
      </c>
      <c r="C12" s="34">
        <f>IF(AND(('Nordfront-Armeebogen 2018'!E20="Die Lehen"),(ISNUMBER(SEARCH("Bogen",'Nordfront-Armeebogen 2018'!D20))),('Nordfront-Armeebogen 2018'!C20="Krieger (0)")),('Nordfront-Armeebogen 2018'!A20),0)</f>
        <v>0</v>
      </c>
      <c r="D12" s="39">
        <f>IF(AND(('Nordfront-Armeebogen 2018'!E20="Das Königreich von Kazad-dûm"),(ISNUMBER(SEARCH("bogen",'Nordfront-Armeebogen 2018'!D20))),('Nordfront-Armeebogen 2018'!C20="Krieger (0)")),('Nordfront-Armeebogen 2018'!A20),0)</f>
        <v>0</v>
      </c>
      <c r="E12" s="39">
        <v>0</v>
      </c>
      <c r="F12" s="34">
        <v>0</v>
      </c>
      <c r="G12" s="34">
        <f>IF(AND(('Nordfront-Armeebogen 2018'!E20="Lothlórien"),(ISNUMBER(SEARCH("bogen",'Nordfront-Armeebogen 2018'!D20))),('Nordfront-Armeebogen 2018'!C20="Krieger (0)")),('Nordfront-Armeebogen 2018'!A20),0)</f>
        <v>0</v>
      </c>
      <c r="H12" s="34">
        <f>IF(AND(('Nordfront-Armeebogen 2018'!E20="Minas Tirith"),(ISNUMBER(SEARCH("Bogen",'Nordfront-Armeebogen 2018'!D20))),('Nordfront-Armeebogen 2018'!C20="Krieger (0)")),('Nordfront-Armeebogen 2018'!A20),0)</f>
        <v>0</v>
      </c>
      <c r="I12" s="34">
        <v>0</v>
      </c>
      <c r="J12" s="34">
        <f>IF(AND(('Nordfront-Armeebogen 2018'!E20="Númenor"),(ISNUMBER(SEARCH("Bogen",'Nordfront-Armeebogen 2018'!D20))),('Nordfront-Armeebogen 2018'!C20="Krieger (0)")),('Nordfront-Armeebogen 2018'!A20),0)</f>
        <v>0</v>
      </c>
      <c r="K12" s="34">
        <f>IF(AND(('Nordfront-Armeebogen 2018'!E20="Bruchtal"),(ISNUMBER(SEARCH("bogen",'Nordfront-Armeebogen 2018'!D20))),('Nordfront-Armeebogen 2018'!C20="Krieger (0)")),('Nordfront-Armeebogen 2018'!A20),0)</f>
        <v>0</v>
      </c>
      <c r="L12" s="34">
        <f>IF(AND(('Nordfront-Armeebogen 2018'!E20="Rohan"),(ISNUMBER(SEARCH("Bogen",'Nordfront-Armeebogen 2018'!D20))),('Nordfront-Armeebogen 2018'!C20="Krieger (0)")),('Nordfront-Armeebogen 2018'!A20),0)</f>
        <v>0</v>
      </c>
      <c r="M12" s="34">
        <f>IF(AND(('Nordfront-Armeebogen 2018'!E20="Das Auenland"),(ISNUMBER(SEARCH("bogen",'Nordfront-Armeebogen 2018'!D20))),('Nordfront-Armeebogen 2018'!C20="Krieger (0)")),('Nordfront-Armeebogen 2018'!A20),0)</f>
        <v>0</v>
      </c>
      <c r="N12" s="34">
        <v>0</v>
      </c>
      <c r="O12" s="34">
        <f>IF(AND(('Nordfront-Armeebogen 2018'!E20="Angmar"),(ISNUMBER(SEARCH("bogen",'Nordfront-Armeebogen 2018'!D20))),('Nordfront-Armeebogen 2018'!C20="Krieger (0)")),('Nordfront-Armeebogen 2018'!A20),0)</f>
        <v>0</v>
      </c>
      <c r="P12" s="34">
        <f>IF(AND(('Nordfront-Armeebogen 2018'!E20="Barad-dûr"),(ISNUMBER(SEARCH("bogen",'Nordfront-Armeebogen 2018'!D20))),('Nordfront-Armeebogen 2018'!C20="Krieger (0)")),('Nordfront-Armeebogen 2018'!A20),0)</f>
        <v>0</v>
      </c>
      <c r="Q12" s="34">
        <f>IF(AND(('Nordfront-Armeebogen 2018'!E20="Kosaren von Umbar"),(ISNUMBER(SEARCH("Bogen",'Nordfront-Armeebogen 2018'!D20))),('Nordfront-Armeebogen 2018'!C20="Krieger (0)")),('Nordfront-Armeebogen 2018'!A20),0)</f>
        <v>0</v>
      </c>
      <c r="R12" s="34">
        <f>IF(AND(('Nordfront-Armeebogen 2018'!E20="Kosaren von Umbar"),(ISNUMBER(SEARCH("Armbrust",'Nordfront-Armeebogen 2018'!D20))),('Nordfront-Armeebogen 2018'!C20="Krieger (0)")),('Nordfront-Armeebogen 2018'!A20),0)</f>
        <v>0</v>
      </c>
      <c r="S12" s="34">
        <f>IF(AND(('Nordfront-Armeebogen 2018'!E20="Die Ostlinge"),(ISNUMBER(SEARCH("Bogen",'Nordfront-Armeebogen 2018'!D20))),('Nordfront-Armeebogen 2018'!C20="Krieger (0)")),('Nordfront-Armeebogen 2018'!A20),0)</f>
        <v>0</v>
      </c>
      <c r="T12" s="34">
        <f>IF(AND(('Nordfront-Armeebogen 2018'!E20="Isengart"),(ISNUMBER(SEARCH("bogen",'Nordfront-Armeebogen 2018'!D20))),('Nordfront-Armeebogen 2018'!C20="Krieger (0)")),('Nordfront-Armeebogen 2018'!A20),0)</f>
        <v>0</v>
      </c>
      <c r="U12" s="34">
        <f>IF(AND(('Nordfront-Armeebogen 2018'!E20="Isengart"),(ISNUMBER(SEARCH("Armbrust",'Nordfront-Armeebogen 2018'!D20))),('Nordfront-Armeebogen 2018'!C20="Krieger (0)")),('Nordfront-Armeebogen 2018'!A20),0)</f>
        <v>4</v>
      </c>
      <c r="V12" s="34">
        <v>0</v>
      </c>
      <c r="W12" s="34">
        <f>IF(AND(('Nordfront-Armeebogen 2018'!E20="Mordor"),(ISNUMBER(SEARCH("bogen",'Nordfront-Armeebogen 2018'!D20))),('Nordfront-Armeebogen 2018'!C20="Krieger (0)")),('Nordfront-Armeebogen 2018'!A20),0)</f>
        <v>0</v>
      </c>
      <c r="X12" s="34">
        <f>IF(AND(('Nordfront-Armeebogen 2018'!E20="Moria"),(ISNUMBER(SEARCH("bogen",'Nordfront-Armeebogen 2018'!D20))),('Nordfront-Armeebogen 2018'!C20="Krieger (0)")),('Nordfront-Armeebogen 2018'!A20),0)</f>
        <v>0</v>
      </c>
      <c r="Y12" s="34">
        <f>IF(AND(('Nordfront-Armeebogen 2018'!E20="Die Schlangenhorde"),(ISNUMBER(SEARCH("Bogen",'Nordfront-Armeebogen 2018'!D20))),('Nordfront-Armeebogen 2018'!C20="Krieger (0)")),('Nordfront-Armeebogen 2018'!A20),0)</f>
        <v>0</v>
      </c>
      <c r="Z12" s="34">
        <v>0</v>
      </c>
      <c r="AA12" s="34">
        <f>IF(AND(('Nordfront-Armeebogen 2018'!E20="Sharkas Abtrünnige"),(ISNUMBER(SEARCH("Bogen",'Nordfront-Armeebogen 2018'!D20))),('Nordfront-Armeebogen 2018'!C20="Krieger (0)")),('Nordfront-Armeebogen 2018'!A20),0)</f>
        <v>0</v>
      </c>
      <c r="AB12" s="34">
        <v>0</v>
      </c>
      <c r="AC12" s="34">
        <f>IF(AND(('Nordfront-Armeebogen 2018'!E20="Variags von Khand"),(ISNUMBER(SEARCH("Bogen",'Nordfront-Armeebogen 2018'!D20))),('Nordfront-Armeebogen 2018'!C20="Krieger (0)")),('Nordfront-Armeebogen 2018'!A20),0)</f>
        <v>0</v>
      </c>
      <c r="AD12" s="34">
        <v>0</v>
      </c>
      <c r="AE12" s="34">
        <f>IF(AND(('Nordfront-Armeebogen 2018'!E20="Armee von See-Stadt"),(ISNUMBER(SEARCH("Bogen",'Nordfront-Armeebogen 2018'!D20))),('Nordfront-Armeebogen 2018'!C20="Krieger (0)")),('Nordfront-Armeebogen 2018'!A20),0)</f>
        <v>0</v>
      </c>
      <c r="AF12" s="34">
        <v>0</v>
      </c>
      <c r="AG12" s="34">
        <v>0</v>
      </c>
      <c r="AH12" s="34">
        <v>0</v>
      </c>
      <c r="AI12" s="34">
        <f>IF(AND(('Nordfront-Armeebogen 2018'!E20="Garnision von Thal"),(ISNUMBER(SEARCH("Bogen",'Nordfront-Armeebogen 2018'!D20))),('Nordfront-Armeebogen 2018'!C20="Krieger (0)")),('Nordfront-Armeebogen 2018'!A20),0)</f>
        <v>0</v>
      </c>
      <c r="AJ12" s="34">
        <f>IF(AND(('Nordfront-Armeebogen 2018'!E20="Thranduils Hallen"),(ISNUMBER(SEARCH("bogen",'Nordfront-Armeebogen 2018'!D20))),('Nordfront-Armeebogen 2018'!C20="Krieger (0)")),('Nordfront-Armeebogen 2018'!A20),0)</f>
        <v>0</v>
      </c>
      <c r="AK12" s="34">
        <f>IF(AND(('Nordfront-Armeebogen 2018'!E20="Die Eisenberge"),(ISNUMBER(SEARCH("Armbrust",'Nordfront-Armeebogen 2018'!D20))),('Nordfront-Armeebogen 2018'!C20="Krieger (0)")),('Nordfront-Armeebogen 2018'!A20),0)</f>
        <v>0</v>
      </c>
      <c r="AL12" s="34">
        <f>IF(AND(('Nordfront-Armeebogen 2018'!E20="Überlebende von See-Stadt"),(ISNUMBER(SEARCH("Bogen",'Nordfront-Armeebogen 2018'!D20))),('Nordfront-Armeebogen 2018'!C20="Krieger (0)")),('Nordfront-Armeebogen 2018'!A20),0)</f>
        <v>0</v>
      </c>
      <c r="AM12" s="34">
        <f>IF(AND(('Nordfront-Armeebogen 2018'!E20="Azogs Jäger"),(ISNUMBER(SEARCH("bogen",'Nordfront-Armeebogen 2018'!D20))),('Nordfront-Armeebogen 2018'!C20="Krieger (0)")),('Nordfront-Armeebogen 2018'!A20),0)</f>
        <v>0</v>
      </c>
      <c r="AN12" s="34">
        <v>0</v>
      </c>
      <c r="AO12" s="34">
        <v>0</v>
      </c>
      <c r="AP12" s="34">
        <f>IF(AND(('Nordfront-Armeebogen 2018'!E20="Waldläufer von Ithilien"),(ISNUMBER(SEARCH("bogen",'Nordfront-Armeebogen 2018'!D20))),('Nordfront-Armeebogen 2018'!C20="Krieger (0)")),('Nordfront-Armeebogen 2018'!A20),0)</f>
        <v>0</v>
      </c>
      <c r="AQ12" s="34">
        <f>IF(AND(('Nordfront-Armeebogen 2018'!E20="Die Menschen des Westens"),(ISNUMBER(SEARCH("bogen",'Nordfront-Armeebogen 2018'!D20))),('Nordfront-Armeebogen 2018'!C20="Krieger (0)")),('Nordfront-Armeebogen 2018'!A20),0)</f>
        <v>0</v>
      </c>
      <c r="AR12" s="34">
        <f>IF(AND(('Nordfront-Armeebogen 2018'!E20="Gothmogs Armee"),(ISNUMBER(SEARCH("bogen",'Nordfront-Armeebogen 2018'!D20))),('Nordfront-Armeebogen 2018'!C20="Krieger (0)")),('Nordfront-Armeebogen 2018'!A20),0)</f>
        <v>0</v>
      </c>
      <c r="AS12" s="34">
        <f>IF(AND(('Nordfront-Armeebogen 2018'!E20="Große Armee des Südens"),(ISNUMBER(SEARCH("bogen",'Nordfront-Armeebogen 2018'!D20))),('Nordfront-Armeebogen 2018'!C20="Krieger (0)")),('Nordfront-Armeebogen 2018'!A20),0)</f>
        <v>0</v>
      </c>
      <c r="AT12" s="34">
        <f>IF(AND(('Nordfront-Armeebogen 2018'!E20="Das schwarze Tor öffnet sich"),(ISNUMBER(SEARCH("bogen",'Nordfront-Armeebogen 2018'!D20))),('Nordfront-Armeebogen 2018'!C20="Krieger (0)")),('Nordfront-Armeebogen 2018'!A20),0)</f>
        <v>0</v>
      </c>
      <c r="AU12" s="34">
        <f>IF(AND(('Nordfront-Armeebogen 2018'!E20="Verteidiger des Auenlandes"),(ISNUMBER(SEARCH("bogen",'Nordfront-Armeebogen 2018'!D20))),('Nordfront-Armeebogen 2018'!C20="Krieger (0)")),('Nordfront-Armeebogen 2018'!A20),0)</f>
        <v>0</v>
      </c>
      <c r="AV12" s="34">
        <f>IF(AND(('Nordfront-Armeebogen 2018'!E20="Die Raufbolde des Hauptmanns"),(ISNUMBER(SEARCH("bogen",'Nordfront-Armeebogen 2018'!D20))),('Nordfront-Armeebogen 2018'!C20="Krieger (0)")),('Nordfront-Armeebogen 2018'!A20),0)</f>
        <v>0</v>
      </c>
    </row>
    <row r="13" spans="1:48" x14ac:dyDescent="0.25">
      <c r="B13" s="34">
        <f>IF(AND(('Nordfront-Armeebogen 2018'!E21="Arnor"),(ISNUMBER(SEARCH("Bogen",'Nordfront-Armeebogen 2018'!D21))),('Nordfront-Armeebogen 2018'!C21="Krieger (0)")),('Nordfront-Armeebogen 2018'!A21),0)</f>
        <v>0</v>
      </c>
      <c r="C13" s="34">
        <f>IF(AND(('Nordfront-Armeebogen 2018'!E21="Die Lehen"),(ISNUMBER(SEARCH("Bogen",'Nordfront-Armeebogen 2018'!D21))),('Nordfront-Armeebogen 2018'!C21="Krieger (0)")),('Nordfront-Armeebogen 2018'!A21),0)</f>
        <v>0</v>
      </c>
      <c r="D13" s="39">
        <f>IF(AND(('Nordfront-Armeebogen 2018'!E21="Das Königreich von Kazad-dûm"),(ISNUMBER(SEARCH("bogen",'Nordfront-Armeebogen 2018'!D21))),('Nordfront-Armeebogen 2018'!C21="Krieger (0)")),('Nordfront-Armeebogen 2018'!A21),0)</f>
        <v>0</v>
      </c>
      <c r="E13" s="39">
        <v>0</v>
      </c>
      <c r="F13" s="34">
        <v>0</v>
      </c>
      <c r="G13" s="34">
        <f>IF(AND(('Nordfront-Armeebogen 2018'!E21="Lothlórien"),(ISNUMBER(SEARCH("bogen",'Nordfront-Armeebogen 2018'!D21))),('Nordfront-Armeebogen 2018'!C21="Krieger (0)")),('Nordfront-Armeebogen 2018'!A21),0)</f>
        <v>0</v>
      </c>
      <c r="H13" s="34">
        <f>IF(AND(('Nordfront-Armeebogen 2018'!E21="Minas Tirith"),(ISNUMBER(SEARCH("Bogen",'Nordfront-Armeebogen 2018'!D21))),('Nordfront-Armeebogen 2018'!C21="Krieger (0)")),('Nordfront-Armeebogen 2018'!A21),0)</f>
        <v>0</v>
      </c>
      <c r="I13" s="34">
        <v>0</v>
      </c>
      <c r="J13" s="34">
        <f>IF(AND(('Nordfront-Armeebogen 2018'!E21="Númenor"),(ISNUMBER(SEARCH("Bogen",'Nordfront-Armeebogen 2018'!D21))),('Nordfront-Armeebogen 2018'!C21="Krieger (0)")),('Nordfront-Armeebogen 2018'!A21),0)</f>
        <v>0</v>
      </c>
      <c r="K13" s="34">
        <f>IF(AND(('Nordfront-Armeebogen 2018'!E21="Bruchtal"),(ISNUMBER(SEARCH("bogen",'Nordfront-Armeebogen 2018'!D21))),('Nordfront-Armeebogen 2018'!C21="Krieger (0)")),('Nordfront-Armeebogen 2018'!A21),0)</f>
        <v>0</v>
      </c>
      <c r="L13" s="34">
        <f>IF(AND(('Nordfront-Armeebogen 2018'!E21="Rohan"),(ISNUMBER(SEARCH("Bogen",'Nordfront-Armeebogen 2018'!D21))),('Nordfront-Armeebogen 2018'!C21="Krieger (0)")),('Nordfront-Armeebogen 2018'!A21),0)</f>
        <v>0</v>
      </c>
      <c r="M13" s="34">
        <f>IF(AND(('Nordfront-Armeebogen 2018'!E21="Das Auenland"),(ISNUMBER(SEARCH("bogen",'Nordfront-Armeebogen 2018'!D21))),('Nordfront-Armeebogen 2018'!C21="Krieger (0)")),('Nordfront-Armeebogen 2018'!A21),0)</f>
        <v>0</v>
      </c>
      <c r="N13" s="34">
        <v>0</v>
      </c>
      <c r="O13" s="34">
        <f>IF(AND(('Nordfront-Armeebogen 2018'!E21="Angmar"),(ISNUMBER(SEARCH("bogen",'Nordfront-Armeebogen 2018'!D21))),('Nordfront-Armeebogen 2018'!C21="Krieger (0)")),('Nordfront-Armeebogen 2018'!A21),0)</f>
        <v>0</v>
      </c>
      <c r="P13" s="34">
        <f>IF(AND(('Nordfront-Armeebogen 2018'!E21="Barad-dûr"),(ISNUMBER(SEARCH("bogen",'Nordfront-Armeebogen 2018'!D21))),('Nordfront-Armeebogen 2018'!C21="Krieger (0)")),('Nordfront-Armeebogen 2018'!A21),0)</f>
        <v>0</v>
      </c>
      <c r="Q13" s="34">
        <f>IF(AND(('Nordfront-Armeebogen 2018'!E21="Kosaren von Umbar"),(ISNUMBER(SEARCH("Bogen",'Nordfront-Armeebogen 2018'!D21))),('Nordfront-Armeebogen 2018'!C21="Krieger (0)")),('Nordfront-Armeebogen 2018'!A21),0)</f>
        <v>0</v>
      </c>
      <c r="R13" s="34">
        <f>IF(AND(('Nordfront-Armeebogen 2018'!E21="Kosaren von Umbar"),(ISNUMBER(SEARCH("Armbrust",'Nordfront-Armeebogen 2018'!D21))),('Nordfront-Armeebogen 2018'!C21="Krieger (0)")),('Nordfront-Armeebogen 2018'!A21),0)</f>
        <v>0</v>
      </c>
      <c r="S13" s="34">
        <f>IF(AND(('Nordfront-Armeebogen 2018'!E21="Die Ostlinge"),(ISNUMBER(SEARCH("Bogen",'Nordfront-Armeebogen 2018'!D21))),('Nordfront-Armeebogen 2018'!C21="Krieger (0)")),('Nordfront-Armeebogen 2018'!A21),0)</f>
        <v>0</v>
      </c>
      <c r="T13" s="34">
        <f>IF(AND(('Nordfront-Armeebogen 2018'!E21="Isengart"),(ISNUMBER(SEARCH("bogen",'Nordfront-Armeebogen 2018'!D21))),('Nordfront-Armeebogen 2018'!C21="Krieger (0)")),('Nordfront-Armeebogen 2018'!A21),0)</f>
        <v>0</v>
      </c>
      <c r="U13" s="34">
        <f>IF(AND(('Nordfront-Armeebogen 2018'!E21="Isengart"),(ISNUMBER(SEARCH("Armbrust",'Nordfront-Armeebogen 2018'!D21))),('Nordfront-Armeebogen 2018'!C21="Krieger (0)")),('Nordfront-Armeebogen 2018'!A21),0)</f>
        <v>0</v>
      </c>
      <c r="V13" s="34">
        <v>0</v>
      </c>
      <c r="W13" s="34">
        <f>IF(AND(('Nordfront-Armeebogen 2018'!E21="Mordor"),(ISNUMBER(SEARCH("bogen",'Nordfront-Armeebogen 2018'!D21))),('Nordfront-Armeebogen 2018'!C21="Krieger (0)")),('Nordfront-Armeebogen 2018'!A21),0)</f>
        <v>0</v>
      </c>
      <c r="X13" s="34">
        <f>IF(AND(('Nordfront-Armeebogen 2018'!E21="Moria"),(ISNUMBER(SEARCH("bogen",'Nordfront-Armeebogen 2018'!D21))),('Nordfront-Armeebogen 2018'!C21="Krieger (0)")),('Nordfront-Armeebogen 2018'!A21),0)</f>
        <v>0</v>
      </c>
      <c r="Y13" s="34">
        <f>IF(AND(('Nordfront-Armeebogen 2018'!E21="Die Schlangenhorde"),(ISNUMBER(SEARCH("Bogen",'Nordfront-Armeebogen 2018'!D21))),('Nordfront-Armeebogen 2018'!C21="Krieger (0)")),('Nordfront-Armeebogen 2018'!A21),0)</f>
        <v>0</v>
      </c>
      <c r="Z13" s="34">
        <v>0</v>
      </c>
      <c r="AA13" s="34">
        <f>IF(AND(('Nordfront-Armeebogen 2018'!E21="Sharkas Abtrünnige"),(ISNUMBER(SEARCH("Bogen",'Nordfront-Armeebogen 2018'!D21))),('Nordfront-Armeebogen 2018'!C21="Krieger (0)")),('Nordfront-Armeebogen 2018'!A21),0)</f>
        <v>0</v>
      </c>
      <c r="AB13" s="34">
        <v>0</v>
      </c>
      <c r="AC13" s="34">
        <f>IF(AND(('Nordfront-Armeebogen 2018'!E21="Variags von Khand"),(ISNUMBER(SEARCH("Bogen",'Nordfront-Armeebogen 2018'!D21))),('Nordfront-Armeebogen 2018'!C21="Krieger (0)")),('Nordfront-Armeebogen 2018'!A21),0)</f>
        <v>0</v>
      </c>
      <c r="AD13" s="34">
        <v>0</v>
      </c>
      <c r="AE13" s="34">
        <f>IF(AND(('Nordfront-Armeebogen 2018'!E21="Armee von See-Stadt"),(ISNUMBER(SEARCH("Bogen",'Nordfront-Armeebogen 2018'!D21))),('Nordfront-Armeebogen 2018'!C21="Krieger (0)")),('Nordfront-Armeebogen 2018'!A21),0)</f>
        <v>0</v>
      </c>
      <c r="AF13" s="34">
        <v>0</v>
      </c>
      <c r="AG13" s="34">
        <v>0</v>
      </c>
      <c r="AH13" s="34">
        <v>0</v>
      </c>
      <c r="AI13" s="34">
        <f>IF(AND(('Nordfront-Armeebogen 2018'!E21="Garnision von Thal"),(ISNUMBER(SEARCH("Bogen",'Nordfront-Armeebogen 2018'!D21))),('Nordfront-Armeebogen 2018'!C21="Krieger (0)")),('Nordfront-Armeebogen 2018'!A21),0)</f>
        <v>0</v>
      </c>
      <c r="AJ13" s="34">
        <f>IF(AND(('Nordfront-Armeebogen 2018'!E21="Thranduils Hallen"),(ISNUMBER(SEARCH("bogen",'Nordfront-Armeebogen 2018'!D21))),('Nordfront-Armeebogen 2018'!C21="Krieger (0)")),('Nordfront-Armeebogen 2018'!A21),0)</f>
        <v>0</v>
      </c>
      <c r="AK13" s="34">
        <f>IF(AND(('Nordfront-Armeebogen 2018'!E21="Die Eisenberge"),(ISNUMBER(SEARCH("Armbrust",'Nordfront-Armeebogen 2018'!D21))),('Nordfront-Armeebogen 2018'!C21="Krieger (0)")),('Nordfront-Armeebogen 2018'!A21),0)</f>
        <v>0</v>
      </c>
      <c r="AL13" s="34">
        <f>IF(AND(('Nordfront-Armeebogen 2018'!E21="Überlebende von See-Stadt"),(ISNUMBER(SEARCH("Bogen",'Nordfront-Armeebogen 2018'!D21))),('Nordfront-Armeebogen 2018'!C21="Krieger (0)")),('Nordfront-Armeebogen 2018'!A21),0)</f>
        <v>0</v>
      </c>
      <c r="AM13" s="34">
        <f>IF(AND(('Nordfront-Armeebogen 2018'!E21="Azogs Jäger"),(ISNUMBER(SEARCH("bogen",'Nordfront-Armeebogen 2018'!D21))),('Nordfront-Armeebogen 2018'!C21="Krieger (0)")),('Nordfront-Armeebogen 2018'!A21),0)</f>
        <v>0</v>
      </c>
      <c r="AN13" s="34">
        <v>0</v>
      </c>
      <c r="AO13" s="34">
        <v>0</v>
      </c>
      <c r="AP13" s="34">
        <f>IF(AND(('Nordfront-Armeebogen 2018'!E21="Waldläufer von Ithilien"),(ISNUMBER(SEARCH("bogen",'Nordfront-Armeebogen 2018'!D21))),('Nordfront-Armeebogen 2018'!C21="Krieger (0)")),('Nordfront-Armeebogen 2018'!A21),0)</f>
        <v>0</v>
      </c>
      <c r="AQ13" s="34">
        <f>IF(AND(('Nordfront-Armeebogen 2018'!E21="Die Menschen des Westens"),(ISNUMBER(SEARCH("bogen",'Nordfront-Armeebogen 2018'!D21))),('Nordfront-Armeebogen 2018'!C21="Krieger (0)")),('Nordfront-Armeebogen 2018'!A21),0)</f>
        <v>0</v>
      </c>
      <c r="AR13" s="34">
        <f>IF(AND(('Nordfront-Armeebogen 2018'!E21="Gothmogs Armee"),(ISNUMBER(SEARCH("bogen",'Nordfront-Armeebogen 2018'!D21))),('Nordfront-Armeebogen 2018'!C21="Krieger (0)")),('Nordfront-Armeebogen 2018'!A21),0)</f>
        <v>0</v>
      </c>
      <c r="AS13" s="34">
        <f>IF(AND(('Nordfront-Armeebogen 2018'!E21="Große Armee des Südens"),(ISNUMBER(SEARCH("bogen",'Nordfront-Armeebogen 2018'!D21))),('Nordfront-Armeebogen 2018'!C21="Krieger (0)")),('Nordfront-Armeebogen 2018'!A21),0)</f>
        <v>0</v>
      </c>
      <c r="AT13" s="34">
        <f>IF(AND(('Nordfront-Armeebogen 2018'!E21="Das schwarze Tor öffnet sich"),(ISNUMBER(SEARCH("bogen",'Nordfront-Armeebogen 2018'!D21))),('Nordfront-Armeebogen 2018'!C21="Krieger (0)")),('Nordfront-Armeebogen 2018'!A21),0)</f>
        <v>0</v>
      </c>
      <c r="AU13" s="34">
        <f>IF(AND(('Nordfront-Armeebogen 2018'!E21="Verteidiger des Auenlandes"),(ISNUMBER(SEARCH("bogen",'Nordfront-Armeebogen 2018'!D21))),('Nordfront-Armeebogen 2018'!C21="Krieger (0)")),('Nordfront-Armeebogen 2018'!A21),0)</f>
        <v>0</v>
      </c>
      <c r="AV13" s="34">
        <f>IF(AND(('Nordfront-Armeebogen 2018'!E21="Die Raufbolde des Hauptmanns"),(ISNUMBER(SEARCH("bogen",'Nordfront-Armeebogen 2018'!D21))),('Nordfront-Armeebogen 2018'!C21="Krieger (0)")),('Nordfront-Armeebogen 2018'!A21),0)</f>
        <v>0</v>
      </c>
    </row>
    <row r="14" spans="1:48" x14ac:dyDescent="0.25">
      <c r="B14" s="34">
        <f>IF(AND(('Nordfront-Armeebogen 2018'!E22="Arnor"),(ISNUMBER(SEARCH("Bogen",'Nordfront-Armeebogen 2018'!D22))),('Nordfront-Armeebogen 2018'!C22="Krieger (0)")),('Nordfront-Armeebogen 2018'!A22),0)</f>
        <v>0</v>
      </c>
      <c r="C14" s="34">
        <f>IF(AND(('Nordfront-Armeebogen 2018'!E22="Die Lehen"),(ISNUMBER(SEARCH("Bogen",'Nordfront-Armeebogen 2018'!D22))),('Nordfront-Armeebogen 2018'!C22="Krieger (0)")),('Nordfront-Armeebogen 2018'!A22),0)</f>
        <v>0</v>
      </c>
      <c r="D14" s="39">
        <f>IF(AND(('Nordfront-Armeebogen 2018'!E22="Das Königreich von Kazad-dûm"),(ISNUMBER(SEARCH("bogen",'Nordfront-Armeebogen 2018'!D22))),('Nordfront-Armeebogen 2018'!C22="Krieger (0)")),('Nordfront-Armeebogen 2018'!A22),0)</f>
        <v>0</v>
      </c>
      <c r="E14" s="39">
        <v>0</v>
      </c>
      <c r="F14" s="34">
        <v>0</v>
      </c>
      <c r="G14" s="34">
        <f>IF(AND(('Nordfront-Armeebogen 2018'!E22="Lothlórien"),(ISNUMBER(SEARCH("bogen",'Nordfront-Armeebogen 2018'!D22))),('Nordfront-Armeebogen 2018'!C22="Krieger (0)")),('Nordfront-Armeebogen 2018'!A22),0)</f>
        <v>0</v>
      </c>
      <c r="H14" s="34">
        <f>IF(AND(('Nordfront-Armeebogen 2018'!E22="Minas Tirith"),(ISNUMBER(SEARCH("Bogen",'Nordfront-Armeebogen 2018'!D22))),('Nordfront-Armeebogen 2018'!C22="Krieger (0)")),('Nordfront-Armeebogen 2018'!A22),0)</f>
        <v>0</v>
      </c>
      <c r="I14" s="34">
        <v>0</v>
      </c>
      <c r="J14" s="34">
        <f>IF(AND(('Nordfront-Armeebogen 2018'!E22="Númenor"),(ISNUMBER(SEARCH("Bogen",'Nordfront-Armeebogen 2018'!D22))),('Nordfront-Armeebogen 2018'!C22="Krieger (0)")),('Nordfront-Armeebogen 2018'!A22),0)</f>
        <v>0</v>
      </c>
      <c r="K14" s="34">
        <f>IF(AND(('Nordfront-Armeebogen 2018'!E22="Bruchtal"),(ISNUMBER(SEARCH("bogen",'Nordfront-Armeebogen 2018'!D22))),('Nordfront-Armeebogen 2018'!C22="Krieger (0)")),('Nordfront-Armeebogen 2018'!A22),0)</f>
        <v>0</v>
      </c>
      <c r="L14" s="34">
        <f>IF(AND(('Nordfront-Armeebogen 2018'!E22="Rohan"),(ISNUMBER(SEARCH("Bogen",'Nordfront-Armeebogen 2018'!D22))),('Nordfront-Armeebogen 2018'!C22="Krieger (0)")),('Nordfront-Armeebogen 2018'!A22),0)</f>
        <v>0</v>
      </c>
      <c r="M14" s="34">
        <f>IF(AND(('Nordfront-Armeebogen 2018'!E22="Das Auenland"),(ISNUMBER(SEARCH("bogen",'Nordfront-Armeebogen 2018'!D22))),('Nordfront-Armeebogen 2018'!C22="Krieger (0)")),('Nordfront-Armeebogen 2018'!A22),0)</f>
        <v>0</v>
      </c>
      <c r="N14" s="34">
        <v>0</v>
      </c>
      <c r="O14" s="34">
        <f>IF(AND(('Nordfront-Armeebogen 2018'!E22="Angmar"),(ISNUMBER(SEARCH("bogen",'Nordfront-Armeebogen 2018'!D22))),('Nordfront-Armeebogen 2018'!C22="Krieger (0)")),('Nordfront-Armeebogen 2018'!A22),0)</f>
        <v>0</v>
      </c>
      <c r="P14" s="34">
        <f>IF(AND(('Nordfront-Armeebogen 2018'!E22="Barad-dûr"),(ISNUMBER(SEARCH("bogen",'Nordfront-Armeebogen 2018'!D22))),('Nordfront-Armeebogen 2018'!C22="Krieger (0)")),('Nordfront-Armeebogen 2018'!A22),0)</f>
        <v>0</v>
      </c>
      <c r="Q14" s="34">
        <f>IF(AND(('Nordfront-Armeebogen 2018'!E22="Kosaren von Umbar"),(ISNUMBER(SEARCH("Bogen",'Nordfront-Armeebogen 2018'!D22))),('Nordfront-Armeebogen 2018'!C22="Krieger (0)")),('Nordfront-Armeebogen 2018'!A22),0)</f>
        <v>0</v>
      </c>
      <c r="R14" s="34">
        <f>IF(AND(('Nordfront-Armeebogen 2018'!E22="Kosaren von Umbar"),(ISNUMBER(SEARCH("Armbrust",'Nordfront-Armeebogen 2018'!D22))),('Nordfront-Armeebogen 2018'!C22="Krieger (0)")),('Nordfront-Armeebogen 2018'!A22),0)</f>
        <v>0</v>
      </c>
      <c r="S14" s="34">
        <f>IF(AND(('Nordfront-Armeebogen 2018'!E22="Die Ostlinge"),(ISNUMBER(SEARCH("Bogen",'Nordfront-Armeebogen 2018'!D22))),('Nordfront-Armeebogen 2018'!C22="Krieger (0)")),('Nordfront-Armeebogen 2018'!A22),0)</f>
        <v>0</v>
      </c>
      <c r="T14" s="34">
        <f>IF(AND(('Nordfront-Armeebogen 2018'!E22="Isengart"),(ISNUMBER(SEARCH("bogen",'Nordfront-Armeebogen 2018'!D22))),('Nordfront-Armeebogen 2018'!C22="Krieger (0)")),('Nordfront-Armeebogen 2018'!A22),0)</f>
        <v>0</v>
      </c>
      <c r="U14" s="34">
        <f>IF(AND(('Nordfront-Armeebogen 2018'!E22="Isengart"),(ISNUMBER(SEARCH("Armbrust",'Nordfront-Armeebogen 2018'!D22))),('Nordfront-Armeebogen 2018'!C22="Krieger (0)")),('Nordfront-Armeebogen 2018'!A22),0)</f>
        <v>0</v>
      </c>
      <c r="V14" s="34">
        <v>0</v>
      </c>
      <c r="W14" s="34">
        <f>IF(AND(('Nordfront-Armeebogen 2018'!E22="Mordor"),(ISNUMBER(SEARCH("bogen",'Nordfront-Armeebogen 2018'!D22))),('Nordfront-Armeebogen 2018'!C22="Krieger (0)")),('Nordfront-Armeebogen 2018'!A22),0)</f>
        <v>0</v>
      </c>
      <c r="X14" s="34">
        <f>IF(AND(('Nordfront-Armeebogen 2018'!E22="Moria"),(ISNUMBER(SEARCH("bogen",'Nordfront-Armeebogen 2018'!D22))),('Nordfront-Armeebogen 2018'!C22="Krieger (0)")),('Nordfront-Armeebogen 2018'!A22),0)</f>
        <v>0</v>
      </c>
      <c r="Y14" s="34">
        <f>IF(AND(('Nordfront-Armeebogen 2018'!E22="Die Schlangenhorde"),(ISNUMBER(SEARCH("Bogen",'Nordfront-Armeebogen 2018'!D22))),('Nordfront-Armeebogen 2018'!C22="Krieger (0)")),('Nordfront-Armeebogen 2018'!A22),0)</f>
        <v>0</v>
      </c>
      <c r="Z14" s="34">
        <v>0</v>
      </c>
      <c r="AA14" s="34">
        <f>IF(AND(('Nordfront-Armeebogen 2018'!E22="Sharkas Abtrünnige"),(ISNUMBER(SEARCH("Bogen",'Nordfront-Armeebogen 2018'!D22))),('Nordfront-Armeebogen 2018'!C22="Krieger (0)")),('Nordfront-Armeebogen 2018'!A22),0)</f>
        <v>0</v>
      </c>
      <c r="AB14" s="34">
        <v>0</v>
      </c>
      <c r="AC14" s="34">
        <f>IF(AND(('Nordfront-Armeebogen 2018'!E22="Variags von Khand"),(ISNUMBER(SEARCH("Bogen",'Nordfront-Armeebogen 2018'!D22))),('Nordfront-Armeebogen 2018'!C22="Krieger (0)")),('Nordfront-Armeebogen 2018'!A22),0)</f>
        <v>0</v>
      </c>
      <c r="AD14" s="34">
        <v>0</v>
      </c>
      <c r="AE14" s="34">
        <f>IF(AND(('Nordfront-Armeebogen 2018'!E22="Armee von See-Stadt"),(ISNUMBER(SEARCH("Bogen",'Nordfront-Armeebogen 2018'!D22))),('Nordfront-Armeebogen 2018'!C22="Krieger (0)")),('Nordfront-Armeebogen 2018'!A22),0)</f>
        <v>0</v>
      </c>
      <c r="AF14" s="34">
        <v>0</v>
      </c>
      <c r="AG14" s="34">
        <v>0</v>
      </c>
      <c r="AH14" s="34">
        <v>0</v>
      </c>
      <c r="AI14" s="34">
        <f>IF(AND(('Nordfront-Armeebogen 2018'!E22="Garnision von Thal"),(ISNUMBER(SEARCH("Bogen",'Nordfront-Armeebogen 2018'!D22))),('Nordfront-Armeebogen 2018'!C22="Krieger (0)")),('Nordfront-Armeebogen 2018'!A22),0)</f>
        <v>0</v>
      </c>
      <c r="AJ14" s="34">
        <f>IF(AND(('Nordfront-Armeebogen 2018'!E22="Thranduils Hallen"),(ISNUMBER(SEARCH("bogen",'Nordfront-Armeebogen 2018'!D22))),('Nordfront-Armeebogen 2018'!C22="Krieger (0)")),('Nordfront-Armeebogen 2018'!A22),0)</f>
        <v>0</v>
      </c>
      <c r="AK14" s="34">
        <f>IF(AND(('Nordfront-Armeebogen 2018'!E22="Die Eisenberge"),(ISNUMBER(SEARCH("Armbrust",'Nordfront-Armeebogen 2018'!D22))),('Nordfront-Armeebogen 2018'!C22="Krieger (0)")),('Nordfront-Armeebogen 2018'!A22),0)</f>
        <v>0</v>
      </c>
      <c r="AL14" s="34">
        <f>IF(AND(('Nordfront-Armeebogen 2018'!E22="Überlebende von See-Stadt"),(ISNUMBER(SEARCH("Bogen",'Nordfront-Armeebogen 2018'!D22))),('Nordfront-Armeebogen 2018'!C22="Krieger (0)")),('Nordfront-Armeebogen 2018'!A22),0)</f>
        <v>0</v>
      </c>
      <c r="AM14" s="34">
        <f>IF(AND(('Nordfront-Armeebogen 2018'!E22="Azogs Jäger"),(ISNUMBER(SEARCH("bogen",'Nordfront-Armeebogen 2018'!D22))),('Nordfront-Armeebogen 2018'!C22="Krieger (0)")),('Nordfront-Armeebogen 2018'!A22),0)</f>
        <v>0</v>
      </c>
      <c r="AN14" s="34">
        <v>0</v>
      </c>
      <c r="AO14" s="34">
        <v>0</v>
      </c>
      <c r="AP14" s="34">
        <f>IF(AND(('Nordfront-Armeebogen 2018'!E22="Waldläufer von Ithilien"),(ISNUMBER(SEARCH("bogen",'Nordfront-Armeebogen 2018'!D22))),('Nordfront-Armeebogen 2018'!C22="Krieger (0)")),('Nordfront-Armeebogen 2018'!A22),0)</f>
        <v>0</v>
      </c>
      <c r="AQ14" s="34">
        <f>IF(AND(('Nordfront-Armeebogen 2018'!E22="Die Menschen des Westens"),(ISNUMBER(SEARCH("bogen",'Nordfront-Armeebogen 2018'!D22))),('Nordfront-Armeebogen 2018'!C22="Krieger (0)")),('Nordfront-Armeebogen 2018'!A22),0)</f>
        <v>0</v>
      </c>
      <c r="AR14" s="34">
        <f>IF(AND(('Nordfront-Armeebogen 2018'!E22="Gothmogs Armee"),(ISNUMBER(SEARCH("bogen",'Nordfront-Armeebogen 2018'!D22))),('Nordfront-Armeebogen 2018'!C22="Krieger (0)")),('Nordfront-Armeebogen 2018'!A22),0)</f>
        <v>0</v>
      </c>
      <c r="AS14" s="34">
        <f>IF(AND(('Nordfront-Armeebogen 2018'!E22="Große Armee des Südens"),(ISNUMBER(SEARCH("bogen",'Nordfront-Armeebogen 2018'!D22))),('Nordfront-Armeebogen 2018'!C22="Krieger (0)")),('Nordfront-Armeebogen 2018'!A22),0)</f>
        <v>0</v>
      </c>
      <c r="AT14" s="34">
        <f>IF(AND(('Nordfront-Armeebogen 2018'!E22="Das schwarze Tor öffnet sich"),(ISNUMBER(SEARCH("bogen",'Nordfront-Armeebogen 2018'!D22))),('Nordfront-Armeebogen 2018'!C22="Krieger (0)")),('Nordfront-Armeebogen 2018'!A22),0)</f>
        <v>0</v>
      </c>
      <c r="AU14" s="34">
        <f>IF(AND(('Nordfront-Armeebogen 2018'!E22="Verteidiger des Auenlandes"),(ISNUMBER(SEARCH("bogen",'Nordfront-Armeebogen 2018'!D22))),('Nordfront-Armeebogen 2018'!C22="Krieger (0)")),('Nordfront-Armeebogen 2018'!A22),0)</f>
        <v>0</v>
      </c>
      <c r="AV14" s="34">
        <f>IF(AND(('Nordfront-Armeebogen 2018'!E22="Die Raufbolde des Hauptmanns"),(ISNUMBER(SEARCH("bogen",'Nordfront-Armeebogen 2018'!D22))),('Nordfront-Armeebogen 2018'!C22="Krieger (0)")),('Nordfront-Armeebogen 2018'!A22),0)</f>
        <v>0</v>
      </c>
    </row>
    <row r="15" spans="1:48" x14ac:dyDescent="0.25">
      <c r="B15" s="34">
        <f>IF(AND(('Nordfront-Armeebogen 2018'!E23="Arnor"),(ISNUMBER(SEARCH("Bogen",'Nordfront-Armeebogen 2018'!D23))),('Nordfront-Armeebogen 2018'!C23="Krieger (0)")),('Nordfront-Armeebogen 2018'!A23),0)</f>
        <v>0</v>
      </c>
      <c r="C15" s="34">
        <f>IF(AND(('Nordfront-Armeebogen 2018'!E23="Die Lehen"),(ISNUMBER(SEARCH("Bogen",'Nordfront-Armeebogen 2018'!D23))),('Nordfront-Armeebogen 2018'!C23="Krieger (0)")),('Nordfront-Armeebogen 2018'!A23),0)</f>
        <v>0</v>
      </c>
      <c r="D15" s="39">
        <f>IF(AND(('Nordfront-Armeebogen 2018'!E23="Das Königreich von Kazad-dûm"),(ISNUMBER(SEARCH("bogen",'Nordfront-Armeebogen 2018'!D23))),('Nordfront-Armeebogen 2018'!C23="Krieger (0)")),('Nordfront-Armeebogen 2018'!A23),0)</f>
        <v>0</v>
      </c>
      <c r="E15" s="39">
        <v>0</v>
      </c>
      <c r="F15" s="34">
        <v>0</v>
      </c>
      <c r="G15" s="34">
        <f>IF(AND(('Nordfront-Armeebogen 2018'!E23="Lothlórien"),(ISNUMBER(SEARCH("bogen",'Nordfront-Armeebogen 2018'!D23))),('Nordfront-Armeebogen 2018'!C23="Krieger (0)")),('Nordfront-Armeebogen 2018'!A23),0)</f>
        <v>0</v>
      </c>
      <c r="H15" s="34">
        <f>IF(AND(('Nordfront-Armeebogen 2018'!E23="Minas Tirith"),(ISNUMBER(SEARCH("Bogen",'Nordfront-Armeebogen 2018'!D23))),('Nordfront-Armeebogen 2018'!C23="Krieger (0)")),('Nordfront-Armeebogen 2018'!A23),0)</f>
        <v>0</v>
      </c>
      <c r="I15" s="34">
        <v>0</v>
      </c>
      <c r="J15" s="34">
        <f>IF(AND(('Nordfront-Armeebogen 2018'!E23="Númenor"),(ISNUMBER(SEARCH("Bogen",'Nordfront-Armeebogen 2018'!D23))),('Nordfront-Armeebogen 2018'!C23="Krieger (0)")),('Nordfront-Armeebogen 2018'!A23),0)</f>
        <v>0</v>
      </c>
      <c r="K15" s="34">
        <f>IF(AND(('Nordfront-Armeebogen 2018'!E23="Bruchtal"),(ISNUMBER(SEARCH("bogen",'Nordfront-Armeebogen 2018'!D23))),('Nordfront-Armeebogen 2018'!C23="Krieger (0)")),('Nordfront-Armeebogen 2018'!A23),0)</f>
        <v>0</v>
      </c>
      <c r="L15" s="34">
        <f>IF(AND(('Nordfront-Armeebogen 2018'!E23="Rohan"),(ISNUMBER(SEARCH("Bogen",'Nordfront-Armeebogen 2018'!D23))),('Nordfront-Armeebogen 2018'!C23="Krieger (0)")),('Nordfront-Armeebogen 2018'!A23),0)</f>
        <v>0</v>
      </c>
      <c r="M15" s="34">
        <f>IF(AND(('Nordfront-Armeebogen 2018'!E23="Das Auenland"),(ISNUMBER(SEARCH("bogen",'Nordfront-Armeebogen 2018'!D23))),('Nordfront-Armeebogen 2018'!C23="Krieger (0)")),('Nordfront-Armeebogen 2018'!A23),0)</f>
        <v>0</v>
      </c>
      <c r="N15" s="34">
        <v>0</v>
      </c>
      <c r="O15" s="34">
        <f>IF(AND(('Nordfront-Armeebogen 2018'!E23="Angmar"),(ISNUMBER(SEARCH("bogen",'Nordfront-Armeebogen 2018'!D23))),('Nordfront-Armeebogen 2018'!C23="Krieger (0)")),('Nordfront-Armeebogen 2018'!A23),0)</f>
        <v>0</v>
      </c>
      <c r="P15" s="34">
        <f>IF(AND(('Nordfront-Armeebogen 2018'!E23="Barad-dûr"),(ISNUMBER(SEARCH("bogen",'Nordfront-Armeebogen 2018'!D23))),('Nordfront-Armeebogen 2018'!C23="Krieger (0)")),('Nordfront-Armeebogen 2018'!A23),0)</f>
        <v>0</v>
      </c>
      <c r="Q15" s="34">
        <f>IF(AND(('Nordfront-Armeebogen 2018'!E23="Kosaren von Umbar"),(ISNUMBER(SEARCH("Bogen",'Nordfront-Armeebogen 2018'!D23))),('Nordfront-Armeebogen 2018'!C23="Krieger (0)")),('Nordfront-Armeebogen 2018'!A23),0)</f>
        <v>0</v>
      </c>
      <c r="R15" s="34">
        <f>IF(AND(('Nordfront-Armeebogen 2018'!E23="Kosaren von Umbar"),(ISNUMBER(SEARCH("Armbrust",'Nordfront-Armeebogen 2018'!D23))),('Nordfront-Armeebogen 2018'!C23="Krieger (0)")),('Nordfront-Armeebogen 2018'!A23),0)</f>
        <v>0</v>
      </c>
      <c r="S15" s="34">
        <f>IF(AND(('Nordfront-Armeebogen 2018'!E23="Die Ostlinge"),(ISNUMBER(SEARCH("Bogen",'Nordfront-Armeebogen 2018'!D23))),('Nordfront-Armeebogen 2018'!C23="Krieger (0)")),('Nordfront-Armeebogen 2018'!A23),0)</f>
        <v>0</v>
      </c>
      <c r="T15" s="34">
        <f>IF(AND(('Nordfront-Armeebogen 2018'!E23="Isengart"),(ISNUMBER(SEARCH("bogen",'Nordfront-Armeebogen 2018'!D23))),('Nordfront-Armeebogen 2018'!C23="Krieger (0)")),('Nordfront-Armeebogen 2018'!A23),0)</f>
        <v>0</v>
      </c>
      <c r="U15" s="34">
        <f>IF(AND(('Nordfront-Armeebogen 2018'!E23="Isengart"),(ISNUMBER(SEARCH("Armbrust",'Nordfront-Armeebogen 2018'!D23))),('Nordfront-Armeebogen 2018'!C23="Krieger (0)")),('Nordfront-Armeebogen 2018'!A23),0)</f>
        <v>0</v>
      </c>
      <c r="V15" s="34">
        <v>0</v>
      </c>
      <c r="W15" s="34">
        <f>IF(AND(('Nordfront-Armeebogen 2018'!E23="Mordor"),(ISNUMBER(SEARCH("bogen",'Nordfront-Armeebogen 2018'!D23))),('Nordfront-Armeebogen 2018'!C23="Krieger (0)")),('Nordfront-Armeebogen 2018'!A23),0)</f>
        <v>0</v>
      </c>
      <c r="X15" s="34">
        <f>IF(AND(('Nordfront-Armeebogen 2018'!E23="Moria"),(ISNUMBER(SEARCH("bogen",'Nordfront-Armeebogen 2018'!D23))),('Nordfront-Armeebogen 2018'!C23="Krieger (0)")),('Nordfront-Armeebogen 2018'!A23),0)</f>
        <v>0</v>
      </c>
      <c r="Y15" s="34">
        <f>IF(AND(('Nordfront-Armeebogen 2018'!E23="Die Schlangenhorde"),(ISNUMBER(SEARCH("Bogen",'Nordfront-Armeebogen 2018'!D23))),('Nordfront-Armeebogen 2018'!C23="Krieger (0)")),('Nordfront-Armeebogen 2018'!A23),0)</f>
        <v>0</v>
      </c>
      <c r="Z15" s="34">
        <v>0</v>
      </c>
      <c r="AA15" s="34">
        <f>IF(AND(('Nordfront-Armeebogen 2018'!E23="Sharkas Abtrünnige"),(ISNUMBER(SEARCH("Bogen",'Nordfront-Armeebogen 2018'!D23))),('Nordfront-Armeebogen 2018'!C23="Krieger (0)")),('Nordfront-Armeebogen 2018'!A23),0)</f>
        <v>0</v>
      </c>
      <c r="AB15" s="34">
        <v>0</v>
      </c>
      <c r="AC15" s="34">
        <f>IF(AND(('Nordfront-Armeebogen 2018'!E23="Variags von Khand"),(ISNUMBER(SEARCH("Bogen",'Nordfront-Armeebogen 2018'!D23))),('Nordfront-Armeebogen 2018'!C23="Krieger (0)")),('Nordfront-Armeebogen 2018'!A23),0)</f>
        <v>0</v>
      </c>
      <c r="AD15" s="34">
        <v>0</v>
      </c>
      <c r="AE15" s="34">
        <f>IF(AND(('Nordfront-Armeebogen 2018'!E23="Armee von See-Stadt"),(ISNUMBER(SEARCH("Bogen",'Nordfront-Armeebogen 2018'!D23))),('Nordfront-Armeebogen 2018'!C23="Krieger (0)")),('Nordfront-Armeebogen 2018'!A23),0)</f>
        <v>0</v>
      </c>
      <c r="AF15" s="34">
        <v>0</v>
      </c>
      <c r="AG15" s="34">
        <v>0</v>
      </c>
      <c r="AH15" s="34">
        <v>0</v>
      </c>
      <c r="AI15" s="34">
        <f>IF(AND(('Nordfront-Armeebogen 2018'!E23="Garnision von Thal"),(ISNUMBER(SEARCH("Bogen",'Nordfront-Armeebogen 2018'!D23))),('Nordfront-Armeebogen 2018'!C23="Krieger (0)")),('Nordfront-Armeebogen 2018'!A23),0)</f>
        <v>0</v>
      </c>
      <c r="AJ15" s="34">
        <f>IF(AND(('Nordfront-Armeebogen 2018'!E23="Thranduils Hallen"),(ISNUMBER(SEARCH("bogen",'Nordfront-Armeebogen 2018'!D23))),('Nordfront-Armeebogen 2018'!C23="Krieger (0)")),('Nordfront-Armeebogen 2018'!A23),0)</f>
        <v>0</v>
      </c>
      <c r="AK15" s="34">
        <f>IF(AND(('Nordfront-Armeebogen 2018'!E23="Die Eisenberge"),(ISNUMBER(SEARCH("Armbrust",'Nordfront-Armeebogen 2018'!D23))),('Nordfront-Armeebogen 2018'!C23="Krieger (0)")),('Nordfront-Armeebogen 2018'!A23),0)</f>
        <v>0</v>
      </c>
      <c r="AL15" s="34">
        <f>IF(AND(('Nordfront-Armeebogen 2018'!E23="Überlebende von See-Stadt"),(ISNUMBER(SEARCH("Bogen",'Nordfront-Armeebogen 2018'!D23))),('Nordfront-Armeebogen 2018'!C23="Krieger (0)")),('Nordfront-Armeebogen 2018'!A23),0)</f>
        <v>0</v>
      </c>
      <c r="AM15" s="34">
        <f>IF(AND(('Nordfront-Armeebogen 2018'!E23="Azogs Jäger"),(ISNUMBER(SEARCH("bogen",'Nordfront-Armeebogen 2018'!D23))),('Nordfront-Armeebogen 2018'!C23="Krieger (0)")),('Nordfront-Armeebogen 2018'!A23),0)</f>
        <v>0</v>
      </c>
      <c r="AN15" s="34">
        <v>0</v>
      </c>
      <c r="AO15" s="34">
        <v>0</v>
      </c>
      <c r="AP15" s="34">
        <f>IF(AND(('Nordfront-Armeebogen 2018'!E23="Waldläufer von Ithilien"),(ISNUMBER(SEARCH("bogen",'Nordfront-Armeebogen 2018'!D23))),('Nordfront-Armeebogen 2018'!C23="Krieger (0)")),('Nordfront-Armeebogen 2018'!A23),0)</f>
        <v>0</v>
      </c>
      <c r="AQ15" s="34">
        <f>IF(AND(('Nordfront-Armeebogen 2018'!E23="Die Menschen des Westens"),(ISNUMBER(SEARCH("bogen",'Nordfront-Armeebogen 2018'!D23))),('Nordfront-Armeebogen 2018'!C23="Krieger (0)")),('Nordfront-Armeebogen 2018'!A23),0)</f>
        <v>0</v>
      </c>
      <c r="AR15" s="34">
        <f>IF(AND(('Nordfront-Armeebogen 2018'!E23="Gothmogs Armee"),(ISNUMBER(SEARCH("bogen",'Nordfront-Armeebogen 2018'!D23))),('Nordfront-Armeebogen 2018'!C23="Krieger (0)")),('Nordfront-Armeebogen 2018'!A23),0)</f>
        <v>0</v>
      </c>
      <c r="AS15" s="34">
        <f>IF(AND(('Nordfront-Armeebogen 2018'!E23="Große Armee des Südens"),(ISNUMBER(SEARCH("bogen",'Nordfront-Armeebogen 2018'!D23))),('Nordfront-Armeebogen 2018'!C23="Krieger (0)")),('Nordfront-Armeebogen 2018'!A23),0)</f>
        <v>0</v>
      </c>
      <c r="AT15" s="34">
        <f>IF(AND(('Nordfront-Armeebogen 2018'!E23="Das schwarze Tor öffnet sich"),(ISNUMBER(SEARCH("bogen",'Nordfront-Armeebogen 2018'!D23))),('Nordfront-Armeebogen 2018'!C23="Krieger (0)")),('Nordfront-Armeebogen 2018'!A23),0)</f>
        <v>0</v>
      </c>
      <c r="AU15" s="34">
        <f>IF(AND(('Nordfront-Armeebogen 2018'!E23="Verteidiger des Auenlandes"),(ISNUMBER(SEARCH("bogen",'Nordfront-Armeebogen 2018'!D23))),('Nordfront-Armeebogen 2018'!C23="Krieger (0)")),('Nordfront-Armeebogen 2018'!A23),0)</f>
        <v>0</v>
      </c>
      <c r="AV15" s="34">
        <f>IF(AND(('Nordfront-Armeebogen 2018'!E23="Die Raufbolde des Hauptmanns"),(ISNUMBER(SEARCH("bogen",'Nordfront-Armeebogen 2018'!D23))),('Nordfront-Armeebogen 2018'!C23="Krieger (0)")),('Nordfront-Armeebogen 2018'!A23),0)</f>
        <v>0</v>
      </c>
    </row>
    <row r="16" spans="1:48" x14ac:dyDescent="0.25">
      <c r="B16" s="34">
        <f>IF(AND(('Nordfront-Armeebogen 2018'!E24="Arnor"),(ISNUMBER(SEARCH("Bogen",'Nordfront-Armeebogen 2018'!D24))),('Nordfront-Armeebogen 2018'!C24="Krieger (0)")),('Nordfront-Armeebogen 2018'!A24),0)</f>
        <v>0</v>
      </c>
      <c r="C16" s="34">
        <f>IF(AND(('Nordfront-Armeebogen 2018'!E24="Die Lehen"),(ISNUMBER(SEARCH("Bogen",'Nordfront-Armeebogen 2018'!D24))),('Nordfront-Armeebogen 2018'!C24="Krieger (0)")),('Nordfront-Armeebogen 2018'!A24),0)</f>
        <v>0</v>
      </c>
      <c r="D16" s="39">
        <f>IF(AND(('Nordfront-Armeebogen 2018'!E24="Das Königreich von Kazad-dûm"),(ISNUMBER(SEARCH("bogen",'Nordfront-Armeebogen 2018'!D24))),('Nordfront-Armeebogen 2018'!C24="Krieger (0)")),('Nordfront-Armeebogen 2018'!A24),0)</f>
        <v>0</v>
      </c>
      <c r="E16" s="39">
        <v>0</v>
      </c>
      <c r="F16" s="34">
        <v>0</v>
      </c>
      <c r="G16" s="34">
        <f>IF(AND(('Nordfront-Armeebogen 2018'!E24="Lothlórien"),(ISNUMBER(SEARCH("bogen",'Nordfront-Armeebogen 2018'!D24))),('Nordfront-Armeebogen 2018'!C24="Krieger (0)")),('Nordfront-Armeebogen 2018'!A24),0)</f>
        <v>0</v>
      </c>
      <c r="H16" s="34">
        <f>IF(AND(('Nordfront-Armeebogen 2018'!E24="Minas Tirith"),(ISNUMBER(SEARCH("Bogen",'Nordfront-Armeebogen 2018'!D24))),('Nordfront-Armeebogen 2018'!C24="Krieger (0)")),('Nordfront-Armeebogen 2018'!A24),0)</f>
        <v>0</v>
      </c>
      <c r="I16" s="34">
        <v>0</v>
      </c>
      <c r="J16" s="34">
        <f>IF(AND(('Nordfront-Armeebogen 2018'!E24="Númenor"),(ISNUMBER(SEARCH("Bogen",'Nordfront-Armeebogen 2018'!D24))),('Nordfront-Armeebogen 2018'!C24="Krieger (0)")),('Nordfront-Armeebogen 2018'!A24),0)</f>
        <v>0</v>
      </c>
      <c r="K16" s="34">
        <f>IF(AND(('Nordfront-Armeebogen 2018'!E24="Bruchtal"),(ISNUMBER(SEARCH("bogen",'Nordfront-Armeebogen 2018'!D24))),('Nordfront-Armeebogen 2018'!C24="Krieger (0)")),('Nordfront-Armeebogen 2018'!A24),0)</f>
        <v>0</v>
      </c>
      <c r="L16" s="34">
        <f>IF(AND(('Nordfront-Armeebogen 2018'!E24="Rohan"),(ISNUMBER(SEARCH("Bogen",'Nordfront-Armeebogen 2018'!D24))),('Nordfront-Armeebogen 2018'!C24="Krieger (0)")),('Nordfront-Armeebogen 2018'!A24),0)</f>
        <v>0</v>
      </c>
      <c r="M16" s="34">
        <f>IF(AND(('Nordfront-Armeebogen 2018'!E24="Das Auenland"),(ISNUMBER(SEARCH("bogen",'Nordfront-Armeebogen 2018'!D24))),('Nordfront-Armeebogen 2018'!C24="Krieger (0)")),('Nordfront-Armeebogen 2018'!A24),0)</f>
        <v>0</v>
      </c>
      <c r="N16" s="34">
        <v>0</v>
      </c>
      <c r="O16" s="34">
        <f>IF(AND(('Nordfront-Armeebogen 2018'!E24="Angmar"),(ISNUMBER(SEARCH("bogen",'Nordfront-Armeebogen 2018'!D24))),('Nordfront-Armeebogen 2018'!C24="Krieger (0)")),('Nordfront-Armeebogen 2018'!A24),0)</f>
        <v>0</v>
      </c>
      <c r="P16" s="34">
        <f>IF(AND(('Nordfront-Armeebogen 2018'!E24="Barad-dûr"),(ISNUMBER(SEARCH("bogen",'Nordfront-Armeebogen 2018'!D24))),('Nordfront-Armeebogen 2018'!C24="Krieger (0)")),('Nordfront-Armeebogen 2018'!A24),0)</f>
        <v>0</v>
      </c>
      <c r="Q16" s="34">
        <f>IF(AND(('Nordfront-Armeebogen 2018'!E24="Kosaren von Umbar"),(ISNUMBER(SEARCH("Bogen",'Nordfront-Armeebogen 2018'!D24))),('Nordfront-Armeebogen 2018'!C24="Krieger (0)")),('Nordfront-Armeebogen 2018'!A24),0)</f>
        <v>0</v>
      </c>
      <c r="R16" s="34">
        <f>IF(AND(('Nordfront-Armeebogen 2018'!E24="Kosaren von Umbar"),(ISNUMBER(SEARCH("Armbrust",'Nordfront-Armeebogen 2018'!D24))),('Nordfront-Armeebogen 2018'!C24="Krieger (0)")),('Nordfront-Armeebogen 2018'!A24),0)</f>
        <v>0</v>
      </c>
      <c r="S16" s="34">
        <f>IF(AND(('Nordfront-Armeebogen 2018'!E24="Die Ostlinge"),(ISNUMBER(SEARCH("Bogen",'Nordfront-Armeebogen 2018'!D24))),('Nordfront-Armeebogen 2018'!C24="Krieger (0)")),('Nordfront-Armeebogen 2018'!A24),0)</f>
        <v>0</v>
      </c>
      <c r="T16" s="34">
        <f>IF(AND(('Nordfront-Armeebogen 2018'!E24="Isengart"),(ISNUMBER(SEARCH("bogen",'Nordfront-Armeebogen 2018'!D24))),('Nordfront-Armeebogen 2018'!C24="Krieger (0)")),('Nordfront-Armeebogen 2018'!A24),0)</f>
        <v>0</v>
      </c>
      <c r="U16" s="34">
        <f>IF(AND(('Nordfront-Armeebogen 2018'!E24="Isengart"),(ISNUMBER(SEARCH("Armbrust",'Nordfront-Armeebogen 2018'!D24))),('Nordfront-Armeebogen 2018'!C24="Krieger (0)")),('Nordfront-Armeebogen 2018'!A24),0)</f>
        <v>0</v>
      </c>
      <c r="V16" s="34">
        <v>0</v>
      </c>
      <c r="W16" s="34">
        <f>IF(AND(('Nordfront-Armeebogen 2018'!E24="Mordor"),(ISNUMBER(SEARCH("bogen",'Nordfront-Armeebogen 2018'!D24))),('Nordfront-Armeebogen 2018'!C24="Krieger (0)")),('Nordfront-Armeebogen 2018'!A24),0)</f>
        <v>0</v>
      </c>
      <c r="X16" s="34">
        <f>IF(AND(('Nordfront-Armeebogen 2018'!E24="Moria"),(ISNUMBER(SEARCH("bogen",'Nordfront-Armeebogen 2018'!D24))),('Nordfront-Armeebogen 2018'!C24="Krieger (0)")),('Nordfront-Armeebogen 2018'!A24),0)</f>
        <v>0</v>
      </c>
      <c r="Y16" s="34">
        <f>IF(AND(('Nordfront-Armeebogen 2018'!E24="Die Schlangenhorde"),(ISNUMBER(SEARCH("Bogen",'Nordfront-Armeebogen 2018'!D24))),('Nordfront-Armeebogen 2018'!C24="Krieger (0)")),('Nordfront-Armeebogen 2018'!A24),0)</f>
        <v>0</v>
      </c>
      <c r="Z16" s="34">
        <v>0</v>
      </c>
      <c r="AA16" s="34">
        <f>IF(AND(('Nordfront-Armeebogen 2018'!E24="Sharkas Abtrünnige"),(ISNUMBER(SEARCH("Bogen",'Nordfront-Armeebogen 2018'!D24))),('Nordfront-Armeebogen 2018'!C24="Krieger (0)")),('Nordfront-Armeebogen 2018'!A24),0)</f>
        <v>0</v>
      </c>
      <c r="AB16" s="34">
        <v>0</v>
      </c>
      <c r="AC16" s="34">
        <f>IF(AND(('Nordfront-Armeebogen 2018'!E24="Variags von Khand"),(ISNUMBER(SEARCH("Bogen",'Nordfront-Armeebogen 2018'!D24))),('Nordfront-Armeebogen 2018'!C24="Krieger (0)")),('Nordfront-Armeebogen 2018'!A24),0)</f>
        <v>0</v>
      </c>
      <c r="AD16" s="34">
        <v>0</v>
      </c>
      <c r="AE16" s="34">
        <f>IF(AND(('Nordfront-Armeebogen 2018'!E24="Armee von See-Stadt"),(ISNUMBER(SEARCH("Bogen",'Nordfront-Armeebogen 2018'!D24))),('Nordfront-Armeebogen 2018'!C24="Krieger (0)")),('Nordfront-Armeebogen 2018'!A24),0)</f>
        <v>0</v>
      </c>
      <c r="AF16" s="34">
        <v>0</v>
      </c>
      <c r="AG16" s="34">
        <v>0</v>
      </c>
      <c r="AH16" s="34">
        <v>0</v>
      </c>
      <c r="AI16" s="34">
        <f>IF(AND(('Nordfront-Armeebogen 2018'!E24="Garnision von Thal"),(ISNUMBER(SEARCH("Bogen",'Nordfront-Armeebogen 2018'!D24))),('Nordfront-Armeebogen 2018'!C24="Krieger (0)")),('Nordfront-Armeebogen 2018'!A24),0)</f>
        <v>0</v>
      </c>
      <c r="AJ16" s="34">
        <f>IF(AND(('Nordfront-Armeebogen 2018'!E24="Thranduils Hallen"),(ISNUMBER(SEARCH("bogen",'Nordfront-Armeebogen 2018'!D24))),('Nordfront-Armeebogen 2018'!C24="Krieger (0)")),('Nordfront-Armeebogen 2018'!A24),0)</f>
        <v>0</v>
      </c>
      <c r="AK16" s="34">
        <f>IF(AND(('Nordfront-Armeebogen 2018'!E24="Die Eisenberge"),(ISNUMBER(SEARCH("Armbrust",'Nordfront-Armeebogen 2018'!D24))),('Nordfront-Armeebogen 2018'!C24="Krieger (0)")),('Nordfront-Armeebogen 2018'!A24),0)</f>
        <v>0</v>
      </c>
      <c r="AL16" s="34">
        <f>IF(AND(('Nordfront-Armeebogen 2018'!E24="Überlebende von See-Stadt"),(ISNUMBER(SEARCH("Bogen",'Nordfront-Armeebogen 2018'!D24))),('Nordfront-Armeebogen 2018'!C24="Krieger (0)")),('Nordfront-Armeebogen 2018'!A24),0)</f>
        <v>0</v>
      </c>
      <c r="AM16" s="34">
        <f>IF(AND(('Nordfront-Armeebogen 2018'!E24="Azogs Jäger"),(ISNUMBER(SEARCH("bogen",'Nordfront-Armeebogen 2018'!D24))),('Nordfront-Armeebogen 2018'!C24="Krieger (0)")),('Nordfront-Armeebogen 2018'!A24),0)</f>
        <v>0</v>
      </c>
      <c r="AN16" s="34">
        <v>0</v>
      </c>
      <c r="AO16" s="34">
        <v>0</v>
      </c>
      <c r="AP16" s="34">
        <f>IF(AND(('Nordfront-Armeebogen 2018'!E24="Waldläufer von Ithilien"),(ISNUMBER(SEARCH("bogen",'Nordfront-Armeebogen 2018'!D24))),('Nordfront-Armeebogen 2018'!C24="Krieger (0)")),('Nordfront-Armeebogen 2018'!A24),0)</f>
        <v>0</v>
      </c>
      <c r="AQ16" s="34">
        <f>IF(AND(('Nordfront-Armeebogen 2018'!E24="Die Menschen des Westens"),(ISNUMBER(SEARCH("bogen",'Nordfront-Armeebogen 2018'!D24))),('Nordfront-Armeebogen 2018'!C24="Krieger (0)")),('Nordfront-Armeebogen 2018'!A24),0)</f>
        <v>0</v>
      </c>
      <c r="AR16" s="34">
        <f>IF(AND(('Nordfront-Armeebogen 2018'!E24="Gothmogs Armee"),(ISNUMBER(SEARCH("bogen",'Nordfront-Armeebogen 2018'!D24))),('Nordfront-Armeebogen 2018'!C24="Krieger (0)")),('Nordfront-Armeebogen 2018'!A24),0)</f>
        <v>0</v>
      </c>
      <c r="AS16" s="34">
        <f>IF(AND(('Nordfront-Armeebogen 2018'!E24="Große Armee des Südens"),(ISNUMBER(SEARCH("bogen",'Nordfront-Armeebogen 2018'!D24))),('Nordfront-Armeebogen 2018'!C24="Krieger (0)")),('Nordfront-Armeebogen 2018'!A24),0)</f>
        <v>0</v>
      </c>
      <c r="AT16" s="34">
        <f>IF(AND(('Nordfront-Armeebogen 2018'!E24="Das schwarze Tor öffnet sich"),(ISNUMBER(SEARCH("bogen",'Nordfront-Armeebogen 2018'!D24))),('Nordfront-Armeebogen 2018'!C24="Krieger (0)")),('Nordfront-Armeebogen 2018'!A24),0)</f>
        <v>0</v>
      </c>
      <c r="AU16" s="34">
        <f>IF(AND(('Nordfront-Armeebogen 2018'!E24="Verteidiger des Auenlandes"),(ISNUMBER(SEARCH("bogen",'Nordfront-Armeebogen 2018'!D24))),('Nordfront-Armeebogen 2018'!C24="Krieger (0)")),('Nordfront-Armeebogen 2018'!A24),0)</f>
        <v>0</v>
      </c>
      <c r="AV16" s="34">
        <f>IF(AND(('Nordfront-Armeebogen 2018'!E24="Die Raufbolde des Hauptmanns"),(ISNUMBER(SEARCH("bogen",'Nordfront-Armeebogen 2018'!D24))),('Nordfront-Armeebogen 2018'!C24="Krieger (0)")),('Nordfront-Armeebogen 2018'!A24),0)</f>
        <v>0</v>
      </c>
    </row>
    <row r="17" spans="1:48" x14ac:dyDescent="0.25">
      <c r="B17" s="34">
        <f>IF(AND(('Nordfront-Armeebogen 2018'!E25="Arnor"),(ISNUMBER(SEARCH("Bogen",'Nordfront-Armeebogen 2018'!D25))),('Nordfront-Armeebogen 2018'!C25="Krieger (0)")),('Nordfront-Armeebogen 2018'!A25),0)</f>
        <v>0</v>
      </c>
      <c r="C17" s="34">
        <f>IF(AND(('Nordfront-Armeebogen 2018'!E25="Die Lehen"),(ISNUMBER(SEARCH("Bogen",'Nordfront-Armeebogen 2018'!D25))),('Nordfront-Armeebogen 2018'!C25="Krieger (0)")),('Nordfront-Armeebogen 2018'!A25),0)</f>
        <v>0</v>
      </c>
      <c r="D17" s="39">
        <f>IF(AND(('Nordfront-Armeebogen 2018'!E25="Das Königreich von Kazad-dûm"),(ISNUMBER(SEARCH("bogen",'Nordfront-Armeebogen 2018'!D25))),('Nordfront-Armeebogen 2018'!C25="Krieger (0)")),('Nordfront-Armeebogen 2018'!A25),0)</f>
        <v>0</v>
      </c>
      <c r="E17" s="39">
        <v>0</v>
      </c>
      <c r="F17" s="34">
        <v>0</v>
      </c>
      <c r="G17" s="34">
        <f>IF(AND(('Nordfront-Armeebogen 2018'!E25="Lothlórien"),(ISNUMBER(SEARCH("bogen",'Nordfront-Armeebogen 2018'!D25))),('Nordfront-Armeebogen 2018'!C25="Krieger (0)")),('Nordfront-Armeebogen 2018'!A25),0)</f>
        <v>0</v>
      </c>
      <c r="H17" s="34">
        <f>IF(AND(('Nordfront-Armeebogen 2018'!E25="Minas Tirith"),(ISNUMBER(SEARCH("Bogen",'Nordfront-Armeebogen 2018'!D25))),('Nordfront-Armeebogen 2018'!C25="Krieger (0)")),('Nordfront-Armeebogen 2018'!A25),0)</f>
        <v>0</v>
      </c>
      <c r="I17" s="34">
        <v>0</v>
      </c>
      <c r="J17" s="34">
        <f>IF(AND(('Nordfront-Armeebogen 2018'!E25="Númenor"),(ISNUMBER(SEARCH("Bogen",'Nordfront-Armeebogen 2018'!D25))),('Nordfront-Armeebogen 2018'!C25="Krieger (0)")),('Nordfront-Armeebogen 2018'!A25),0)</f>
        <v>0</v>
      </c>
      <c r="K17" s="34">
        <f>IF(AND(('Nordfront-Armeebogen 2018'!E25="Bruchtal"),(ISNUMBER(SEARCH("bogen",'Nordfront-Armeebogen 2018'!D25))),('Nordfront-Armeebogen 2018'!C25="Krieger (0)")),('Nordfront-Armeebogen 2018'!A25),0)</f>
        <v>0</v>
      </c>
      <c r="L17" s="34">
        <f>IF(AND(('Nordfront-Armeebogen 2018'!E25="Rohan"),(ISNUMBER(SEARCH("Bogen",'Nordfront-Armeebogen 2018'!D25))),('Nordfront-Armeebogen 2018'!C25="Krieger (0)")),('Nordfront-Armeebogen 2018'!A25),0)</f>
        <v>0</v>
      </c>
      <c r="M17" s="34">
        <f>IF(AND(('Nordfront-Armeebogen 2018'!E25="Das Auenland"),(ISNUMBER(SEARCH("bogen",'Nordfront-Armeebogen 2018'!D25))),('Nordfront-Armeebogen 2018'!C25="Krieger (0)")),('Nordfront-Armeebogen 2018'!A25),0)</f>
        <v>0</v>
      </c>
      <c r="N17" s="34">
        <v>0</v>
      </c>
      <c r="O17" s="34">
        <f>IF(AND(('Nordfront-Armeebogen 2018'!E25="Angmar"),(ISNUMBER(SEARCH("bogen",'Nordfront-Armeebogen 2018'!D25))),('Nordfront-Armeebogen 2018'!C25="Krieger (0)")),('Nordfront-Armeebogen 2018'!A25),0)</f>
        <v>0</v>
      </c>
      <c r="P17" s="34">
        <f>IF(AND(('Nordfront-Armeebogen 2018'!E25="Barad-dûr"),(ISNUMBER(SEARCH("bogen",'Nordfront-Armeebogen 2018'!D25))),('Nordfront-Armeebogen 2018'!C25="Krieger (0)")),('Nordfront-Armeebogen 2018'!A25),0)</f>
        <v>0</v>
      </c>
      <c r="Q17" s="34">
        <f>IF(AND(('Nordfront-Armeebogen 2018'!E25="Kosaren von Umbar"),(ISNUMBER(SEARCH("Bogen",'Nordfront-Armeebogen 2018'!D25))),('Nordfront-Armeebogen 2018'!C25="Krieger (0)")),('Nordfront-Armeebogen 2018'!A25),0)</f>
        <v>0</v>
      </c>
      <c r="R17" s="34">
        <f>IF(AND(('Nordfront-Armeebogen 2018'!E25="Kosaren von Umbar"),(ISNUMBER(SEARCH("Armbrust",'Nordfront-Armeebogen 2018'!D25))),('Nordfront-Armeebogen 2018'!C25="Krieger (0)")),('Nordfront-Armeebogen 2018'!A25),0)</f>
        <v>0</v>
      </c>
      <c r="S17" s="34">
        <f>IF(AND(('Nordfront-Armeebogen 2018'!E25="Die Ostlinge"),(ISNUMBER(SEARCH("Bogen",'Nordfront-Armeebogen 2018'!D25))),('Nordfront-Armeebogen 2018'!C25="Krieger (0)")),('Nordfront-Armeebogen 2018'!A25),0)</f>
        <v>0</v>
      </c>
      <c r="T17" s="34">
        <f>IF(AND(('Nordfront-Armeebogen 2018'!E25="Isengart"),(ISNUMBER(SEARCH("bogen",'Nordfront-Armeebogen 2018'!D25))),('Nordfront-Armeebogen 2018'!C25="Krieger (0)")),('Nordfront-Armeebogen 2018'!A25),0)</f>
        <v>0</v>
      </c>
      <c r="U17" s="34">
        <f>IF(AND(('Nordfront-Armeebogen 2018'!E25="Isengart"),(ISNUMBER(SEARCH("Armbrust",'Nordfront-Armeebogen 2018'!D25))),('Nordfront-Armeebogen 2018'!C25="Krieger (0)")),('Nordfront-Armeebogen 2018'!A25),0)</f>
        <v>4</v>
      </c>
      <c r="V17" s="34">
        <v>0</v>
      </c>
      <c r="W17" s="34">
        <f>IF(AND(('Nordfront-Armeebogen 2018'!E25="Mordor"),(ISNUMBER(SEARCH("bogen",'Nordfront-Armeebogen 2018'!D25))),('Nordfront-Armeebogen 2018'!C25="Krieger (0)")),('Nordfront-Armeebogen 2018'!A25),0)</f>
        <v>0</v>
      </c>
      <c r="X17" s="34">
        <f>IF(AND(('Nordfront-Armeebogen 2018'!E25="Moria"),(ISNUMBER(SEARCH("bogen",'Nordfront-Armeebogen 2018'!D25))),('Nordfront-Armeebogen 2018'!C25="Krieger (0)")),('Nordfront-Armeebogen 2018'!A25),0)</f>
        <v>0</v>
      </c>
      <c r="Y17" s="34">
        <f>IF(AND(('Nordfront-Armeebogen 2018'!E25="Die Schlangenhorde"),(ISNUMBER(SEARCH("Bogen",'Nordfront-Armeebogen 2018'!D25))),('Nordfront-Armeebogen 2018'!C25="Krieger (0)")),('Nordfront-Armeebogen 2018'!A25),0)</f>
        <v>0</v>
      </c>
      <c r="Z17" s="34">
        <v>0</v>
      </c>
      <c r="AA17" s="34">
        <f>IF(AND(('Nordfront-Armeebogen 2018'!E25="Sharkas Abtrünnige"),(ISNUMBER(SEARCH("Bogen",'Nordfront-Armeebogen 2018'!D25))),('Nordfront-Armeebogen 2018'!C25="Krieger (0)")),('Nordfront-Armeebogen 2018'!A25),0)</f>
        <v>0</v>
      </c>
      <c r="AB17" s="34">
        <v>0</v>
      </c>
      <c r="AC17" s="34">
        <f>IF(AND(('Nordfront-Armeebogen 2018'!E25="Variags von Khand"),(ISNUMBER(SEARCH("Bogen",'Nordfront-Armeebogen 2018'!D25))),('Nordfront-Armeebogen 2018'!C25="Krieger (0)")),('Nordfront-Armeebogen 2018'!A25),0)</f>
        <v>0</v>
      </c>
      <c r="AD17" s="34">
        <v>0</v>
      </c>
      <c r="AE17" s="34">
        <f>IF(AND(('Nordfront-Armeebogen 2018'!E25="Armee von See-Stadt"),(ISNUMBER(SEARCH("Bogen",'Nordfront-Armeebogen 2018'!D25))),('Nordfront-Armeebogen 2018'!C25="Krieger (0)")),('Nordfront-Armeebogen 2018'!A25),0)</f>
        <v>0</v>
      </c>
      <c r="AF17" s="34">
        <v>0</v>
      </c>
      <c r="AG17" s="34">
        <v>0</v>
      </c>
      <c r="AH17" s="34">
        <v>0</v>
      </c>
      <c r="AI17" s="34">
        <f>IF(AND(('Nordfront-Armeebogen 2018'!E25="Garnision von Thal"),(ISNUMBER(SEARCH("Bogen",'Nordfront-Armeebogen 2018'!D25))),('Nordfront-Armeebogen 2018'!C25="Krieger (0)")),('Nordfront-Armeebogen 2018'!A25),0)</f>
        <v>0</v>
      </c>
      <c r="AJ17" s="34">
        <f>IF(AND(('Nordfront-Armeebogen 2018'!E25="Thranduils Hallen"),(ISNUMBER(SEARCH("bogen",'Nordfront-Armeebogen 2018'!D25))),('Nordfront-Armeebogen 2018'!C25="Krieger (0)")),('Nordfront-Armeebogen 2018'!A25),0)</f>
        <v>0</v>
      </c>
      <c r="AK17" s="34">
        <f>IF(AND(('Nordfront-Armeebogen 2018'!E25="Die Eisenberge"),(ISNUMBER(SEARCH("Armbrust",'Nordfront-Armeebogen 2018'!D25))),('Nordfront-Armeebogen 2018'!C25="Krieger (0)")),('Nordfront-Armeebogen 2018'!A25),0)</f>
        <v>0</v>
      </c>
      <c r="AL17" s="34">
        <f>IF(AND(('Nordfront-Armeebogen 2018'!E25="Überlebende von See-Stadt"),(ISNUMBER(SEARCH("Bogen",'Nordfront-Armeebogen 2018'!D25))),('Nordfront-Armeebogen 2018'!C25="Krieger (0)")),('Nordfront-Armeebogen 2018'!A25),0)</f>
        <v>0</v>
      </c>
      <c r="AM17" s="34">
        <f>IF(AND(('Nordfront-Armeebogen 2018'!E25="Azogs Jäger"),(ISNUMBER(SEARCH("bogen",'Nordfront-Armeebogen 2018'!D25))),('Nordfront-Armeebogen 2018'!C25="Krieger (0)")),('Nordfront-Armeebogen 2018'!A25),0)</f>
        <v>0</v>
      </c>
      <c r="AN17" s="34">
        <v>0</v>
      </c>
      <c r="AO17" s="34">
        <v>0</v>
      </c>
      <c r="AP17" s="34">
        <f>IF(AND(('Nordfront-Armeebogen 2018'!E25="Waldläufer von Ithilien"),(ISNUMBER(SEARCH("bogen",'Nordfront-Armeebogen 2018'!D25))),('Nordfront-Armeebogen 2018'!C25="Krieger (0)")),('Nordfront-Armeebogen 2018'!A25),0)</f>
        <v>0</v>
      </c>
      <c r="AQ17" s="34">
        <f>IF(AND(('Nordfront-Armeebogen 2018'!E25="Die Menschen des Westens"),(ISNUMBER(SEARCH("bogen",'Nordfront-Armeebogen 2018'!D25))),('Nordfront-Armeebogen 2018'!C25="Krieger (0)")),('Nordfront-Armeebogen 2018'!A25),0)</f>
        <v>0</v>
      </c>
      <c r="AR17" s="34">
        <f>IF(AND(('Nordfront-Armeebogen 2018'!E25="Gothmogs Armee"),(ISNUMBER(SEARCH("bogen",'Nordfront-Armeebogen 2018'!D25))),('Nordfront-Armeebogen 2018'!C25="Krieger (0)")),('Nordfront-Armeebogen 2018'!A25),0)</f>
        <v>0</v>
      </c>
      <c r="AS17" s="34">
        <f>IF(AND(('Nordfront-Armeebogen 2018'!E25="Große Armee des Südens"),(ISNUMBER(SEARCH("bogen",'Nordfront-Armeebogen 2018'!D25))),('Nordfront-Armeebogen 2018'!C25="Krieger (0)")),('Nordfront-Armeebogen 2018'!A25),0)</f>
        <v>0</v>
      </c>
      <c r="AT17" s="34">
        <f>IF(AND(('Nordfront-Armeebogen 2018'!E25="Das schwarze Tor öffnet sich"),(ISNUMBER(SEARCH("bogen",'Nordfront-Armeebogen 2018'!D25))),('Nordfront-Armeebogen 2018'!C25="Krieger (0)")),('Nordfront-Armeebogen 2018'!A25),0)</f>
        <v>0</v>
      </c>
      <c r="AU17" s="34">
        <f>IF(AND(('Nordfront-Armeebogen 2018'!E25="Verteidiger des Auenlandes"),(ISNUMBER(SEARCH("bogen",'Nordfront-Armeebogen 2018'!D25))),('Nordfront-Armeebogen 2018'!C25="Krieger (0)")),('Nordfront-Armeebogen 2018'!A25),0)</f>
        <v>0</v>
      </c>
      <c r="AV17" s="34">
        <f>IF(AND(('Nordfront-Armeebogen 2018'!E25="Die Raufbolde des Hauptmanns"),(ISNUMBER(SEARCH("bogen",'Nordfront-Armeebogen 2018'!D25))),('Nordfront-Armeebogen 2018'!C25="Krieger (0)")),('Nordfront-Armeebogen 2018'!A25),0)</f>
        <v>0</v>
      </c>
    </row>
    <row r="18" spans="1:48" x14ac:dyDescent="0.25">
      <c r="B18" s="34">
        <f>IF(AND(('Nordfront-Armeebogen 2018'!E26="Arnor"),(ISNUMBER(SEARCH("Bogen",'Nordfront-Armeebogen 2018'!D26))),('Nordfront-Armeebogen 2018'!C26="Krieger (0)")),('Nordfront-Armeebogen 2018'!A26),0)</f>
        <v>0</v>
      </c>
      <c r="C18" s="34">
        <f>IF(AND(('Nordfront-Armeebogen 2018'!E26="Die Lehen"),(ISNUMBER(SEARCH("Bogen",'Nordfront-Armeebogen 2018'!D26))),('Nordfront-Armeebogen 2018'!C26="Krieger (0)")),('Nordfront-Armeebogen 2018'!A26),0)</f>
        <v>0</v>
      </c>
      <c r="D18" s="39">
        <f>IF(AND(('Nordfront-Armeebogen 2018'!E26="Das Königreich von Kazad-dûm"),(ISNUMBER(SEARCH("bogen",'Nordfront-Armeebogen 2018'!D26))),('Nordfront-Armeebogen 2018'!C26="Krieger (0)")),('Nordfront-Armeebogen 2018'!A26),0)</f>
        <v>0</v>
      </c>
      <c r="E18" s="39">
        <v>0</v>
      </c>
      <c r="F18" s="34">
        <v>0</v>
      </c>
      <c r="G18" s="34">
        <f>IF(AND(('Nordfront-Armeebogen 2018'!E26="Lothlórien"),(ISNUMBER(SEARCH("bogen",'Nordfront-Armeebogen 2018'!D26))),('Nordfront-Armeebogen 2018'!C26="Krieger (0)")),('Nordfront-Armeebogen 2018'!A26),0)</f>
        <v>0</v>
      </c>
      <c r="H18" s="34">
        <f>IF(AND(('Nordfront-Armeebogen 2018'!E26="Minas Tirith"),(ISNUMBER(SEARCH("Bogen",'Nordfront-Armeebogen 2018'!D26))),('Nordfront-Armeebogen 2018'!C26="Krieger (0)")),('Nordfront-Armeebogen 2018'!A26),0)</f>
        <v>0</v>
      </c>
      <c r="I18" s="34">
        <v>0</v>
      </c>
      <c r="J18" s="34">
        <f>IF(AND(('Nordfront-Armeebogen 2018'!E26="Númenor"),(ISNUMBER(SEARCH("Bogen",'Nordfront-Armeebogen 2018'!D26))),('Nordfront-Armeebogen 2018'!C26="Krieger (0)")),('Nordfront-Armeebogen 2018'!A26),0)</f>
        <v>0</v>
      </c>
      <c r="K18" s="34">
        <f>IF(AND(('Nordfront-Armeebogen 2018'!E26="Bruchtal"),(ISNUMBER(SEARCH("bogen",'Nordfront-Armeebogen 2018'!D26))),('Nordfront-Armeebogen 2018'!C26="Krieger (0)")),('Nordfront-Armeebogen 2018'!A26),0)</f>
        <v>0</v>
      </c>
      <c r="L18" s="34">
        <f>IF(AND(('Nordfront-Armeebogen 2018'!E26="Rohan"),(ISNUMBER(SEARCH("Bogen",'Nordfront-Armeebogen 2018'!D26))),('Nordfront-Armeebogen 2018'!C26="Krieger (0)")),('Nordfront-Armeebogen 2018'!A26),0)</f>
        <v>0</v>
      </c>
      <c r="M18" s="34">
        <f>IF(AND(('Nordfront-Armeebogen 2018'!E26="Das Auenland"),(ISNUMBER(SEARCH("bogen",'Nordfront-Armeebogen 2018'!D26))),('Nordfront-Armeebogen 2018'!C26="Krieger (0)")),('Nordfront-Armeebogen 2018'!A26),0)</f>
        <v>0</v>
      </c>
      <c r="N18" s="34">
        <v>0</v>
      </c>
      <c r="O18" s="34">
        <f>IF(AND(('Nordfront-Armeebogen 2018'!E26="Angmar"),(ISNUMBER(SEARCH("bogen",'Nordfront-Armeebogen 2018'!D26))),('Nordfront-Armeebogen 2018'!C26="Krieger (0)")),('Nordfront-Armeebogen 2018'!A26),0)</f>
        <v>0</v>
      </c>
      <c r="P18" s="34">
        <f>IF(AND(('Nordfront-Armeebogen 2018'!E26="Barad-dûr"),(ISNUMBER(SEARCH("bogen",'Nordfront-Armeebogen 2018'!D26))),('Nordfront-Armeebogen 2018'!C26="Krieger (0)")),('Nordfront-Armeebogen 2018'!A26),0)</f>
        <v>0</v>
      </c>
      <c r="Q18" s="34">
        <f>IF(AND(('Nordfront-Armeebogen 2018'!E26="Kosaren von Umbar"),(ISNUMBER(SEARCH("Bogen",'Nordfront-Armeebogen 2018'!D26))),('Nordfront-Armeebogen 2018'!C26="Krieger (0)")),('Nordfront-Armeebogen 2018'!A26),0)</f>
        <v>0</v>
      </c>
      <c r="R18" s="34">
        <f>IF(AND(('Nordfront-Armeebogen 2018'!E26="Kosaren von Umbar"),(ISNUMBER(SEARCH("Armbrust",'Nordfront-Armeebogen 2018'!D26))),('Nordfront-Armeebogen 2018'!C26="Krieger (0)")),('Nordfront-Armeebogen 2018'!A26),0)</f>
        <v>0</v>
      </c>
      <c r="S18" s="34">
        <f>IF(AND(('Nordfront-Armeebogen 2018'!E26="Die Ostlinge"),(ISNUMBER(SEARCH("Bogen",'Nordfront-Armeebogen 2018'!D26))),('Nordfront-Armeebogen 2018'!C26="Krieger (0)")),('Nordfront-Armeebogen 2018'!A26),0)</f>
        <v>0</v>
      </c>
      <c r="T18" s="34">
        <f>IF(AND(('Nordfront-Armeebogen 2018'!E26="Isengart"),(ISNUMBER(SEARCH("bogen",'Nordfront-Armeebogen 2018'!D26))),('Nordfront-Armeebogen 2018'!C26="Krieger (0)")),('Nordfront-Armeebogen 2018'!A26),0)</f>
        <v>0</v>
      </c>
      <c r="U18" s="34">
        <f>IF(AND(('Nordfront-Armeebogen 2018'!E26="Isengart"),(ISNUMBER(SEARCH("Armbrust",'Nordfront-Armeebogen 2018'!D26))),('Nordfront-Armeebogen 2018'!C26="Krieger (0)")),('Nordfront-Armeebogen 2018'!A26),0)</f>
        <v>0</v>
      </c>
      <c r="V18" s="34">
        <v>0</v>
      </c>
      <c r="W18" s="34">
        <f>IF(AND(('Nordfront-Armeebogen 2018'!E26="Mordor"),(ISNUMBER(SEARCH("bogen",'Nordfront-Armeebogen 2018'!D26))),('Nordfront-Armeebogen 2018'!C26="Krieger (0)")),('Nordfront-Armeebogen 2018'!A26),0)</f>
        <v>0</v>
      </c>
      <c r="X18" s="34">
        <f>IF(AND(('Nordfront-Armeebogen 2018'!E26="Moria"),(ISNUMBER(SEARCH("bogen",'Nordfront-Armeebogen 2018'!D26))),('Nordfront-Armeebogen 2018'!C26="Krieger (0)")),('Nordfront-Armeebogen 2018'!A26),0)</f>
        <v>0</v>
      </c>
      <c r="Y18" s="34">
        <f>IF(AND(('Nordfront-Armeebogen 2018'!E26="Die Schlangenhorde"),(ISNUMBER(SEARCH("Bogen",'Nordfront-Armeebogen 2018'!D26))),('Nordfront-Armeebogen 2018'!C26="Krieger (0)")),('Nordfront-Armeebogen 2018'!A26),0)</f>
        <v>0</v>
      </c>
      <c r="Z18" s="34">
        <v>0</v>
      </c>
      <c r="AA18" s="34">
        <f>IF(AND(('Nordfront-Armeebogen 2018'!E26="Sharkas Abtrünnige"),(ISNUMBER(SEARCH("Bogen",'Nordfront-Armeebogen 2018'!D26))),('Nordfront-Armeebogen 2018'!C26="Krieger (0)")),('Nordfront-Armeebogen 2018'!A26),0)</f>
        <v>0</v>
      </c>
      <c r="AB18" s="34">
        <v>0</v>
      </c>
      <c r="AC18" s="34">
        <f>IF(AND(('Nordfront-Armeebogen 2018'!E26="Variags von Khand"),(ISNUMBER(SEARCH("Bogen",'Nordfront-Armeebogen 2018'!D26))),('Nordfront-Armeebogen 2018'!C26="Krieger (0)")),('Nordfront-Armeebogen 2018'!A26),0)</f>
        <v>0</v>
      </c>
      <c r="AD18" s="34">
        <v>0</v>
      </c>
      <c r="AE18" s="34">
        <f>IF(AND(('Nordfront-Armeebogen 2018'!E26="Armee von See-Stadt"),(ISNUMBER(SEARCH("Bogen",'Nordfront-Armeebogen 2018'!D26))),('Nordfront-Armeebogen 2018'!C26="Krieger (0)")),('Nordfront-Armeebogen 2018'!A26),0)</f>
        <v>0</v>
      </c>
      <c r="AF18" s="34">
        <v>0</v>
      </c>
      <c r="AG18" s="34">
        <v>0</v>
      </c>
      <c r="AH18" s="34">
        <v>0</v>
      </c>
      <c r="AI18" s="34">
        <f>IF(AND(('Nordfront-Armeebogen 2018'!E26="Garnision von Thal"),(ISNUMBER(SEARCH("Bogen",'Nordfront-Armeebogen 2018'!D26))),('Nordfront-Armeebogen 2018'!C26="Krieger (0)")),('Nordfront-Armeebogen 2018'!A26),0)</f>
        <v>0</v>
      </c>
      <c r="AJ18" s="34">
        <f>IF(AND(('Nordfront-Armeebogen 2018'!E26="Thranduils Hallen"),(ISNUMBER(SEARCH("bogen",'Nordfront-Armeebogen 2018'!D26))),('Nordfront-Armeebogen 2018'!C26="Krieger (0)")),('Nordfront-Armeebogen 2018'!A26),0)</f>
        <v>0</v>
      </c>
      <c r="AK18" s="34">
        <f>IF(AND(('Nordfront-Armeebogen 2018'!E26="Die Eisenberge"),(ISNUMBER(SEARCH("Armbrust",'Nordfront-Armeebogen 2018'!D26))),('Nordfront-Armeebogen 2018'!C26="Krieger (0)")),('Nordfront-Armeebogen 2018'!A26),0)</f>
        <v>0</v>
      </c>
      <c r="AL18" s="34">
        <f>IF(AND(('Nordfront-Armeebogen 2018'!E26="Überlebende von See-Stadt"),(ISNUMBER(SEARCH("Bogen",'Nordfront-Armeebogen 2018'!D26))),('Nordfront-Armeebogen 2018'!C26="Krieger (0)")),('Nordfront-Armeebogen 2018'!A26),0)</f>
        <v>0</v>
      </c>
      <c r="AM18" s="34">
        <f>IF(AND(('Nordfront-Armeebogen 2018'!E26="Azogs Jäger"),(ISNUMBER(SEARCH("bogen",'Nordfront-Armeebogen 2018'!D26))),('Nordfront-Armeebogen 2018'!C26="Krieger (0)")),('Nordfront-Armeebogen 2018'!A26),0)</f>
        <v>0</v>
      </c>
      <c r="AN18" s="34">
        <v>0</v>
      </c>
      <c r="AO18" s="34">
        <v>0</v>
      </c>
      <c r="AP18" s="34">
        <f>IF(AND(('Nordfront-Armeebogen 2018'!E26="Waldläufer von Ithilien"),(ISNUMBER(SEARCH("bogen",'Nordfront-Armeebogen 2018'!D26))),('Nordfront-Armeebogen 2018'!C26="Krieger (0)")),('Nordfront-Armeebogen 2018'!A26),0)</f>
        <v>0</v>
      </c>
      <c r="AQ18" s="34">
        <f>IF(AND(('Nordfront-Armeebogen 2018'!E26="Die Menschen des Westens"),(ISNUMBER(SEARCH("bogen",'Nordfront-Armeebogen 2018'!D26))),('Nordfront-Armeebogen 2018'!C26="Krieger (0)")),('Nordfront-Armeebogen 2018'!A26),0)</f>
        <v>0</v>
      </c>
      <c r="AR18" s="34">
        <f>IF(AND(('Nordfront-Armeebogen 2018'!E26="Gothmogs Armee"),(ISNUMBER(SEARCH("bogen",'Nordfront-Armeebogen 2018'!D26))),('Nordfront-Armeebogen 2018'!C26="Krieger (0)")),('Nordfront-Armeebogen 2018'!A26),0)</f>
        <v>0</v>
      </c>
      <c r="AS18" s="34">
        <f>IF(AND(('Nordfront-Armeebogen 2018'!E26="Große Armee des Südens"),(ISNUMBER(SEARCH("bogen",'Nordfront-Armeebogen 2018'!D26))),('Nordfront-Armeebogen 2018'!C26="Krieger (0)")),('Nordfront-Armeebogen 2018'!A26),0)</f>
        <v>0</v>
      </c>
      <c r="AT18" s="34">
        <f>IF(AND(('Nordfront-Armeebogen 2018'!E26="Das schwarze Tor öffnet sich"),(ISNUMBER(SEARCH("bogen",'Nordfront-Armeebogen 2018'!D26))),('Nordfront-Armeebogen 2018'!C26="Krieger (0)")),('Nordfront-Armeebogen 2018'!A26),0)</f>
        <v>0</v>
      </c>
      <c r="AU18" s="34">
        <f>IF(AND(('Nordfront-Armeebogen 2018'!E26="Verteidiger des Auenlandes"),(ISNUMBER(SEARCH("bogen",'Nordfront-Armeebogen 2018'!D26))),('Nordfront-Armeebogen 2018'!C26="Krieger (0)")),('Nordfront-Armeebogen 2018'!A26),0)</f>
        <v>0</v>
      </c>
      <c r="AV18" s="34">
        <f>IF(AND(('Nordfront-Armeebogen 2018'!E26="Die Raufbolde des Hauptmanns"),(ISNUMBER(SEARCH("bogen",'Nordfront-Armeebogen 2018'!D26))),('Nordfront-Armeebogen 2018'!C26="Krieger (0)")),('Nordfront-Armeebogen 2018'!A26),0)</f>
        <v>0</v>
      </c>
    </row>
    <row r="19" spans="1:48" x14ac:dyDescent="0.25">
      <c r="B19" s="34">
        <f>IF(AND(('Nordfront-Armeebogen 2018'!E27="Arnor"),(ISNUMBER(SEARCH("Bogen",'Nordfront-Armeebogen 2018'!D27))),('Nordfront-Armeebogen 2018'!C27="Krieger (0)")),('Nordfront-Armeebogen 2018'!A27),0)</f>
        <v>0</v>
      </c>
      <c r="C19" s="34">
        <f>IF(AND(('Nordfront-Armeebogen 2018'!E27="Die Lehen"),(ISNUMBER(SEARCH("Bogen",'Nordfront-Armeebogen 2018'!D27))),('Nordfront-Armeebogen 2018'!C27="Krieger (0)")),('Nordfront-Armeebogen 2018'!A27),0)</f>
        <v>0</v>
      </c>
      <c r="D19" s="39">
        <f>IF(AND(('Nordfront-Armeebogen 2018'!E27="Das Königreich von Kazad-dûm"),(ISNUMBER(SEARCH("bogen",'Nordfront-Armeebogen 2018'!D27))),('Nordfront-Armeebogen 2018'!C27="Krieger (0)")),('Nordfront-Armeebogen 2018'!A27),0)</f>
        <v>0</v>
      </c>
      <c r="E19" s="39">
        <v>0</v>
      </c>
      <c r="F19" s="34">
        <v>0</v>
      </c>
      <c r="G19" s="34">
        <f>IF(AND(('Nordfront-Armeebogen 2018'!E27="Lothlórien"),(ISNUMBER(SEARCH("bogen",'Nordfront-Armeebogen 2018'!D27))),('Nordfront-Armeebogen 2018'!C27="Krieger (0)")),('Nordfront-Armeebogen 2018'!A27),0)</f>
        <v>0</v>
      </c>
      <c r="H19" s="34">
        <f>IF(AND(('Nordfront-Armeebogen 2018'!E27="Minas Tirith"),(ISNUMBER(SEARCH("Bogen",'Nordfront-Armeebogen 2018'!D27))),('Nordfront-Armeebogen 2018'!C27="Krieger (0)")),('Nordfront-Armeebogen 2018'!A27),0)</f>
        <v>0</v>
      </c>
      <c r="I19" s="34">
        <v>0</v>
      </c>
      <c r="J19" s="34">
        <f>IF(AND(('Nordfront-Armeebogen 2018'!E27="Númenor"),(ISNUMBER(SEARCH("Bogen",'Nordfront-Armeebogen 2018'!D27))),('Nordfront-Armeebogen 2018'!C27="Krieger (0)")),('Nordfront-Armeebogen 2018'!A27),0)</f>
        <v>0</v>
      </c>
      <c r="K19" s="34">
        <f>IF(AND(('Nordfront-Armeebogen 2018'!E27="Bruchtal"),(ISNUMBER(SEARCH("bogen",'Nordfront-Armeebogen 2018'!D27))),('Nordfront-Armeebogen 2018'!C27="Krieger (0)")),('Nordfront-Armeebogen 2018'!A27),0)</f>
        <v>0</v>
      </c>
      <c r="L19" s="34">
        <f>IF(AND(('Nordfront-Armeebogen 2018'!E27="Rohan"),(ISNUMBER(SEARCH("Bogen",'Nordfront-Armeebogen 2018'!D27))),('Nordfront-Armeebogen 2018'!C27="Krieger (0)")),('Nordfront-Armeebogen 2018'!A27),0)</f>
        <v>0</v>
      </c>
      <c r="M19" s="34">
        <f>IF(AND(('Nordfront-Armeebogen 2018'!E27="Das Auenland"),(ISNUMBER(SEARCH("bogen",'Nordfront-Armeebogen 2018'!D27))),('Nordfront-Armeebogen 2018'!C27="Krieger (0)")),('Nordfront-Armeebogen 2018'!A27),0)</f>
        <v>0</v>
      </c>
      <c r="N19" s="34">
        <v>0</v>
      </c>
      <c r="O19" s="34">
        <f>IF(AND(('Nordfront-Armeebogen 2018'!E27="Angmar"),(ISNUMBER(SEARCH("bogen",'Nordfront-Armeebogen 2018'!D27))),('Nordfront-Armeebogen 2018'!C27="Krieger (0)")),('Nordfront-Armeebogen 2018'!A27),0)</f>
        <v>0</v>
      </c>
      <c r="P19" s="34">
        <f>IF(AND(('Nordfront-Armeebogen 2018'!E27="Barad-dûr"),(ISNUMBER(SEARCH("bogen",'Nordfront-Armeebogen 2018'!D27))),('Nordfront-Armeebogen 2018'!C27="Krieger (0)")),('Nordfront-Armeebogen 2018'!A27),0)</f>
        <v>0</v>
      </c>
      <c r="Q19" s="34">
        <f>IF(AND(('Nordfront-Armeebogen 2018'!E27="Kosaren von Umbar"),(ISNUMBER(SEARCH("Bogen",'Nordfront-Armeebogen 2018'!D27))),('Nordfront-Armeebogen 2018'!C27="Krieger (0)")),('Nordfront-Armeebogen 2018'!A27),0)</f>
        <v>0</v>
      </c>
      <c r="R19" s="34">
        <f>IF(AND(('Nordfront-Armeebogen 2018'!E27="Kosaren von Umbar"),(ISNUMBER(SEARCH("Armbrust",'Nordfront-Armeebogen 2018'!D27))),('Nordfront-Armeebogen 2018'!C27="Krieger (0)")),('Nordfront-Armeebogen 2018'!A27),0)</f>
        <v>0</v>
      </c>
      <c r="S19" s="34">
        <f>IF(AND(('Nordfront-Armeebogen 2018'!E27="Die Ostlinge"),(ISNUMBER(SEARCH("Bogen",'Nordfront-Armeebogen 2018'!D27))),('Nordfront-Armeebogen 2018'!C27="Krieger (0)")),('Nordfront-Armeebogen 2018'!A27),0)</f>
        <v>0</v>
      </c>
      <c r="T19" s="34">
        <f>IF(AND(('Nordfront-Armeebogen 2018'!E27="Isengart"),(ISNUMBER(SEARCH("bogen",'Nordfront-Armeebogen 2018'!D27))),('Nordfront-Armeebogen 2018'!C27="Krieger (0)")),('Nordfront-Armeebogen 2018'!A27),0)</f>
        <v>0</v>
      </c>
      <c r="U19" s="34">
        <f>IF(AND(('Nordfront-Armeebogen 2018'!E27="Isengart"),(ISNUMBER(SEARCH("Armbrust",'Nordfront-Armeebogen 2018'!D27))),('Nordfront-Armeebogen 2018'!C27="Krieger (0)")),('Nordfront-Armeebogen 2018'!A27),0)</f>
        <v>0</v>
      </c>
      <c r="V19" s="34">
        <v>0</v>
      </c>
      <c r="W19" s="34">
        <f>IF(AND(('Nordfront-Armeebogen 2018'!E27="Mordor"),(ISNUMBER(SEARCH("bogen",'Nordfront-Armeebogen 2018'!D27))),('Nordfront-Armeebogen 2018'!C27="Krieger (0)")),('Nordfront-Armeebogen 2018'!A27),0)</f>
        <v>0</v>
      </c>
      <c r="X19" s="34">
        <f>IF(AND(('Nordfront-Armeebogen 2018'!E27="Moria"),(ISNUMBER(SEARCH("bogen",'Nordfront-Armeebogen 2018'!D27))),('Nordfront-Armeebogen 2018'!C27="Krieger (0)")),('Nordfront-Armeebogen 2018'!A27),0)</f>
        <v>0</v>
      </c>
      <c r="Y19" s="34">
        <f>IF(AND(('Nordfront-Armeebogen 2018'!E27="Die Schlangenhorde"),(ISNUMBER(SEARCH("Bogen",'Nordfront-Armeebogen 2018'!D27))),('Nordfront-Armeebogen 2018'!C27="Krieger (0)")),('Nordfront-Armeebogen 2018'!A27),0)</f>
        <v>0</v>
      </c>
      <c r="Z19" s="34">
        <v>0</v>
      </c>
      <c r="AA19" s="34">
        <f>IF(AND(('Nordfront-Armeebogen 2018'!E27="Sharkas Abtrünnige"),(ISNUMBER(SEARCH("Bogen",'Nordfront-Armeebogen 2018'!D27))),('Nordfront-Armeebogen 2018'!C27="Krieger (0)")),('Nordfront-Armeebogen 2018'!A27),0)</f>
        <v>0</v>
      </c>
      <c r="AB19" s="34">
        <v>0</v>
      </c>
      <c r="AC19" s="34">
        <f>IF(AND(('Nordfront-Armeebogen 2018'!E27="Variags von Khand"),(ISNUMBER(SEARCH("Bogen",'Nordfront-Armeebogen 2018'!D27))),('Nordfront-Armeebogen 2018'!C27="Krieger (0)")),('Nordfront-Armeebogen 2018'!A27),0)</f>
        <v>0</v>
      </c>
      <c r="AD19" s="34">
        <v>0</v>
      </c>
      <c r="AE19" s="34">
        <f>IF(AND(('Nordfront-Armeebogen 2018'!E27="Armee von See-Stadt"),(ISNUMBER(SEARCH("Bogen",'Nordfront-Armeebogen 2018'!D27))),('Nordfront-Armeebogen 2018'!C27="Krieger (0)")),('Nordfront-Armeebogen 2018'!A27),0)</f>
        <v>0</v>
      </c>
      <c r="AF19" s="34">
        <v>0</v>
      </c>
      <c r="AG19" s="34">
        <v>0</v>
      </c>
      <c r="AH19" s="34">
        <v>0</v>
      </c>
      <c r="AI19" s="34">
        <f>IF(AND(('Nordfront-Armeebogen 2018'!E27="Garnision von Thal"),(ISNUMBER(SEARCH("Bogen",'Nordfront-Armeebogen 2018'!D27))),('Nordfront-Armeebogen 2018'!C27="Krieger (0)")),('Nordfront-Armeebogen 2018'!A27),0)</f>
        <v>0</v>
      </c>
      <c r="AJ19" s="34">
        <f>IF(AND(('Nordfront-Armeebogen 2018'!E27="Thranduils Hallen"),(ISNUMBER(SEARCH("bogen",'Nordfront-Armeebogen 2018'!D27))),('Nordfront-Armeebogen 2018'!C27="Krieger (0)")),('Nordfront-Armeebogen 2018'!A27),0)</f>
        <v>0</v>
      </c>
      <c r="AK19" s="34">
        <f>IF(AND(('Nordfront-Armeebogen 2018'!E27="Die Eisenberge"),(ISNUMBER(SEARCH("Armbrust",'Nordfront-Armeebogen 2018'!D27))),('Nordfront-Armeebogen 2018'!C27="Krieger (0)")),('Nordfront-Armeebogen 2018'!A27),0)</f>
        <v>0</v>
      </c>
      <c r="AL19" s="34">
        <f>IF(AND(('Nordfront-Armeebogen 2018'!E27="Überlebende von See-Stadt"),(ISNUMBER(SEARCH("Bogen",'Nordfront-Armeebogen 2018'!D27))),('Nordfront-Armeebogen 2018'!C27="Krieger (0)")),('Nordfront-Armeebogen 2018'!A27),0)</f>
        <v>0</v>
      </c>
      <c r="AM19" s="34">
        <f>IF(AND(('Nordfront-Armeebogen 2018'!E27="Azogs Jäger"),(ISNUMBER(SEARCH("bogen",'Nordfront-Armeebogen 2018'!D27))),('Nordfront-Armeebogen 2018'!C27="Krieger (0)")),('Nordfront-Armeebogen 2018'!A27),0)</f>
        <v>0</v>
      </c>
      <c r="AN19" s="34">
        <v>0</v>
      </c>
      <c r="AO19" s="34">
        <v>0</v>
      </c>
      <c r="AP19" s="34">
        <f>IF(AND(('Nordfront-Armeebogen 2018'!E27="Waldläufer von Ithilien"),(ISNUMBER(SEARCH("bogen",'Nordfront-Armeebogen 2018'!D27))),('Nordfront-Armeebogen 2018'!C27="Krieger (0)")),('Nordfront-Armeebogen 2018'!A27),0)</f>
        <v>0</v>
      </c>
      <c r="AQ19" s="34">
        <f>IF(AND(('Nordfront-Armeebogen 2018'!E27="Die Menschen des Westens"),(ISNUMBER(SEARCH("bogen",'Nordfront-Armeebogen 2018'!D27))),('Nordfront-Armeebogen 2018'!C27="Krieger (0)")),('Nordfront-Armeebogen 2018'!A27),0)</f>
        <v>0</v>
      </c>
      <c r="AR19" s="34">
        <f>IF(AND(('Nordfront-Armeebogen 2018'!E27="Gothmogs Armee"),(ISNUMBER(SEARCH("bogen",'Nordfront-Armeebogen 2018'!D27))),('Nordfront-Armeebogen 2018'!C27="Krieger (0)")),('Nordfront-Armeebogen 2018'!A27),0)</f>
        <v>0</v>
      </c>
      <c r="AS19" s="34">
        <f>IF(AND(('Nordfront-Armeebogen 2018'!E27="Große Armee des Südens"),(ISNUMBER(SEARCH("bogen",'Nordfront-Armeebogen 2018'!D27))),('Nordfront-Armeebogen 2018'!C27="Krieger (0)")),('Nordfront-Armeebogen 2018'!A27),0)</f>
        <v>0</v>
      </c>
      <c r="AT19" s="34">
        <f>IF(AND(('Nordfront-Armeebogen 2018'!E27="Das schwarze Tor öffnet sich"),(ISNUMBER(SEARCH("bogen",'Nordfront-Armeebogen 2018'!D27))),('Nordfront-Armeebogen 2018'!C27="Krieger (0)")),('Nordfront-Armeebogen 2018'!A27),0)</f>
        <v>0</v>
      </c>
      <c r="AU19" s="34">
        <f>IF(AND(('Nordfront-Armeebogen 2018'!E27="Verteidiger des Auenlandes"),(ISNUMBER(SEARCH("bogen",'Nordfront-Armeebogen 2018'!D27))),('Nordfront-Armeebogen 2018'!C27="Krieger (0)")),('Nordfront-Armeebogen 2018'!A27),0)</f>
        <v>0</v>
      </c>
      <c r="AV19" s="34">
        <f>IF(AND(('Nordfront-Armeebogen 2018'!E27="Die Raufbolde des Hauptmanns"),(ISNUMBER(SEARCH("bogen",'Nordfront-Armeebogen 2018'!D27))),('Nordfront-Armeebogen 2018'!C27="Krieger (0)")),('Nordfront-Armeebogen 2018'!A27),0)</f>
        <v>0</v>
      </c>
    </row>
    <row r="20" spans="1:48" x14ac:dyDescent="0.25">
      <c r="B20" s="34">
        <f>IF(AND(('Nordfront-Armeebogen 2018'!E28="Arnor"),(ISNUMBER(SEARCH("Bogen",'Nordfront-Armeebogen 2018'!D28))),('Nordfront-Armeebogen 2018'!C28="Krieger (0)")),('Nordfront-Armeebogen 2018'!A28),0)</f>
        <v>0</v>
      </c>
      <c r="C20" s="34">
        <f>IF(AND(('Nordfront-Armeebogen 2018'!E28="Die Lehen"),(ISNUMBER(SEARCH("Bogen",'Nordfront-Armeebogen 2018'!D28))),('Nordfront-Armeebogen 2018'!C28="Krieger (0)")),('Nordfront-Armeebogen 2018'!A28),0)</f>
        <v>0</v>
      </c>
      <c r="D20" s="39">
        <f>IF(AND(('Nordfront-Armeebogen 2018'!E28="Das Königreich von Kazad-dûm"),(ISNUMBER(SEARCH("bogen",'Nordfront-Armeebogen 2018'!D28))),('Nordfront-Armeebogen 2018'!C28="Krieger (0)")),('Nordfront-Armeebogen 2018'!A28),0)</f>
        <v>0</v>
      </c>
      <c r="E20" s="39">
        <v>0</v>
      </c>
      <c r="F20" s="34">
        <v>0</v>
      </c>
      <c r="G20" s="34">
        <f>IF(AND(('Nordfront-Armeebogen 2018'!E28="Lothlórien"),(ISNUMBER(SEARCH("bogen",'Nordfront-Armeebogen 2018'!D28))),('Nordfront-Armeebogen 2018'!C28="Krieger (0)")),('Nordfront-Armeebogen 2018'!A28),0)</f>
        <v>0</v>
      </c>
      <c r="H20" s="34">
        <f>IF(AND(('Nordfront-Armeebogen 2018'!E28="Minas Tirith"),(ISNUMBER(SEARCH("Bogen",'Nordfront-Armeebogen 2018'!D28))),('Nordfront-Armeebogen 2018'!C28="Krieger (0)")),('Nordfront-Armeebogen 2018'!A28),0)</f>
        <v>0</v>
      </c>
      <c r="I20" s="34">
        <v>0</v>
      </c>
      <c r="J20" s="34">
        <f>IF(AND(('Nordfront-Armeebogen 2018'!E28="Númenor"),(ISNUMBER(SEARCH("Bogen",'Nordfront-Armeebogen 2018'!D28))),('Nordfront-Armeebogen 2018'!C28="Krieger (0)")),('Nordfront-Armeebogen 2018'!A28),0)</f>
        <v>0</v>
      </c>
      <c r="K20" s="34">
        <f>IF(AND(('Nordfront-Armeebogen 2018'!E28="Bruchtal"),(ISNUMBER(SEARCH("bogen",'Nordfront-Armeebogen 2018'!D28))),('Nordfront-Armeebogen 2018'!C28="Krieger (0)")),('Nordfront-Armeebogen 2018'!A28),0)</f>
        <v>0</v>
      </c>
      <c r="L20" s="34">
        <f>IF(AND(('Nordfront-Armeebogen 2018'!E28="Rohan"),(ISNUMBER(SEARCH("Bogen",'Nordfront-Armeebogen 2018'!D28))),('Nordfront-Armeebogen 2018'!C28="Krieger (0)")),('Nordfront-Armeebogen 2018'!A28),0)</f>
        <v>0</v>
      </c>
      <c r="M20" s="34">
        <f>IF(AND(('Nordfront-Armeebogen 2018'!E28="Das Auenland"),(ISNUMBER(SEARCH("bogen",'Nordfront-Armeebogen 2018'!D28))),('Nordfront-Armeebogen 2018'!C28="Krieger (0)")),('Nordfront-Armeebogen 2018'!A28),0)</f>
        <v>0</v>
      </c>
      <c r="N20" s="34">
        <v>0</v>
      </c>
      <c r="O20" s="34">
        <f>IF(AND(('Nordfront-Armeebogen 2018'!E28="Angmar"),(ISNUMBER(SEARCH("bogen",'Nordfront-Armeebogen 2018'!D28))),('Nordfront-Armeebogen 2018'!C28="Krieger (0)")),('Nordfront-Armeebogen 2018'!A28),0)</f>
        <v>0</v>
      </c>
      <c r="P20" s="34">
        <f>IF(AND(('Nordfront-Armeebogen 2018'!E28="Barad-dûr"),(ISNUMBER(SEARCH("bogen",'Nordfront-Armeebogen 2018'!D28))),('Nordfront-Armeebogen 2018'!C28="Krieger (0)")),('Nordfront-Armeebogen 2018'!A28),0)</f>
        <v>0</v>
      </c>
      <c r="Q20" s="34">
        <f>IF(AND(('Nordfront-Armeebogen 2018'!E28="Kosaren von Umbar"),(ISNUMBER(SEARCH("Bogen",'Nordfront-Armeebogen 2018'!D28))),('Nordfront-Armeebogen 2018'!C28="Krieger (0)")),('Nordfront-Armeebogen 2018'!A28),0)</f>
        <v>0</v>
      </c>
      <c r="R20" s="34">
        <f>IF(AND(('Nordfront-Armeebogen 2018'!E28="Kosaren von Umbar"),(ISNUMBER(SEARCH("Armbrust",'Nordfront-Armeebogen 2018'!D28))),('Nordfront-Armeebogen 2018'!C28="Krieger (0)")),('Nordfront-Armeebogen 2018'!A28),0)</f>
        <v>0</v>
      </c>
      <c r="S20" s="34">
        <f>IF(AND(('Nordfront-Armeebogen 2018'!E28="Die Ostlinge"),(ISNUMBER(SEARCH("Bogen",'Nordfront-Armeebogen 2018'!D28))),('Nordfront-Armeebogen 2018'!C28="Krieger (0)")),('Nordfront-Armeebogen 2018'!A28),0)</f>
        <v>0</v>
      </c>
      <c r="T20" s="34">
        <f>IF(AND(('Nordfront-Armeebogen 2018'!E28="Isengart"),(ISNUMBER(SEARCH("bogen",'Nordfront-Armeebogen 2018'!D28))),('Nordfront-Armeebogen 2018'!C28="Krieger (0)")),('Nordfront-Armeebogen 2018'!A28),0)</f>
        <v>0</v>
      </c>
      <c r="U20" s="34">
        <f>IF(AND(('Nordfront-Armeebogen 2018'!E28="Isengart"),(ISNUMBER(SEARCH("Armbrust",'Nordfront-Armeebogen 2018'!D28))),('Nordfront-Armeebogen 2018'!C28="Krieger (0)")),('Nordfront-Armeebogen 2018'!A28),0)</f>
        <v>0</v>
      </c>
      <c r="V20" s="34">
        <v>0</v>
      </c>
      <c r="W20" s="34">
        <f>IF(AND(('Nordfront-Armeebogen 2018'!E28="Mordor"),(ISNUMBER(SEARCH("bogen",'Nordfront-Armeebogen 2018'!D28))),('Nordfront-Armeebogen 2018'!C28="Krieger (0)")),('Nordfront-Armeebogen 2018'!A28),0)</f>
        <v>0</v>
      </c>
      <c r="X20" s="34">
        <f>IF(AND(('Nordfront-Armeebogen 2018'!E28="Moria"),(ISNUMBER(SEARCH("bogen",'Nordfront-Armeebogen 2018'!D28))),('Nordfront-Armeebogen 2018'!C28="Krieger (0)")),('Nordfront-Armeebogen 2018'!A28),0)</f>
        <v>0</v>
      </c>
      <c r="Y20" s="34">
        <f>IF(AND(('Nordfront-Armeebogen 2018'!E28="Die Schlangenhorde"),(ISNUMBER(SEARCH("Bogen",'Nordfront-Armeebogen 2018'!D28))),('Nordfront-Armeebogen 2018'!C28="Krieger (0)")),('Nordfront-Armeebogen 2018'!A28),0)</f>
        <v>0</v>
      </c>
      <c r="Z20" s="34">
        <v>0</v>
      </c>
      <c r="AA20" s="34">
        <f>IF(AND(('Nordfront-Armeebogen 2018'!E28="Sharkas Abtrünnige"),(ISNUMBER(SEARCH("Bogen",'Nordfront-Armeebogen 2018'!D28))),('Nordfront-Armeebogen 2018'!C28="Krieger (0)")),('Nordfront-Armeebogen 2018'!A28),0)</f>
        <v>0</v>
      </c>
      <c r="AB20" s="34">
        <v>0</v>
      </c>
      <c r="AC20" s="34">
        <f>IF(AND(('Nordfront-Armeebogen 2018'!E28="Variags von Khand"),(ISNUMBER(SEARCH("Bogen",'Nordfront-Armeebogen 2018'!D28))),('Nordfront-Armeebogen 2018'!C28="Krieger (0)")),('Nordfront-Armeebogen 2018'!A28),0)</f>
        <v>0</v>
      </c>
      <c r="AD20" s="34">
        <v>0</v>
      </c>
      <c r="AE20" s="34">
        <f>IF(AND(('Nordfront-Armeebogen 2018'!E28="Armee von See-Stadt"),(ISNUMBER(SEARCH("Bogen",'Nordfront-Armeebogen 2018'!D28))),('Nordfront-Armeebogen 2018'!C28="Krieger (0)")),('Nordfront-Armeebogen 2018'!A28),0)</f>
        <v>0</v>
      </c>
      <c r="AF20" s="34">
        <v>0</v>
      </c>
      <c r="AG20" s="34">
        <v>0</v>
      </c>
      <c r="AH20" s="34">
        <v>0</v>
      </c>
      <c r="AI20" s="34">
        <f>IF(AND(('Nordfront-Armeebogen 2018'!E28="Garnision von Thal"),(ISNUMBER(SEARCH("Bogen",'Nordfront-Armeebogen 2018'!D28))),('Nordfront-Armeebogen 2018'!C28="Krieger (0)")),('Nordfront-Armeebogen 2018'!A28),0)</f>
        <v>0</v>
      </c>
      <c r="AJ20" s="34">
        <f>IF(AND(('Nordfront-Armeebogen 2018'!E28="Thranduils Hallen"),(ISNUMBER(SEARCH("bogen",'Nordfront-Armeebogen 2018'!D28))),('Nordfront-Armeebogen 2018'!C28="Krieger (0)")),('Nordfront-Armeebogen 2018'!A28),0)</f>
        <v>0</v>
      </c>
      <c r="AK20" s="34">
        <f>IF(AND(('Nordfront-Armeebogen 2018'!E28="Die Eisenberge"),(ISNUMBER(SEARCH("Armbrust",'Nordfront-Armeebogen 2018'!D28))),('Nordfront-Armeebogen 2018'!C28="Krieger (0)")),('Nordfront-Armeebogen 2018'!A28),0)</f>
        <v>0</v>
      </c>
      <c r="AL20" s="34">
        <f>IF(AND(('Nordfront-Armeebogen 2018'!E28="Überlebende von See-Stadt"),(ISNUMBER(SEARCH("Bogen",'Nordfront-Armeebogen 2018'!D28))),('Nordfront-Armeebogen 2018'!C28="Krieger (0)")),('Nordfront-Armeebogen 2018'!A28),0)</f>
        <v>0</v>
      </c>
      <c r="AM20" s="34">
        <f>IF(AND(('Nordfront-Armeebogen 2018'!E28="Azogs Jäger"),(ISNUMBER(SEARCH("bogen",'Nordfront-Armeebogen 2018'!D28))),('Nordfront-Armeebogen 2018'!C28="Krieger (0)")),('Nordfront-Armeebogen 2018'!A28),0)</f>
        <v>0</v>
      </c>
      <c r="AN20" s="34">
        <v>0</v>
      </c>
      <c r="AO20" s="34">
        <v>0</v>
      </c>
      <c r="AP20" s="34">
        <f>IF(AND(('Nordfront-Armeebogen 2018'!E28="Waldläufer von Ithilien"),(ISNUMBER(SEARCH("bogen",'Nordfront-Armeebogen 2018'!D28))),('Nordfront-Armeebogen 2018'!C28="Krieger (0)")),('Nordfront-Armeebogen 2018'!A28),0)</f>
        <v>0</v>
      </c>
      <c r="AQ20" s="34">
        <f>IF(AND(('Nordfront-Armeebogen 2018'!E28="Die Menschen des Westens"),(ISNUMBER(SEARCH("bogen",'Nordfront-Armeebogen 2018'!D28))),('Nordfront-Armeebogen 2018'!C28="Krieger (0)")),('Nordfront-Armeebogen 2018'!A28),0)</f>
        <v>0</v>
      </c>
      <c r="AR20" s="34">
        <f>IF(AND(('Nordfront-Armeebogen 2018'!E28="Gothmogs Armee"),(ISNUMBER(SEARCH("bogen",'Nordfront-Armeebogen 2018'!D28))),('Nordfront-Armeebogen 2018'!C28="Krieger (0)")),('Nordfront-Armeebogen 2018'!A28),0)</f>
        <v>0</v>
      </c>
      <c r="AS20" s="34">
        <f>IF(AND(('Nordfront-Armeebogen 2018'!E28="Große Armee des Südens"),(ISNUMBER(SEARCH("bogen",'Nordfront-Armeebogen 2018'!D28))),('Nordfront-Armeebogen 2018'!C28="Krieger (0)")),('Nordfront-Armeebogen 2018'!A28),0)</f>
        <v>0</v>
      </c>
      <c r="AT20" s="34">
        <f>IF(AND(('Nordfront-Armeebogen 2018'!E28="Das schwarze Tor öffnet sich"),(ISNUMBER(SEARCH("bogen",'Nordfront-Armeebogen 2018'!D28))),('Nordfront-Armeebogen 2018'!C28="Krieger (0)")),('Nordfront-Armeebogen 2018'!A28),0)</f>
        <v>0</v>
      </c>
      <c r="AU20" s="34">
        <f>IF(AND(('Nordfront-Armeebogen 2018'!E28="Verteidiger des Auenlandes"),(ISNUMBER(SEARCH("bogen",'Nordfront-Armeebogen 2018'!D28))),('Nordfront-Armeebogen 2018'!C28="Krieger (0)")),('Nordfront-Armeebogen 2018'!A28),0)</f>
        <v>0</v>
      </c>
      <c r="AV20" s="34">
        <f>IF(AND(('Nordfront-Armeebogen 2018'!E28="Die Raufbolde des Hauptmanns"),(ISNUMBER(SEARCH("bogen",'Nordfront-Armeebogen 2018'!D28))),('Nordfront-Armeebogen 2018'!C28="Krieger (0)")),('Nordfront-Armeebogen 2018'!A28),0)</f>
        <v>0</v>
      </c>
    </row>
    <row r="21" spans="1:48" x14ac:dyDescent="0.25">
      <c r="B21" s="34">
        <f>IF(AND(('Nordfront-Armeebogen 2018'!E29="Arnor"),(ISNUMBER(SEARCH("Bogen",'Nordfront-Armeebogen 2018'!D29))),('Nordfront-Armeebogen 2018'!C29="Krieger (0)")),('Nordfront-Armeebogen 2018'!A29),0)</f>
        <v>0</v>
      </c>
      <c r="C21" s="34">
        <f>IF(AND(('Nordfront-Armeebogen 2018'!E29="Die Lehen"),(ISNUMBER(SEARCH("Bogen",'Nordfront-Armeebogen 2018'!D29))),('Nordfront-Armeebogen 2018'!C29="Krieger (0)")),('Nordfront-Armeebogen 2018'!A29),0)</f>
        <v>0</v>
      </c>
      <c r="D21" s="39">
        <f>IF(AND(('Nordfront-Armeebogen 2018'!E29="Das Königreich von Kazad-dûm"),(ISNUMBER(SEARCH("bogen",'Nordfront-Armeebogen 2018'!D29))),('Nordfront-Armeebogen 2018'!C29="Krieger (0)")),('Nordfront-Armeebogen 2018'!A29),0)</f>
        <v>0</v>
      </c>
      <c r="E21" s="39">
        <v>0</v>
      </c>
      <c r="F21" s="34">
        <v>0</v>
      </c>
      <c r="G21" s="34">
        <f>IF(AND(('Nordfront-Armeebogen 2018'!E29="Lothlórien"),(ISNUMBER(SEARCH("bogen",'Nordfront-Armeebogen 2018'!D29))),('Nordfront-Armeebogen 2018'!C29="Krieger (0)")),('Nordfront-Armeebogen 2018'!A29),0)</f>
        <v>0</v>
      </c>
      <c r="H21" s="34">
        <f>IF(AND(('Nordfront-Armeebogen 2018'!E29="Minas Tirith"),(ISNUMBER(SEARCH("Bogen",'Nordfront-Armeebogen 2018'!D29))),('Nordfront-Armeebogen 2018'!C29="Krieger (0)")),('Nordfront-Armeebogen 2018'!A29),0)</f>
        <v>0</v>
      </c>
      <c r="I21" s="34">
        <v>0</v>
      </c>
      <c r="J21" s="34">
        <f>IF(AND(('Nordfront-Armeebogen 2018'!E29="Númenor"),(ISNUMBER(SEARCH("Bogen",'Nordfront-Armeebogen 2018'!D29))),('Nordfront-Armeebogen 2018'!C29="Krieger (0)")),('Nordfront-Armeebogen 2018'!A29),0)</f>
        <v>0</v>
      </c>
      <c r="K21" s="34">
        <f>IF(AND(('Nordfront-Armeebogen 2018'!E29="Bruchtal"),(ISNUMBER(SEARCH("bogen",'Nordfront-Armeebogen 2018'!D29))),('Nordfront-Armeebogen 2018'!C29="Krieger (0)")),('Nordfront-Armeebogen 2018'!A29),0)</f>
        <v>0</v>
      </c>
      <c r="L21" s="34">
        <f>IF(AND(('Nordfront-Armeebogen 2018'!E29="Rohan"),(ISNUMBER(SEARCH("Bogen",'Nordfront-Armeebogen 2018'!D29))),('Nordfront-Armeebogen 2018'!C29="Krieger (0)")),('Nordfront-Armeebogen 2018'!A29),0)</f>
        <v>0</v>
      </c>
      <c r="M21" s="34">
        <f>IF(AND(('Nordfront-Armeebogen 2018'!E29="Das Auenland"),(ISNUMBER(SEARCH("bogen",'Nordfront-Armeebogen 2018'!D29))),('Nordfront-Armeebogen 2018'!C29="Krieger (0)")),('Nordfront-Armeebogen 2018'!A29),0)</f>
        <v>0</v>
      </c>
      <c r="N21" s="34">
        <v>0</v>
      </c>
      <c r="O21" s="34">
        <f>IF(AND(('Nordfront-Armeebogen 2018'!E29="Angmar"),(ISNUMBER(SEARCH("bogen",'Nordfront-Armeebogen 2018'!D29))),('Nordfront-Armeebogen 2018'!C29="Krieger (0)")),('Nordfront-Armeebogen 2018'!A29),0)</f>
        <v>0</v>
      </c>
      <c r="P21" s="34">
        <f>IF(AND(('Nordfront-Armeebogen 2018'!E29="Barad-dûr"),(ISNUMBER(SEARCH("bogen",'Nordfront-Armeebogen 2018'!D29))),('Nordfront-Armeebogen 2018'!C29="Krieger (0)")),('Nordfront-Armeebogen 2018'!A29),0)</f>
        <v>0</v>
      </c>
      <c r="Q21" s="34">
        <f>IF(AND(('Nordfront-Armeebogen 2018'!E29="Kosaren von Umbar"),(ISNUMBER(SEARCH("Bogen",'Nordfront-Armeebogen 2018'!D29))),('Nordfront-Armeebogen 2018'!C29="Krieger (0)")),('Nordfront-Armeebogen 2018'!A29),0)</f>
        <v>0</v>
      </c>
      <c r="R21" s="34">
        <f>IF(AND(('Nordfront-Armeebogen 2018'!E29="Kosaren von Umbar"),(ISNUMBER(SEARCH("Armbrust",'Nordfront-Armeebogen 2018'!D29))),('Nordfront-Armeebogen 2018'!C29="Krieger (0)")),('Nordfront-Armeebogen 2018'!A29),0)</f>
        <v>0</v>
      </c>
      <c r="S21" s="34">
        <f>IF(AND(('Nordfront-Armeebogen 2018'!E29="Die Ostlinge"),(ISNUMBER(SEARCH("Bogen",'Nordfront-Armeebogen 2018'!D29))),('Nordfront-Armeebogen 2018'!C29="Krieger (0)")),('Nordfront-Armeebogen 2018'!A29),0)</f>
        <v>0</v>
      </c>
      <c r="T21" s="34">
        <f>IF(AND(('Nordfront-Armeebogen 2018'!E29="Isengart"),(ISNUMBER(SEARCH("bogen",'Nordfront-Armeebogen 2018'!D29))),('Nordfront-Armeebogen 2018'!C29="Krieger (0)")),('Nordfront-Armeebogen 2018'!A29),0)</f>
        <v>0</v>
      </c>
      <c r="U21" s="34">
        <f>IF(AND(('Nordfront-Armeebogen 2018'!E29="Isengart"),(ISNUMBER(SEARCH("Armbrust",'Nordfront-Armeebogen 2018'!D29))),('Nordfront-Armeebogen 2018'!C29="Krieger (0)")),('Nordfront-Armeebogen 2018'!A29),0)</f>
        <v>0</v>
      </c>
      <c r="V21" s="34">
        <v>0</v>
      </c>
      <c r="W21" s="34">
        <f>IF(AND(('Nordfront-Armeebogen 2018'!E29="Mordor"),(ISNUMBER(SEARCH("bogen",'Nordfront-Armeebogen 2018'!D29))),('Nordfront-Armeebogen 2018'!C29="Krieger (0)")),('Nordfront-Armeebogen 2018'!A29),0)</f>
        <v>0</v>
      </c>
      <c r="X21" s="34">
        <f>IF(AND(('Nordfront-Armeebogen 2018'!E29="Moria"),(ISNUMBER(SEARCH("bogen",'Nordfront-Armeebogen 2018'!D29))),('Nordfront-Armeebogen 2018'!C29="Krieger (0)")),('Nordfront-Armeebogen 2018'!A29),0)</f>
        <v>0</v>
      </c>
      <c r="Y21" s="34">
        <f>IF(AND(('Nordfront-Armeebogen 2018'!E29="Die Schlangenhorde"),(ISNUMBER(SEARCH("Bogen",'Nordfront-Armeebogen 2018'!D29))),('Nordfront-Armeebogen 2018'!C29="Krieger (0)")),('Nordfront-Armeebogen 2018'!A29),0)</f>
        <v>0</v>
      </c>
      <c r="Z21" s="34">
        <v>0</v>
      </c>
      <c r="AA21" s="34">
        <f>IF(AND(('Nordfront-Armeebogen 2018'!E29="Sharkas Abtrünnige"),(ISNUMBER(SEARCH("Bogen",'Nordfront-Armeebogen 2018'!D29))),('Nordfront-Armeebogen 2018'!C29="Krieger (0)")),('Nordfront-Armeebogen 2018'!A29),0)</f>
        <v>0</v>
      </c>
      <c r="AB21" s="34">
        <v>0</v>
      </c>
      <c r="AC21" s="34">
        <f>IF(AND(('Nordfront-Armeebogen 2018'!E29="Variags von Khand"),(ISNUMBER(SEARCH("Bogen",'Nordfront-Armeebogen 2018'!D29))),('Nordfront-Armeebogen 2018'!C29="Krieger (0)")),('Nordfront-Armeebogen 2018'!A29),0)</f>
        <v>0</v>
      </c>
      <c r="AD21" s="34">
        <v>0</v>
      </c>
      <c r="AE21" s="34">
        <f>IF(AND(('Nordfront-Armeebogen 2018'!E29="Armee von See-Stadt"),(ISNUMBER(SEARCH("Bogen",'Nordfront-Armeebogen 2018'!D29))),('Nordfront-Armeebogen 2018'!C29="Krieger (0)")),('Nordfront-Armeebogen 2018'!A29),0)</f>
        <v>0</v>
      </c>
      <c r="AF21" s="34">
        <v>0</v>
      </c>
      <c r="AG21" s="34">
        <v>0</v>
      </c>
      <c r="AH21" s="34">
        <v>0</v>
      </c>
      <c r="AI21" s="34">
        <f>IF(AND(('Nordfront-Armeebogen 2018'!E29="Garnision von Thal"),(ISNUMBER(SEARCH("Bogen",'Nordfront-Armeebogen 2018'!D29))),('Nordfront-Armeebogen 2018'!C29="Krieger (0)")),('Nordfront-Armeebogen 2018'!A29),0)</f>
        <v>0</v>
      </c>
      <c r="AJ21" s="34">
        <f>IF(AND(('Nordfront-Armeebogen 2018'!E29="Thranduils Hallen"),(ISNUMBER(SEARCH("bogen",'Nordfront-Armeebogen 2018'!D29))),('Nordfront-Armeebogen 2018'!C29="Krieger (0)")),('Nordfront-Armeebogen 2018'!A29),0)</f>
        <v>0</v>
      </c>
      <c r="AK21" s="34">
        <f>IF(AND(('Nordfront-Armeebogen 2018'!E29="Die Eisenberge"),(ISNUMBER(SEARCH("Armbrust",'Nordfront-Armeebogen 2018'!D29))),('Nordfront-Armeebogen 2018'!C29="Krieger (0)")),('Nordfront-Armeebogen 2018'!A29),0)</f>
        <v>0</v>
      </c>
      <c r="AL21" s="34">
        <f>IF(AND(('Nordfront-Armeebogen 2018'!E29="Überlebende von See-Stadt"),(ISNUMBER(SEARCH("Bogen",'Nordfront-Armeebogen 2018'!D29))),('Nordfront-Armeebogen 2018'!C29="Krieger (0)")),('Nordfront-Armeebogen 2018'!A29),0)</f>
        <v>0</v>
      </c>
      <c r="AM21" s="34">
        <f>IF(AND(('Nordfront-Armeebogen 2018'!E29="Azogs Jäger"),(ISNUMBER(SEARCH("bogen",'Nordfront-Armeebogen 2018'!D29))),('Nordfront-Armeebogen 2018'!C29="Krieger (0)")),('Nordfront-Armeebogen 2018'!A29),0)</f>
        <v>0</v>
      </c>
      <c r="AN21" s="34">
        <v>0</v>
      </c>
      <c r="AO21" s="34">
        <v>0</v>
      </c>
      <c r="AP21" s="34">
        <f>IF(AND(('Nordfront-Armeebogen 2018'!E29="Waldläufer von Ithilien"),(ISNUMBER(SEARCH("bogen",'Nordfront-Armeebogen 2018'!D29))),('Nordfront-Armeebogen 2018'!C29="Krieger (0)")),('Nordfront-Armeebogen 2018'!A29),0)</f>
        <v>0</v>
      </c>
      <c r="AQ21" s="34">
        <f>IF(AND(('Nordfront-Armeebogen 2018'!E29="Die Menschen des Westens"),(ISNUMBER(SEARCH("bogen",'Nordfront-Armeebogen 2018'!D29))),('Nordfront-Armeebogen 2018'!C29="Krieger (0)")),('Nordfront-Armeebogen 2018'!A29),0)</f>
        <v>0</v>
      </c>
      <c r="AR21" s="34">
        <f>IF(AND(('Nordfront-Armeebogen 2018'!E29="Gothmogs Armee"),(ISNUMBER(SEARCH("bogen",'Nordfront-Armeebogen 2018'!D29))),('Nordfront-Armeebogen 2018'!C29="Krieger (0)")),('Nordfront-Armeebogen 2018'!A29),0)</f>
        <v>0</v>
      </c>
      <c r="AS21" s="34">
        <f>IF(AND(('Nordfront-Armeebogen 2018'!E29="Große Armee des Südens"),(ISNUMBER(SEARCH("bogen",'Nordfront-Armeebogen 2018'!D29))),('Nordfront-Armeebogen 2018'!C29="Krieger (0)")),('Nordfront-Armeebogen 2018'!A29),0)</f>
        <v>0</v>
      </c>
      <c r="AT21" s="34">
        <f>IF(AND(('Nordfront-Armeebogen 2018'!E29="Das schwarze Tor öffnet sich"),(ISNUMBER(SEARCH("bogen",'Nordfront-Armeebogen 2018'!D29))),('Nordfront-Armeebogen 2018'!C29="Krieger (0)")),('Nordfront-Armeebogen 2018'!A29),0)</f>
        <v>0</v>
      </c>
      <c r="AU21" s="34">
        <f>IF(AND(('Nordfront-Armeebogen 2018'!E29="Verteidiger des Auenlandes"),(ISNUMBER(SEARCH("bogen",'Nordfront-Armeebogen 2018'!D29))),('Nordfront-Armeebogen 2018'!C29="Krieger (0)")),('Nordfront-Armeebogen 2018'!A29),0)</f>
        <v>0</v>
      </c>
      <c r="AV21" s="34">
        <f>IF(AND(('Nordfront-Armeebogen 2018'!E29="Die Raufbolde des Hauptmanns"),(ISNUMBER(SEARCH("bogen",'Nordfront-Armeebogen 2018'!D29))),('Nordfront-Armeebogen 2018'!C29="Krieger (0)")),('Nordfront-Armeebogen 2018'!A29),0)</f>
        <v>0</v>
      </c>
    </row>
    <row r="22" spans="1:48" x14ac:dyDescent="0.25">
      <c r="B22" s="34">
        <f>IF(AND(('Nordfront-Armeebogen 2018'!E30="Arnor"),(ISNUMBER(SEARCH("Bogen",'Nordfront-Armeebogen 2018'!D30))),('Nordfront-Armeebogen 2018'!C30="Krieger (0)")),('Nordfront-Armeebogen 2018'!A30),0)</f>
        <v>0</v>
      </c>
      <c r="C22" s="34">
        <f>IF(AND(('Nordfront-Armeebogen 2018'!E30="Die Lehen"),(ISNUMBER(SEARCH("Bogen",'Nordfront-Armeebogen 2018'!D30))),('Nordfront-Armeebogen 2018'!C30="Krieger (0)")),('Nordfront-Armeebogen 2018'!A30),0)</f>
        <v>0</v>
      </c>
      <c r="D22" s="39">
        <f>IF(AND(('Nordfront-Armeebogen 2018'!E30="Das Königreich von Kazad-dûm"),(ISNUMBER(SEARCH("bogen",'Nordfront-Armeebogen 2018'!D30))),('Nordfront-Armeebogen 2018'!C30="Krieger (0)")),('Nordfront-Armeebogen 2018'!A30),0)</f>
        <v>0</v>
      </c>
      <c r="E22" s="39">
        <v>0</v>
      </c>
      <c r="F22" s="34">
        <v>0</v>
      </c>
      <c r="G22" s="34">
        <f>IF(AND(('Nordfront-Armeebogen 2018'!E30="Lothlórien"),(ISNUMBER(SEARCH("bogen",'Nordfront-Armeebogen 2018'!D30))),('Nordfront-Armeebogen 2018'!C30="Krieger (0)")),('Nordfront-Armeebogen 2018'!A30),0)</f>
        <v>0</v>
      </c>
      <c r="H22" s="34">
        <f>IF(AND(('Nordfront-Armeebogen 2018'!E30="Minas Tirith"),(ISNUMBER(SEARCH("Bogen",'Nordfront-Armeebogen 2018'!D30))),('Nordfront-Armeebogen 2018'!C30="Krieger (0)")),('Nordfront-Armeebogen 2018'!A30),0)</f>
        <v>0</v>
      </c>
      <c r="I22" s="34">
        <v>0</v>
      </c>
      <c r="J22" s="34">
        <f>IF(AND(('Nordfront-Armeebogen 2018'!E30="Númenor"),(ISNUMBER(SEARCH("Bogen",'Nordfront-Armeebogen 2018'!D30))),('Nordfront-Armeebogen 2018'!C30="Krieger (0)")),('Nordfront-Armeebogen 2018'!A30),0)</f>
        <v>0</v>
      </c>
      <c r="K22" s="34">
        <f>IF(AND(('Nordfront-Armeebogen 2018'!E30="Bruchtal"),(ISNUMBER(SEARCH("bogen",'Nordfront-Armeebogen 2018'!D30))),('Nordfront-Armeebogen 2018'!C30="Krieger (0)")),('Nordfront-Armeebogen 2018'!A30),0)</f>
        <v>0</v>
      </c>
      <c r="L22" s="34">
        <f>IF(AND(('Nordfront-Armeebogen 2018'!E30="Rohan"),(ISNUMBER(SEARCH("Bogen",'Nordfront-Armeebogen 2018'!D30))),('Nordfront-Armeebogen 2018'!C30="Krieger (0)")),('Nordfront-Armeebogen 2018'!A30),0)</f>
        <v>0</v>
      </c>
      <c r="M22" s="34">
        <f>IF(AND(('Nordfront-Armeebogen 2018'!E30="Das Auenland"),(ISNUMBER(SEARCH("bogen",'Nordfront-Armeebogen 2018'!D30))),('Nordfront-Armeebogen 2018'!C30="Krieger (0)")),('Nordfront-Armeebogen 2018'!A30),0)</f>
        <v>0</v>
      </c>
      <c r="N22" s="34">
        <v>0</v>
      </c>
      <c r="O22" s="34">
        <f>IF(AND(('Nordfront-Armeebogen 2018'!E30="Angmar"),(ISNUMBER(SEARCH("bogen",'Nordfront-Armeebogen 2018'!D30))),('Nordfront-Armeebogen 2018'!C30="Krieger (0)")),('Nordfront-Armeebogen 2018'!A30),0)</f>
        <v>0</v>
      </c>
      <c r="P22" s="34">
        <f>IF(AND(('Nordfront-Armeebogen 2018'!E30="Barad-dûr"),(ISNUMBER(SEARCH("bogen",'Nordfront-Armeebogen 2018'!D30))),('Nordfront-Armeebogen 2018'!C30="Krieger (0)")),('Nordfront-Armeebogen 2018'!A30),0)</f>
        <v>0</v>
      </c>
      <c r="Q22" s="34">
        <f>IF(AND(('Nordfront-Armeebogen 2018'!E30="Kosaren von Umbar"),(ISNUMBER(SEARCH("Bogen",'Nordfront-Armeebogen 2018'!D30))),('Nordfront-Armeebogen 2018'!C30="Krieger (0)")),('Nordfront-Armeebogen 2018'!A30),0)</f>
        <v>0</v>
      </c>
      <c r="R22" s="34">
        <f>IF(AND(('Nordfront-Armeebogen 2018'!E30="Kosaren von Umbar"),(ISNUMBER(SEARCH("Armbrust",'Nordfront-Armeebogen 2018'!D30))),('Nordfront-Armeebogen 2018'!C30="Krieger (0)")),('Nordfront-Armeebogen 2018'!A30),0)</f>
        <v>0</v>
      </c>
      <c r="S22" s="34">
        <f>IF(AND(('Nordfront-Armeebogen 2018'!E30="Die Ostlinge"),(ISNUMBER(SEARCH("Bogen",'Nordfront-Armeebogen 2018'!D30))),('Nordfront-Armeebogen 2018'!C30="Krieger (0)")),('Nordfront-Armeebogen 2018'!A30),0)</f>
        <v>0</v>
      </c>
      <c r="T22" s="34">
        <f>IF(AND(('Nordfront-Armeebogen 2018'!E30="Isengart"),(ISNUMBER(SEARCH("bogen",'Nordfront-Armeebogen 2018'!D30))),('Nordfront-Armeebogen 2018'!C30="Krieger (0)")),('Nordfront-Armeebogen 2018'!A30),0)</f>
        <v>0</v>
      </c>
      <c r="U22" s="34">
        <f>IF(AND(('Nordfront-Armeebogen 2018'!E30="Isengart"),(ISNUMBER(SEARCH("Armbrust",'Nordfront-Armeebogen 2018'!D30))),('Nordfront-Armeebogen 2018'!C30="Krieger (0)")),('Nordfront-Armeebogen 2018'!A30),0)</f>
        <v>0</v>
      </c>
      <c r="V22" s="34">
        <v>0</v>
      </c>
      <c r="W22" s="34">
        <f>IF(AND(('Nordfront-Armeebogen 2018'!E30="Mordor"),(ISNUMBER(SEARCH("bogen",'Nordfront-Armeebogen 2018'!D30))),('Nordfront-Armeebogen 2018'!C30="Krieger (0)")),('Nordfront-Armeebogen 2018'!A30),0)</f>
        <v>0</v>
      </c>
      <c r="X22" s="34">
        <f>IF(AND(('Nordfront-Armeebogen 2018'!E30="Moria"),(ISNUMBER(SEARCH("bogen",'Nordfront-Armeebogen 2018'!D30))),('Nordfront-Armeebogen 2018'!C30="Krieger (0)")),('Nordfront-Armeebogen 2018'!A30),0)</f>
        <v>0</v>
      </c>
      <c r="Y22" s="34">
        <f>IF(AND(('Nordfront-Armeebogen 2018'!E30="Die Schlangenhorde"),(ISNUMBER(SEARCH("Bogen",'Nordfront-Armeebogen 2018'!D30))),('Nordfront-Armeebogen 2018'!C30="Krieger (0)")),('Nordfront-Armeebogen 2018'!A30),0)</f>
        <v>0</v>
      </c>
      <c r="Z22" s="34">
        <v>0</v>
      </c>
      <c r="AA22" s="34">
        <f>IF(AND(('Nordfront-Armeebogen 2018'!E30="Sharkas Abtrünnige"),(ISNUMBER(SEARCH("Bogen",'Nordfront-Armeebogen 2018'!D30))),('Nordfront-Armeebogen 2018'!C30="Krieger (0)")),('Nordfront-Armeebogen 2018'!A30),0)</f>
        <v>0</v>
      </c>
      <c r="AB22" s="34">
        <v>0</v>
      </c>
      <c r="AC22" s="34">
        <f>IF(AND(('Nordfront-Armeebogen 2018'!E30="Variags von Khand"),(ISNUMBER(SEARCH("Bogen",'Nordfront-Armeebogen 2018'!D30))),('Nordfront-Armeebogen 2018'!C30="Krieger (0)")),('Nordfront-Armeebogen 2018'!A30),0)</f>
        <v>0</v>
      </c>
      <c r="AD22" s="34">
        <v>0</v>
      </c>
      <c r="AE22" s="34">
        <f>IF(AND(('Nordfront-Armeebogen 2018'!E30="Armee von See-Stadt"),(ISNUMBER(SEARCH("Bogen",'Nordfront-Armeebogen 2018'!D30))),('Nordfront-Armeebogen 2018'!C30="Krieger (0)")),('Nordfront-Armeebogen 2018'!A30),0)</f>
        <v>0</v>
      </c>
      <c r="AF22" s="34">
        <v>0</v>
      </c>
      <c r="AG22" s="34">
        <v>0</v>
      </c>
      <c r="AH22" s="34">
        <v>0</v>
      </c>
      <c r="AI22" s="34">
        <f>IF(AND(('Nordfront-Armeebogen 2018'!E30="Garnision von Thal"),(ISNUMBER(SEARCH("Bogen",'Nordfront-Armeebogen 2018'!D30))),('Nordfront-Armeebogen 2018'!C30="Krieger (0)")),('Nordfront-Armeebogen 2018'!A30),0)</f>
        <v>0</v>
      </c>
      <c r="AJ22" s="34">
        <f>IF(AND(('Nordfront-Armeebogen 2018'!E30="Thranduils Hallen"),(ISNUMBER(SEARCH("bogen",'Nordfront-Armeebogen 2018'!D30))),('Nordfront-Armeebogen 2018'!C30="Krieger (0)")),('Nordfront-Armeebogen 2018'!A30),0)</f>
        <v>0</v>
      </c>
      <c r="AK22" s="34">
        <f>IF(AND(('Nordfront-Armeebogen 2018'!E30="Die Eisenberge"),(ISNUMBER(SEARCH("Armbrust",'Nordfront-Armeebogen 2018'!D30))),('Nordfront-Armeebogen 2018'!C30="Krieger (0)")),('Nordfront-Armeebogen 2018'!A30),0)</f>
        <v>0</v>
      </c>
      <c r="AL22" s="34">
        <f>IF(AND(('Nordfront-Armeebogen 2018'!E30="Überlebende von See-Stadt"),(ISNUMBER(SEARCH("Bogen",'Nordfront-Armeebogen 2018'!D30))),('Nordfront-Armeebogen 2018'!C30="Krieger (0)")),('Nordfront-Armeebogen 2018'!A30),0)</f>
        <v>0</v>
      </c>
      <c r="AM22" s="34">
        <f>IF(AND(('Nordfront-Armeebogen 2018'!E30="Azogs Jäger"),(ISNUMBER(SEARCH("bogen",'Nordfront-Armeebogen 2018'!D30))),('Nordfront-Armeebogen 2018'!C30="Krieger (0)")),('Nordfront-Armeebogen 2018'!A30),0)</f>
        <v>0</v>
      </c>
      <c r="AN22" s="34">
        <v>0</v>
      </c>
      <c r="AO22" s="34">
        <v>0</v>
      </c>
      <c r="AP22" s="34">
        <f>IF(AND(('Nordfront-Armeebogen 2018'!E30="Waldläufer von Ithilien"),(ISNUMBER(SEARCH("bogen",'Nordfront-Armeebogen 2018'!D30))),('Nordfront-Armeebogen 2018'!C30="Krieger (0)")),('Nordfront-Armeebogen 2018'!A30),0)</f>
        <v>0</v>
      </c>
      <c r="AQ22" s="34">
        <f>IF(AND(('Nordfront-Armeebogen 2018'!E30="Die Menschen des Westens"),(ISNUMBER(SEARCH("bogen",'Nordfront-Armeebogen 2018'!D30))),('Nordfront-Armeebogen 2018'!C30="Krieger (0)")),('Nordfront-Armeebogen 2018'!A30),0)</f>
        <v>0</v>
      </c>
      <c r="AR22" s="34">
        <f>IF(AND(('Nordfront-Armeebogen 2018'!E30="Gothmogs Armee"),(ISNUMBER(SEARCH("bogen",'Nordfront-Armeebogen 2018'!D30))),('Nordfront-Armeebogen 2018'!C30="Krieger (0)")),('Nordfront-Armeebogen 2018'!A30),0)</f>
        <v>0</v>
      </c>
      <c r="AS22" s="34">
        <f>IF(AND(('Nordfront-Armeebogen 2018'!E30="Große Armee des Südens"),(ISNUMBER(SEARCH("bogen",'Nordfront-Armeebogen 2018'!D30))),('Nordfront-Armeebogen 2018'!C30="Krieger (0)")),('Nordfront-Armeebogen 2018'!A30),0)</f>
        <v>0</v>
      </c>
      <c r="AT22" s="34">
        <f>IF(AND(('Nordfront-Armeebogen 2018'!E30="Das schwarze Tor öffnet sich"),(ISNUMBER(SEARCH("bogen",'Nordfront-Armeebogen 2018'!D30))),('Nordfront-Armeebogen 2018'!C30="Krieger (0)")),('Nordfront-Armeebogen 2018'!A30),0)</f>
        <v>0</v>
      </c>
      <c r="AU22" s="34">
        <f>IF(AND(('Nordfront-Armeebogen 2018'!E30="Verteidiger des Auenlandes"),(ISNUMBER(SEARCH("bogen",'Nordfront-Armeebogen 2018'!D30))),('Nordfront-Armeebogen 2018'!C30="Krieger (0)")),('Nordfront-Armeebogen 2018'!A30),0)</f>
        <v>0</v>
      </c>
      <c r="AV22" s="34">
        <f>IF(AND(('Nordfront-Armeebogen 2018'!E30="Die Raufbolde des Hauptmanns"),(ISNUMBER(SEARCH("bogen",'Nordfront-Armeebogen 2018'!D30))),('Nordfront-Armeebogen 2018'!C30="Krieger (0)")),('Nordfront-Armeebogen 2018'!A30),0)</f>
        <v>0</v>
      </c>
    </row>
    <row r="23" spans="1:48" x14ac:dyDescent="0.25">
      <c r="B23" s="34">
        <f>IF(AND(('Nordfront-Armeebogen 2018'!E31="Arnor"),(ISNUMBER(SEARCH("Bogen",'Nordfront-Armeebogen 2018'!D31))),('Nordfront-Armeebogen 2018'!C31="Krieger (0)")),('Nordfront-Armeebogen 2018'!A31),0)</f>
        <v>0</v>
      </c>
      <c r="C23" s="34">
        <f>IF(AND(('Nordfront-Armeebogen 2018'!E31="Die Lehen"),(ISNUMBER(SEARCH("Bogen",'Nordfront-Armeebogen 2018'!D31))),('Nordfront-Armeebogen 2018'!C31="Krieger (0)")),('Nordfront-Armeebogen 2018'!A31),0)</f>
        <v>0</v>
      </c>
      <c r="D23" s="39">
        <f>IF(AND(('Nordfront-Armeebogen 2018'!E31="Das Königreich von Kazad-dûm"),(ISNUMBER(SEARCH("bogen",'Nordfront-Armeebogen 2018'!D31))),('Nordfront-Armeebogen 2018'!C31="Krieger (0)")),('Nordfront-Armeebogen 2018'!A31),0)</f>
        <v>0</v>
      </c>
      <c r="E23" s="39">
        <v>0</v>
      </c>
      <c r="F23" s="34">
        <v>0</v>
      </c>
      <c r="G23" s="34">
        <f>IF(AND(('Nordfront-Armeebogen 2018'!E31="Lothlórien"),(ISNUMBER(SEARCH("bogen",'Nordfront-Armeebogen 2018'!D31))),('Nordfront-Armeebogen 2018'!C31="Krieger (0)")),('Nordfront-Armeebogen 2018'!A31),0)</f>
        <v>0</v>
      </c>
      <c r="H23" s="34">
        <f>IF(AND(('Nordfront-Armeebogen 2018'!E31="Minas Tirith"),(ISNUMBER(SEARCH("Bogen",'Nordfront-Armeebogen 2018'!D31))),('Nordfront-Armeebogen 2018'!C31="Krieger (0)")),('Nordfront-Armeebogen 2018'!A31),0)</f>
        <v>0</v>
      </c>
      <c r="I23" s="34">
        <v>0</v>
      </c>
      <c r="J23" s="34">
        <f>IF(AND(('Nordfront-Armeebogen 2018'!E31="Númenor"),(ISNUMBER(SEARCH("Bogen",'Nordfront-Armeebogen 2018'!D31))),('Nordfront-Armeebogen 2018'!C31="Krieger (0)")),('Nordfront-Armeebogen 2018'!A31),0)</f>
        <v>0</v>
      </c>
      <c r="K23" s="34">
        <f>IF(AND(('Nordfront-Armeebogen 2018'!E31="Bruchtal"),(ISNUMBER(SEARCH("bogen",'Nordfront-Armeebogen 2018'!D31))),('Nordfront-Armeebogen 2018'!C31="Krieger (0)")),('Nordfront-Armeebogen 2018'!A31),0)</f>
        <v>0</v>
      </c>
      <c r="L23" s="34">
        <f>IF(AND(('Nordfront-Armeebogen 2018'!E31="Rohan"),(ISNUMBER(SEARCH("Bogen",'Nordfront-Armeebogen 2018'!D31))),('Nordfront-Armeebogen 2018'!C31="Krieger (0)")),('Nordfront-Armeebogen 2018'!A31),0)</f>
        <v>0</v>
      </c>
      <c r="M23" s="34">
        <f>IF(AND(('Nordfront-Armeebogen 2018'!E31="Das Auenland"),(ISNUMBER(SEARCH("bogen",'Nordfront-Armeebogen 2018'!D31))),('Nordfront-Armeebogen 2018'!C31="Krieger (0)")),('Nordfront-Armeebogen 2018'!A31),0)</f>
        <v>0</v>
      </c>
      <c r="N23" s="34">
        <v>0</v>
      </c>
      <c r="O23" s="34">
        <f>IF(AND(('Nordfront-Armeebogen 2018'!E31="Angmar"),(ISNUMBER(SEARCH("bogen",'Nordfront-Armeebogen 2018'!D31))),('Nordfront-Armeebogen 2018'!C31="Krieger (0)")),('Nordfront-Armeebogen 2018'!A31),0)</f>
        <v>0</v>
      </c>
      <c r="P23" s="34">
        <f>IF(AND(('Nordfront-Armeebogen 2018'!E31="Barad-dûr"),(ISNUMBER(SEARCH("bogen",'Nordfront-Armeebogen 2018'!D31))),('Nordfront-Armeebogen 2018'!C31="Krieger (0)")),('Nordfront-Armeebogen 2018'!A31),0)</f>
        <v>0</v>
      </c>
      <c r="Q23" s="34">
        <f>IF(AND(('Nordfront-Armeebogen 2018'!E31="Kosaren von Umbar"),(ISNUMBER(SEARCH("Bogen",'Nordfront-Armeebogen 2018'!D31))),('Nordfront-Armeebogen 2018'!C31="Krieger (0)")),('Nordfront-Armeebogen 2018'!A31),0)</f>
        <v>0</v>
      </c>
      <c r="R23" s="34">
        <f>IF(AND(('Nordfront-Armeebogen 2018'!E31="Kosaren von Umbar"),(ISNUMBER(SEARCH("Armbrust",'Nordfront-Armeebogen 2018'!D31))),('Nordfront-Armeebogen 2018'!C31="Krieger (0)")),('Nordfront-Armeebogen 2018'!A31),0)</f>
        <v>0</v>
      </c>
      <c r="S23" s="34">
        <f>IF(AND(('Nordfront-Armeebogen 2018'!E31="Die Ostlinge"),(ISNUMBER(SEARCH("Bogen",'Nordfront-Armeebogen 2018'!D31))),('Nordfront-Armeebogen 2018'!C31="Krieger (0)")),('Nordfront-Armeebogen 2018'!A31),0)</f>
        <v>0</v>
      </c>
      <c r="T23" s="34">
        <f>IF(AND(('Nordfront-Armeebogen 2018'!E31="Isengart"),(ISNUMBER(SEARCH("bogen",'Nordfront-Armeebogen 2018'!D31))),('Nordfront-Armeebogen 2018'!C31="Krieger (0)")),('Nordfront-Armeebogen 2018'!A31),0)</f>
        <v>0</v>
      </c>
      <c r="U23" s="34">
        <f>IF(AND(('Nordfront-Armeebogen 2018'!E31="Isengart"),(ISNUMBER(SEARCH("Armbrust",'Nordfront-Armeebogen 2018'!D31))),('Nordfront-Armeebogen 2018'!C31="Krieger (0)")),('Nordfront-Armeebogen 2018'!A31),0)</f>
        <v>0</v>
      </c>
      <c r="V23" s="34">
        <v>0</v>
      </c>
      <c r="W23" s="34">
        <f>IF(AND(('Nordfront-Armeebogen 2018'!E31="Mordor"),(ISNUMBER(SEARCH("bogen",'Nordfront-Armeebogen 2018'!D31))),('Nordfront-Armeebogen 2018'!C31="Krieger (0)")),('Nordfront-Armeebogen 2018'!A31),0)</f>
        <v>0</v>
      </c>
      <c r="X23" s="34">
        <f>IF(AND(('Nordfront-Armeebogen 2018'!E31="Moria"),(ISNUMBER(SEARCH("bogen",'Nordfront-Armeebogen 2018'!D31))),('Nordfront-Armeebogen 2018'!C31="Krieger (0)")),('Nordfront-Armeebogen 2018'!A31),0)</f>
        <v>0</v>
      </c>
      <c r="Y23" s="34">
        <f>IF(AND(('Nordfront-Armeebogen 2018'!E31="Die Schlangenhorde"),(ISNUMBER(SEARCH("Bogen",'Nordfront-Armeebogen 2018'!D31))),('Nordfront-Armeebogen 2018'!C31="Krieger (0)")),('Nordfront-Armeebogen 2018'!A31),0)</f>
        <v>0</v>
      </c>
      <c r="Z23" s="34">
        <v>0</v>
      </c>
      <c r="AA23" s="34">
        <f>IF(AND(('Nordfront-Armeebogen 2018'!E31="Sharkas Abtrünnige"),(ISNUMBER(SEARCH("Bogen",'Nordfront-Armeebogen 2018'!D31))),('Nordfront-Armeebogen 2018'!C31="Krieger (0)")),('Nordfront-Armeebogen 2018'!A31),0)</f>
        <v>0</v>
      </c>
      <c r="AB23" s="34">
        <v>0</v>
      </c>
      <c r="AC23" s="34">
        <f>IF(AND(('Nordfront-Armeebogen 2018'!E31="Variags von Khand"),(ISNUMBER(SEARCH("Bogen",'Nordfront-Armeebogen 2018'!D31))),('Nordfront-Armeebogen 2018'!C31="Krieger (0)")),('Nordfront-Armeebogen 2018'!A31),0)</f>
        <v>0</v>
      </c>
      <c r="AD23" s="34">
        <v>0</v>
      </c>
      <c r="AE23" s="34">
        <f>IF(AND(('Nordfront-Armeebogen 2018'!E31="Armee von See-Stadt"),(ISNUMBER(SEARCH("Bogen",'Nordfront-Armeebogen 2018'!D31))),('Nordfront-Armeebogen 2018'!C31="Krieger (0)")),('Nordfront-Armeebogen 2018'!A31),0)</f>
        <v>0</v>
      </c>
      <c r="AF23" s="34">
        <v>0</v>
      </c>
      <c r="AG23" s="34">
        <v>0</v>
      </c>
      <c r="AH23" s="34">
        <v>0</v>
      </c>
      <c r="AI23" s="34">
        <f>IF(AND(('Nordfront-Armeebogen 2018'!E31="Garnision von Thal"),(ISNUMBER(SEARCH("Bogen",'Nordfront-Armeebogen 2018'!D31))),('Nordfront-Armeebogen 2018'!C31="Krieger (0)")),('Nordfront-Armeebogen 2018'!A31),0)</f>
        <v>0</v>
      </c>
      <c r="AJ23" s="34">
        <f>IF(AND(('Nordfront-Armeebogen 2018'!E31="Thranduils Hallen"),(ISNUMBER(SEARCH("bogen",'Nordfront-Armeebogen 2018'!D31))),('Nordfront-Armeebogen 2018'!C31="Krieger (0)")),('Nordfront-Armeebogen 2018'!A31),0)</f>
        <v>0</v>
      </c>
      <c r="AK23" s="34">
        <f>IF(AND(('Nordfront-Armeebogen 2018'!E31="Die Eisenberge"),(ISNUMBER(SEARCH("Armbrust",'Nordfront-Armeebogen 2018'!D31))),('Nordfront-Armeebogen 2018'!C31="Krieger (0)")),('Nordfront-Armeebogen 2018'!A31),0)</f>
        <v>0</v>
      </c>
      <c r="AL23" s="34">
        <f>IF(AND(('Nordfront-Armeebogen 2018'!E31="Überlebende von See-Stadt"),(ISNUMBER(SEARCH("Bogen",'Nordfront-Armeebogen 2018'!D31))),('Nordfront-Armeebogen 2018'!C31="Krieger (0)")),('Nordfront-Armeebogen 2018'!A31),0)</f>
        <v>0</v>
      </c>
      <c r="AM23" s="34">
        <f>IF(AND(('Nordfront-Armeebogen 2018'!E31="Azogs Jäger"),(ISNUMBER(SEARCH("bogen",'Nordfront-Armeebogen 2018'!D31))),('Nordfront-Armeebogen 2018'!C31="Krieger (0)")),('Nordfront-Armeebogen 2018'!A31),0)</f>
        <v>0</v>
      </c>
      <c r="AN23" s="34">
        <v>0</v>
      </c>
      <c r="AO23" s="34">
        <v>0</v>
      </c>
      <c r="AP23" s="34">
        <f>IF(AND(('Nordfront-Armeebogen 2018'!E31="Waldläufer von Ithilien"),(ISNUMBER(SEARCH("bogen",'Nordfront-Armeebogen 2018'!D31))),('Nordfront-Armeebogen 2018'!C31="Krieger (0)")),('Nordfront-Armeebogen 2018'!A31),0)</f>
        <v>0</v>
      </c>
      <c r="AQ23" s="34">
        <f>IF(AND(('Nordfront-Armeebogen 2018'!E31="Die Menschen des Westens"),(ISNUMBER(SEARCH("bogen",'Nordfront-Armeebogen 2018'!D31))),('Nordfront-Armeebogen 2018'!C31="Krieger (0)")),('Nordfront-Armeebogen 2018'!A31),0)</f>
        <v>0</v>
      </c>
      <c r="AR23" s="34">
        <f>IF(AND(('Nordfront-Armeebogen 2018'!E31="Gothmogs Armee"),(ISNUMBER(SEARCH("bogen",'Nordfront-Armeebogen 2018'!D31))),('Nordfront-Armeebogen 2018'!C31="Krieger (0)")),('Nordfront-Armeebogen 2018'!A31),0)</f>
        <v>0</v>
      </c>
      <c r="AS23" s="34">
        <f>IF(AND(('Nordfront-Armeebogen 2018'!E31="Große Armee des Südens"),(ISNUMBER(SEARCH("bogen",'Nordfront-Armeebogen 2018'!D31))),('Nordfront-Armeebogen 2018'!C31="Krieger (0)")),('Nordfront-Armeebogen 2018'!A31),0)</f>
        <v>0</v>
      </c>
      <c r="AT23" s="34">
        <f>IF(AND(('Nordfront-Armeebogen 2018'!E31="Das schwarze Tor öffnet sich"),(ISNUMBER(SEARCH("bogen",'Nordfront-Armeebogen 2018'!D31))),('Nordfront-Armeebogen 2018'!C31="Krieger (0)")),('Nordfront-Armeebogen 2018'!A31),0)</f>
        <v>0</v>
      </c>
      <c r="AU23" s="34">
        <f>IF(AND(('Nordfront-Armeebogen 2018'!E31="Verteidiger des Auenlandes"),(ISNUMBER(SEARCH("bogen",'Nordfront-Armeebogen 2018'!D31))),('Nordfront-Armeebogen 2018'!C31="Krieger (0)")),('Nordfront-Armeebogen 2018'!A31),0)</f>
        <v>0</v>
      </c>
      <c r="AV23" s="34">
        <f>IF(AND(('Nordfront-Armeebogen 2018'!E31="Die Raufbolde des Hauptmanns"),(ISNUMBER(SEARCH("bogen",'Nordfront-Armeebogen 2018'!D31))),('Nordfront-Armeebogen 2018'!C31="Krieger (0)")),('Nordfront-Armeebogen 2018'!A31),0)</f>
        <v>0</v>
      </c>
    </row>
    <row r="24" spans="1:48" x14ac:dyDescent="0.25">
      <c r="B24" s="34">
        <f>IF(AND(('Nordfront-Armeebogen 2018'!E32="Arnor"),(ISNUMBER(SEARCH("Bogen",'Nordfront-Armeebogen 2018'!D32))),('Nordfront-Armeebogen 2018'!C32="Krieger (0)")),('Nordfront-Armeebogen 2018'!A32),0)</f>
        <v>0</v>
      </c>
      <c r="C24" s="34">
        <f>IF(AND(('Nordfront-Armeebogen 2018'!E32="Die Lehen"),(ISNUMBER(SEARCH("Bogen",'Nordfront-Armeebogen 2018'!D32))),('Nordfront-Armeebogen 2018'!C32="Krieger (0)")),('Nordfront-Armeebogen 2018'!A32),0)</f>
        <v>0</v>
      </c>
      <c r="D24" s="39">
        <f>IF(AND(('Nordfront-Armeebogen 2018'!E32="Das Königreich von Kazad-dûm"),(ISNUMBER(SEARCH("bogen",'Nordfront-Armeebogen 2018'!D32))),('Nordfront-Armeebogen 2018'!C32="Krieger (0)")),('Nordfront-Armeebogen 2018'!A32),0)</f>
        <v>0</v>
      </c>
      <c r="E24" s="39">
        <v>0</v>
      </c>
      <c r="F24" s="34">
        <v>0</v>
      </c>
      <c r="G24" s="34">
        <f>IF(AND(('Nordfront-Armeebogen 2018'!E32="Lothlórien"),(ISNUMBER(SEARCH("bogen",'Nordfront-Armeebogen 2018'!D32))),('Nordfront-Armeebogen 2018'!C32="Krieger (0)")),('Nordfront-Armeebogen 2018'!A32),0)</f>
        <v>0</v>
      </c>
      <c r="H24" s="34">
        <f>IF(AND(('Nordfront-Armeebogen 2018'!E32="Minas Tirith"),(ISNUMBER(SEARCH("Bogen",'Nordfront-Armeebogen 2018'!D32))),('Nordfront-Armeebogen 2018'!C32="Krieger (0)")),('Nordfront-Armeebogen 2018'!A32),0)</f>
        <v>0</v>
      </c>
      <c r="I24" s="34">
        <v>0</v>
      </c>
      <c r="J24" s="34">
        <f>IF(AND(('Nordfront-Armeebogen 2018'!E32="Númenor"),(ISNUMBER(SEARCH("Bogen",'Nordfront-Armeebogen 2018'!D32))),('Nordfront-Armeebogen 2018'!C32="Krieger (0)")),('Nordfront-Armeebogen 2018'!A32),0)</f>
        <v>0</v>
      </c>
      <c r="K24" s="34">
        <f>IF(AND(('Nordfront-Armeebogen 2018'!E32="Bruchtal"),(ISNUMBER(SEARCH("bogen",'Nordfront-Armeebogen 2018'!D32))),('Nordfront-Armeebogen 2018'!C32="Krieger (0)")),('Nordfront-Armeebogen 2018'!A32),0)</f>
        <v>0</v>
      </c>
      <c r="L24" s="34">
        <f>IF(AND(('Nordfront-Armeebogen 2018'!E32="Rohan"),(ISNUMBER(SEARCH("Bogen",'Nordfront-Armeebogen 2018'!D32))),('Nordfront-Armeebogen 2018'!C32="Krieger (0)")),('Nordfront-Armeebogen 2018'!A32),0)</f>
        <v>0</v>
      </c>
      <c r="M24" s="34">
        <f>IF(AND(('Nordfront-Armeebogen 2018'!E32="Das Auenland"),(ISNUMBER(SEARCH("bogen",'Nordfront-Armeebogen 2018'!D32))),('Nordfront-Armeebogen 2018'!C32="Krieger (0)")),('Nordfront-Armeebogen 2018'!A32),0)</f>
        <v>0</v>
      </c>
      <c r="N24" s="34">
        <v>0</v>
      </c>
      <c r="O24" s="34">
        <f>IF(AND(('Nordfront-Armeebogen 2018'!E32="Angmar"),(ISNUMBER(SEARCH("bogen",'Nordfront-Armeebogen 2018'!D32))),('Nordfront-Armeebogen 2018'!C32="Krieger (0)")),('Nordfront-Armeebogen 2018'!A32),0)</f>
        <v>0</v>
      </c>
      <c r="P24" s="34">
        <f>IF(AND(('Nordfront-Armeebogen 2018'!E32="Barad-dûr"),(ISNUMBER(SEARCH("bogen",'Nordfront-Armeebogen 2018'!D32))),('Nordfront-Armeebogen 2018'!C32="Krieger (0)")),('Nordfront-Armeebogen 2018'!A32),0)</f>
        <v>0</v>
      </c>
      <c r="Q24" s="34">
        <f>IF(AND(('Nordfront-Armeebogen 2018'!E32="Kosaren von Umbar"),(ISNUMBER(SEARCH("Bogen",'Nordfront-Armeebogen 2018'!D32))),('Nordfront-Armeebogen 2018'!C32="Krieger (0)")),('Nordfront-Armeebogen 2018'!A32),0)</f>
        <v>0</v>
      </c>
      <c r="R24" s="34">
        <f>IF(AND(('Nordfront-Armeebogen 2018'!E32="Kosaren von Umbar"),(ISNUMBER(SEARCH("Armbrust",'Nordfront-Armeebogen 2018'!D32))),('Nordfront-Armeebogen 2018'!C32="Krieger (0)")),('Nordfront-Armeebogen 2018'!A32),0)</f>
        <v>0</v>
      </c>
      <c r="S24" s="34">
        <f>IF(AND(('Nordfront-Armeebogen 2018'!E32="Die Ostlinge"),(ISNUMBER(SEARCH("Bogen",'Nordfront-Armeebogen 2018'!D32))),('Nordfront-Armeebogen 2018'!C32="Krieger (0)")),('Nordfront-Armeebogen 2018'!A32),0)</f>
        <v>0</v>
      </c>
      <c r="T24" s="34">
        <f>IF(AND(('Nordfront-Armeebogen 2018'!E32="Isengart"),(ISNUMBER(SEARCH("bogen",'Nordfront-Armeebogen 2018'!D32))),('Nordfront-Armeebogen 2018'!C32="Krieger (0)")),('Nordfront-Armeebogen 2018'!A32),0)</f>
        <v>0</v>
      </c>
      <c r="U24" s="34">
        <f>IF(AND(('Nordfront-Armeebogen 2018'!E32="Isengart"),(ISNUMBER(SEARCH("Armbrust",'Nordfront-Armeebogen 2018'!D32))),('Nordfront-Armeebogen 2018'!C32="Krieger (0)")),('Nordfront-Armeebogen 2018'!A32),0)</f>
        <v>0</v>
      </c>
      <c r="V24" s="34">
        <v>0</v>
      </c>
      <c r="W24" s="34">
        <f>IF(AND(('Nordfront-Armeebogen 2018'!E32="Mordor"),(ISNUMBER(SEARCH("bogen",'Nordfront-Armeebogen 2018'!D32))),('Nordfront-Armeebogen 2018'!C32="Krieger (0)")),('Nordfront-Armeebogen 2018'!A32),0)</f>
        <v>0</v>
      </c>
      <c r="X24" s="34">
        <f>IF(AND(('Nordfront-Armeebogen 2018'!E32="Moria"),(ISNUMBER(SEARCH("bogen",'Nordfront-Armeebogen 2018'!D32))),('Nordfront-Armeebogen 2018'!C32="Krieger (0)")),('Nordfront-Armeebogen 2018'!A32),0)</f>
        <v>0</v>
      </c>
      <c r="Y24" s="34">
        <f>IF(AND(('Nordfront-Armeebogen 2018'!E32="Die Schlangenhorde"),(ISNUMBER(SEARCH("Bogen",'Nordfront-Armeebogen 2018'!D32))),('Nordfront-Armeebogen 2018'!C32="Krieger (0)")),('Nordfront-Armeebogen 2018'!A32),0)</f>
        <v>0</v>
      </c>
      <c r="Z24" s="34">
        <v>0</v>
      </c>
      <c r="AA24" s="34">
        <f>IF(AND(('Nordfront-Armeebogen 2018'!E32="Sharkas Abtrünnige"),(ISNUMBER(SEARCH("Bogen",'Nordfront-Armeebogen 2018'!D32))),('Nordfront-Armeebogen 2018'!C32="Krieger (0)")),('Nordfront-Armeebogen 2018'!A32),0)</f>
        <v>0</v>
      </c>
      <c r="AB24" s="34">
        <v>0</v>
      </c>
      <c r="AC24" s="34">
        <f>IF(AND(('Nordfront-Armeebogen 2018'!E32="Variags von Khand"),(ISNUMBER(SEARCH("Bogen",'Nordfront-Armeebogen 2018'!D32))),('Nordfront-Armeebogen 2018'!C32="Krieger (0)")),('Nordfront-Armeebogen 2018'!A32),0)</f>
        <v>0</v>
      </c>
      <c r="AD24" s="34">
        <v>0</v>
      </c>
      <c r="AE24" s="34">
        <f>IF(AND(('Nordfront-Armeebogen 2018'!E32="Armee von See-Stadt"),(ISNUMBER(SEARCH("Bogen",'Nordfront-Armeebogen 2018'!D32))),('Nordfront-Armeebogen 2018'!C32="Krieger (0)")),('Nordfront-Armeebogen 2018'!A32),0)</f>
        <v>0</v>
      </c>
      <c r="AF24" s="34">
        <v>0</v>
      </c>
      <c r="AG24" s="34">
        <v>0</v>
      </c>
      <c r="AH24" s="34">
        <v>0</v>
      </c>
      <c r="AI24" s="34">
        <f>IF(AND(('Nordfront-Armeebogen 2018'!E32="Garnision von Thal"),(ISNUMBER(SEARCH("Bogen",'Nordfront-Armeebogen 2018'!D32))),('Nordfront-Armeebogen 2018'!C32="Krieger (0)")),('Nordfront-Armeebogen 2018'!A32),0)</f>
        <v>0</v>
      </c>
      <c r="AJ24" s="34">
        <f>IF(AND(('Nordfront-Armeebogen 2018'!E32="Thranduils Hallen"),(ISNUMBER(SEARCH("bogen",'Nordfront-Armeebogen 2018'!D32))),('Nordfront-Armeebogen 2018'!C32="Krieger (0)")),('Nordfront-Armeebogen 2018'!A32),0)</f>
        <v>0</v>
      </c>
      <c r="AK24" s="34">
        <f>IF(AND(('Nordfront-Armeebogen 2018'!E32="Die Eisenberge"),(ISNUMBER(SEARCH("Armbrust",'Nordfront-Armeebogen 2018'!D32))),('Nordfront-Armeebogen 2018'!C32="Krieger (0)")),('Nordfront-Armeebogen 2018'!A32),0)</f>
        <v>0</v>
      </c>
      <c r="AL24" s="34">
        <f>IF(AND(('Nordfront-Armeebogen 2018'!E32="Überlebende von See-Stadt"),(ISNUMBER(SEARCH("Bogen",'Nordfront-Armeebogen 2018'!D32))),('Nordfront-Armeebogen 2018'!C32="Krieger (0)")),('Nordfront-Armeebogen 2018'!A32),0)</f>
        <v>0</v>
      </c>
      <c r="AM24" s="34">
        <f>IF(AND(('Nordfront-Armeebogen 2018'!E32="Azogs Jäger"),(ISNUMBER(SEARCH("bogen",'Nordfront-Armeebogen 2018'!D32))),('Nordfront-Armeebogen 2018'!C32="Krieger (0)")),('Nordfront-Armeebogen 2018'!A32),0)</f>
        <v>0</v>
      </c>
      <c r="AN24" s="34">
        <v>0</v>
      </c>
      <c r="AO24" s="34">
        <v>0</v>
      </c>
      <c r="AP24" s="34">
        <f>IF(AND(('Nordfront-Armeebogen 2018'!E32="Waldläufer von Ithilien"),(ISNUMBER(SEARCH("bogen",'Nordfront-Armeebogen 2018'!D32))),('Nordfront-Armeebogen 2018'!C32="Krieger (0)")),('Nordfront-Armeebogen 2018'!A32),0)</f>
        <v>0</v>
      </c>
      <c r="AQ24" s="34">
        <f>IF(AND(('Nordfront-Armeebogen 2018'!E32="Die Menschen des Westens"),(ISNUMBER(SEARCH("bogen",'Nordfront-Armeebogen 2018'!D32))),('Nordfront-Armeebogen 2018'!C32="Krieger (0)")),('Nordfront-Armeebogen 2018'!A32),0)</f>
        <v>0</v>
      </c>
      <c r="AR24" s="34">
        <f>IF(AND(('Nordfront-Armeebogen 2018'!E32="Gothmogs Armee"),(ISNUMBER(SEARCH("bogen",'Nordfront-Armeebogen 2018'!D32))),('Nordfront-Armeebogen 2018'!C32="Krieger (0)")),('Nordfront-Armeebogen 2018'!A32),0)</f>
        <v>0</v>
      </c>
      <c r="AS24" s="34">
        <f>IF(AND(('Nordfront-Armeebogen 2018'!E32="Große Armee des Südens"),(ISNUMBER(SEARCH("bogen",'Nordfront-Armeebogen 2018'!D32))),('Nordfront-Armeebogen 2018'!C32="Krieger (0)")),('Nordfront-Armeebogen 2018'!A32),0)</f>
        <v>0</v>
      </c>
      <c r="AT24" s="34">
        <f>IF(AND(('Nordfront-Armeebogen 2018'!E32="Das schwarze Tor öffnet sich"),(ISNUMBER(SEARCH("bogen",'Nordfront-Armeebogen 2018'!D32))),('Nordfront-Armeebogen 2018'!C32="Krieger (0)")),('Nordfront-Armeebogen 2018'!A32),0)</f>
        <v>0</v>
      </c>
      <c r="AU24" s="34">
        <f>IF(AND(('Nordfront-Armeebogen 2018'!E32="Verteidiger des Auenlandes"),(ISNUMBER(SEARCH("bogen",'Nordfront-Armeebogen 2018'!D32))),('Nordfront-Armeebogen 2018'!C32="Krieger (0)")),('Nordfront-Armeebogen 2018'!A32),0)</f>
        <v>0</v>
      </c>
      <c r="AV24" s="34">
        <f>IF(AND(('Nordfront-Armeebogen 2018'!E32="Die Raufbolde des Hauptmanns"),(ISNUMBER(SEARCH("bogen",'Nordfront-Armeebogen 2018'!D32))),('Nordfront-Armeebogen 2018'!C32="Krieger (0)")),('Nordfront-Armeebogen 2018'!A32),0)</f>
        <v>0</v>
      </c>
    </row>
    <row r="25" spans="1:48" x14ac:dyDescent="0.25">
      <c r="B25" s="34">
        <f>IF(AND(('Nordfront-Armeebogen 2018'!E33="Arnor"),(ISNUMBER(SEARCH("Bogen",'Nordfront-Armeebogen 2018'!D33))),('Nordfront-Armeebogen 2018'!C33="Krieger (0)")),('Nordfront-Armeebogen 2018'!A33),0)</f>
        <v>0</v>
      </c>
      <c r="C25" s="34">
        <f>IF(AND(('Nordfront-Armeebogen 2018'!E33="Die Lehen"),(ISNUMBER(SEARCH("Bogen",'Nordfront-Armeebogen 2018'!D33))),('Nordfront-Armeebogen 2018'!C33="Krieger (0)")),('Nordfront-Armeebogen 2018'!A33),0)</f>
        <v>0</v>
      </c>
      <c r="D25" s="39">
        <f>IF(AND(('Nordfront-Armeebogen 2018'!E33="Das Königreich von Kazad-dûm"),(ISNUMBER(SEARCH("bogen",'Nordfront-Armeebogen 2018'!D33))),('Nordfront-Armeebogen 2018'!C33="Krieger (0)")),('Nordfront-Armeebogen 2018'!A33),0)</f>
        <v>0</v>
      </c>
      <c r="E25" s="39">
        <v>0</v>
      </c>
      <c r="F25" s="34">
        <v>0</v>
      </c>
      <c r="G25" s="34">
        <f>IF(AND(('Nordfront-Armeebogen 2018'!E33="Lothlórien"),(ISNUMBER(SEARCH("bogen",'Nordfront-Armeebogen 2018'!D33))),('Nordfront-Armeebogen 2018'!C33="Krieger (0)")),('Nordfront-Armeebogen 2018'!A33),0)</f>
        <v>0</v>
      </c>
      <c r="H25" s="34">
        <f>IF(AND(('Nordfront-Armeebogen 2018'!E33="Minas Tirith"),(ISNUMBER(SEARCH("Bogen",'Nordfront-Armeebogen 2018'!D33))),('Nordfront-Armeebogen 2018'!C33="Krieger (0)")),('Nordfront-Armeebogen 2018'!A33),0)</f>
        <v>0</v>
      </c>
      <c r="I25" s="34">
        <v>0</v>
      </c>
      <c r="J25" s="34">
        <f>IF(AND(('Nordfront-Armeebogen 2018'!E33="Númenor"),(ISNUMBER(SEARCH("Bogen",'Nordfront-Armeebogen 2018'!D33))),('Nordfront-Armeebogen 2018'!C33="Krieger (0)")),('Nordfront-Armeebogen 2018'!A33),0)</f>
        <v>0</v>
      </c>
      <c r="K25" s="34">
        <f>IF(AND(('Nordfront-Armeebogen 2018'!E33="Bruchtal"),(ISNUMBER(SEARCH("bogen",'Nordfront-Armeebogen 2018'!D33))),('Nordfront-Armeebogen 2018'!C33="Krieger (0)")),('Nordfront-Armeebogen 2018'!A33),0)</f>
        <v>0</v>
      </c>
      <c r="L25" s="34">
        <f>IF(AND(('Nordfront-Armeebogen 2018'!E33="Rohan"),(ISNUMBER(SEARCH("Bogen",'Nordfront-Armeebogen 2018'!D33))),('Nordfront-Armeebogen 2018'!C33="Krieger (0)")),('Nordfront-Armeebogen 2018'!A33),0)</f>
        <v>0</v>
      </c>
      <c r="M25" s="34">
        <f>IF(AND(('Nordfront-Armeebogen 2018'!E33="Das Auenland"),(ISNUMBER(SEARCH("bogen",'Nordfront-Armeebogen 2018'!D33))),('Nordfront-Armeebogen 2018'!C33="Krieger (0)")),('Nordfront-Armeebogen 2018'!A33),0)</f>
        <v>0</v>
      </c>
      <c r="N25" s="34">
        <v>0</v>
      </c>
      <c r="O25" s="34">
        <f>IF(AND(('Nordfront-Armeebogen 2018'!E33="Angmar"),(ISNUMBER(SEARCH("bogen",'Nordfront-Armeebogen 2018'!D33))),('Nordfront-Armeebogen 2018'!C33="Krieger (0)")),('Nordfront-Armeebogen 2018'!A33),0)</f>
        <v>0</v>
      </c>
      <c r="P25" s="34">
        <f>IF(AND(('Nordfront-Armeebogen 2018'!E33="Barad-dûr"),(ISNUMBER(SEARCH("bogen",'Nordfront-Armeebogen 2018'!D33))),('Nordfront-Armeebogen 2018'!C33="Krieger (0)")),('Nordfront-Armeebogen 2018'!A33),0)</f>
        <v>0</v>
      </c>
      <c r="Q25" s="34">
        <f>IF(AND(('Nordfront-Armeebogen 2018'!E33="Kosaren von Umbar"),(ISNUMBER(SEARCH("Bogen",'Nordfront-Armeebogen 2018'!D33))),('Nordfront-Armeebogen 2018'!C33="Krieger (0)")),('Nordfront-Armeebogen 2018'!A33),0)</f>
        <v>0</v>
      </c>
      <c r="R25" s="34">
        <f>IF(AND(('Nordfront-Armeebogen 2018'!E33="Kosaren von Umbar"),(ISNUMBER(SEARCH("Armbrust",'Nordfront-Armeebogen 2018'!D33))),('Nordfront-Armeebogen 2018'!C33="Krieger (0)")),('Nordfront-Armeebogen 2018'!A33),0)</f>
        <v>0</v>
      </c>
      <c r="S25" s="34">
        <f>IF(AND(('Nordfront-Armeebogen 2018'!E33="Die Ostlinge"),(ISNUMBER(SEARCH("Bogen",'Nordfront-Armeebogen 2018'!D33))),('Nordfront-Armeebogen 2018'!C33="Krieger (0)")),('Nordfront-Armeebogen 2018'!A33),0)</f>
        <v>0</v>
      </c>
      <c r="T25" s="34">
        <f>IF(AND(('Nordfront-Armeebogen 2018'!E33="Isengart"),(ISNUMBER(SEARCH("bogen",'Nordfront-Armeebogen 2018'!D33))),('Nordfront-Armeebogen 2018'!C33="Krieger (0)")),('Nordfront-Armeebogen 2018'!A33),0)</f>
        <v>0</v>
      </c>
      <c r="U25" s="34">
        <f>IF(AND(('Nordfront-Armeebogen 2018'!E33="Isengart"),(ISNUMBER(SEARCH("Armbrust",'Nordfront-Armeebogen 2018'!D33))),('Nordfront-Armeebogen 2018'!C33="Krieger (0)")),('Nordfront-Armeebogen 2018'!A33),0)</f>
        <v>0</v>
      </c>
      <c r="V25" s="34">
        <v>0</v>
      </c>
      <c r="W25" s="34">
        <f>IF(AND(('Nordfront-Armeebogen 2018'!E33="Mordor"),(ISNUMBER(SEARCH("bogen",'Nordfront-Armeebogen 2018'!D33))),('Nordfront-Armeebogen 2018'!C33="Krieger (0)")),('Nordfront-Armeebogen 2018'!A33),0)</f>
        <v>0</v>
      </c>
      <c r="X25" s="34">
        <f>IF(AND(('Nordfront-Armeebogen 2018'!E33="Moria"),(ISNUMBER(SEARCH("bogen",'Nordfront-Armeebogen 2018'!D33))),('Nordfront-Armeebogen 2018'!C33="Krieger (0)")),('Nordfront-Armeebogen 2018'!A33),0)</f>
        <v>0</v>
      </c>
      <c r="Y25" s="34">
        <f>IF(AND(('Nordfront-Armeebogen 2018'!E33="Die Schlangenhorde"),(ISNUMBER(SEARCH("Bogen",'Nordfront-Armeebogen 2018'!D33))),('Nordfront-Armeebogen 2018'!C33="Krieger (0)")),('Nordfront-Armeebogen 2018'!A33),0)</f>
        <v>0</v>
      </c>
      <c r="Z25" s="34">
        <v>0</v>
      </c>
      <c r="AA25" s="34">
        <f>IF(AND(('Nordfront-Armeebogen 2018'!E33="Sharkas Abtrünnige"),(ISNUMBER(SEARCH("Bogen",'Nordfront-Armeebogen 2018'!D33))),('Nordfront-Armeebogen 2018'!C33="Krieger (0)")),('Nordfront-Armeebogen 2018'!A33),0)</f>
        <v>0</v>
      </c>
      <c r="AB25" s="34">
        <v>0</v>
      </c>
      <c r="AC25" s="34">
        <f>IF(AND(('Nordfront-Armeebogen 2018'!E33="Variags von Khand"),(ISNUMBER(SEARCH("Bogen",'Nordfront-Armeebogen 2018'!D33))),('Nordfront-Armeebogen 2018'!C33="Krieger (0)")),('Nordfront-Armeebogen 2018'!A33),0)</f>
        <v>0</v>
      </c>
      <c r="AD25" s="34">
        <v>0</v>
      </c>
      <c r="AE25" s="34">
        <f>IF(AND(('Nordfront-Armeebogen 2018'!E33="Armee von See-Stadt"),(ISNUMBER(SEARCH("Bogen",'Nordfront-Armeebogen 2018'!D33))),('Nordfront-Armeebogen 2018'!C33="Krieger (0)")),('Nordfront-Armeebogen 2018'!A33),0)</f>
        <v>0</v>
      </c>
      <c r="AF25" s="34">
        <v>0</v>
      </c>
      <c r="AG25" s="34">
        <v>0</v>
      </c>
      <c r="AH25" s="34">
        <v>0</v>
      </c>
      <c r="AI25" s="34">
        <f>IF(AND(('Nordfront-Armeebogen 2018'!E33="Garnision von Thal"),(ISNUMBER(SEARCH("Bogen",'Nordfront-Armeebogen 2018'!D33))),('Nordfront-Armeebogen 2018'!C33="Krieger (0)")),('Nordfront-Armeebogen 2018'!A33),0)</f>
        <v>0</v>
      </c>
      <c r="AJ25" s="34">
        <f>IF(AND(('Nordfront-Armeebogen 2018'!E33="Thranduils Hallen"),(ISNUMBER(SEARCH("bogen",'Nordfront-Armeebogen 2018'!D33))),('Nordfront-Armeebogen 2018'!C33="Krieger (0)")),('Nordfront-Armeebogen 2018'!A33),0)</f>
        <v>0</v>
      </c>
      <c r="AK25" s="34">
        <f>IF(AND(('Nordfront-Armeebogen 2018'!E33="Die Eisenberge"),(ISNUMBER(SEARCH("Armbrust",'Nordfront-Armeebogen 2018'!D33))),('Nordfront-Armeebogen 2018'!C33="Krieger (0)")),('Nordfront-Armeebogen 2018'!A33),0)</f>
        <v>0</v>
      </c>
      <c r="AL25" s="34">
        <f>IF(AND(('Nordfront-Armeebogen 2018'!E33="Überlebende von See-Stadt"),(ISNUMBER(SEARCH("Bogen",'Nordfront-Armeebogen 2018'!D33))),('Nordfront-Armeebogen 2018'!C33="Krieger (0)")),('Nordfront-Armeebogen 2018'!A33),0)</f>
        <v>0</v>
      </c>
      <c r="AM25" s="34">
        <f>IF(AND(('Nordfront-Armeebogen 2018'!E33="Azogs Jäger"),(ISNUMBER(SEARCH("bogen",'Nordfront-Armeebogen 2018'!D33))),('Nordfront-Armeebogen 2018'!C33="Krieger (0)")),('Nordfront-Armeebogen 2018'!A33),0)</f>
        <v>0</v>
      </c>
      <c r="AN25" s="34">
        <v>0</v>
      </c>
      <c r="AO25" s="34">
        <v>0</v>
      </c>
      <c r="AP25" s="34">
        <f>IF(AND(('Nordfront-Armeebogen 2018'!E33="Waldläufer von Ithilien"),(ISNUMBER(SEARCH("bogen",'Nordfront-Armeebogen 2018'!D33))),('Nordfront-Armeebogen 2018'!C33="Krieger (0)")),('Nordfront-Armeebogen 2018'!A33),0)</f>
        <v>0</v>
      </c>
      <c r="AQ25" s="34">
        <f>IF(AND(('Nordfront-Armeebogen 2018'!E33="Die Menschen des Westens"),(ISNUMBER(SEARCH("bogen",'Nordfront-Armeebogen 2018'!D33))),('Nordfront-Armeebogen 2018'!C33="Krieger (0)")),('Nordfront-Armeebogen 2018'!A33),0)</f>
        <v>0</v>
      </c>
      <c r="AR25" s="34">
        <f>IF(AND(('Nordfront-Armeebogen 2018'!E33="Gothmogs Armee"),(ISNUMBER(SEARCH("bogen",'Nordfront-Armeebogen 2018'!D33))),('Nordfront-Armeebogen 2018'!C33="Krieger (0)")),('Nordfront-Armeebogen 2018'!A33),0)</f>
        <v>0</v>
      </c>
      <c r="AS25" s="34">
        <f>IF(AND(('Nordfront-Armeebogen 2018'!E33="Große Armee des Südens"),(ISNUMBER(SEARCH("bogen",'Nordfront-Armeebogen 2018'!D33))),('Nordfront-Armeebogen 2018'!C33="Krieger (0)")),('Nordfront-Armeebogen 2018'!A33),0)</f>
        <v>0</v>
      </c>
      <c r="AT25" s="34">
        <f>IF(AND(('Nordfront-Armeebogen 2018'!E33="Das schwarze Tor öffnet sich"),(ISNUMBER(SEARCH("bogen",'Nordfront-Armeebogen 2018'!D33))),('Nordfront-Armeebogen 2018'!C33="Krieger (0)")),('Nordfront-Armeebogen 2018'!A33),0)</f>
        <v>0</v>
      </c>
      <c r="AU25" s="34">
        <f>IF(AND(('Nordfront-Armeebogen 2018'!E33="Verteidiger des Auenlandes"),(ISNUMBER(SEARCH("bogen",'Nordfront-Armeebogen 2018'!D33))),('Nordfront-Armeebogen 2018'!C33="Krieger (0)")),('Nordfront-Armeebogen 2018'!A33),0)</f>
        <v>0</v>
      </c>
      <c r="AV25" s="34">
        <f>IF(AND(('Nordfront-Armeebogen 2018'!E33="Die Raufbolde des Hauptmanns"),(ISNUMBER(SEARCH("bogen",'Nordfront-Armeebogen 2018'!D33))),('Nordfront-Armeebogen 2018'!C33="Krieger (0)")),('Nordfront-Armeebogen 2018'!A33),0)</f>
        <v>0</v>
      </c>
    </row>
    <row r="26" spans="1:48" x14ac:dyDescent="0.25">
      <c r="B26" s="34">
        <f>IF(AND(('Nordfront-Armeebogen 2018'!E34="Arnor"),(ISNUMBER(SEARCH("Bogen",'Nordfront-Armeebogen 2018'!D34))),('Nordfront-Armeebogen 2018'!C34="Krieger (0)")),('Nordfront-Armeebogen 2018'!A34),0)</f>
        <v>0</v>
      </c>
      <c r="C26" s="34">
        <f>IF(AND(('Nordfront-Armeebogen 2018'!E34="Die Lehen"),(ISNUMBER(SEARCH("Bogen",'Nordfront-Armeebogen 2018'!D34))),('Nordfront-Armeebogen 2018'!C34="Krieger (0)")),('Nordfront-Armeebogen 2018'!A34),0)</f>
        <v>0</v>
      </c>
      <c r="D26" s="39">
        <f>IF(AND(('Nordfront-Armeebogen 2018'!E34="Das Königreich von Kazad-dûm"),(ISNUMBER(SEARCH("bogen",'Nordfront-Armeebogen 2018'!D34))),('Nordfront-Armeebogen 2018'!C34="Krieger (0)")),('Nordfront-Armeebogen 2018'!A34),0)</f>
        <v>0</v>
      </c>
      <c r="E26" s="39">
        <v>0</v>
      </c>
      <c r="F26" s="34">
        <v>0</v>
      </c>
      <c r="G26" s="34">
        <f>IF(AND(('Nordfront-Armeebogen 2018'!E34="Lothlórien"),(ISNUMBER(SEARCH("bogen",'Nordfront-Armeebogen 2018'!D34))),('Nordfront-Armeebogen 2018'!C34="Krieger (0)")),('Nordfront-Armeebogen 2018'!A34),0)</f>
        <v>0</v>
      </c>
      <c r="H26" s="34">
        <f>IF(AND(('Nordfront-Armeebogen 2018'!E34="Minas Tirith"),(ISNUMBER(SEARCH("Bogen",'Nordfront-Armeebogen 2018'!D34))),('Nordfront-Armeebogen 2018'!C34="Krieger (0)")),('Nordfront-Armeebogen 2018'!A34),0)</f>
        <v>0</v>
      </c>
      <c r="I26" s="34">
        <v>0</v>
      </c>
      <c r="J26" s="34">
        <f>IF(AND(('Nordfront-Armeebogen 2018'!E34="Númenor"),(ISNUMBER(SEARCH("Bogen",'Nordfront-Armeebogen 2018'!D34))),('Nordfront-Armeebogen 2018'!C34="Krieger (0)")),('Nordfront-Armeebogen 2018'!A34),0)</f>
        <v>0</v>
      </c>
      <c r="K26" s="34">
        <f>IF(AND(('Nordfront-Armeebogen 2018'!E34="Bruchtal"),(ISNUMBER(SEARCH("bogen",'Nordfront-Armeebogen 2018'!D34))),('Nordfront-Armeebogen 2018'!C34="Krieger (0)")),('Nordfront-Armeebogen 2018'!A34),0)</f>
        <v>0</v>
      </c>
      <c r="L26" s="34">
        <f>IF(AND(('Nordfront-Armeebogen 2018'!E34="Rohan"),(ISNUMBER(SEARCH("Bogen",'Nordfront-Armeebogen 2018'!D34))),('Nordfront-Armeebogen 2018'!C34="Krieger (0)")),('Nordfront-Armeebogen 2018'!A34),0)</f>
        <v>0</v>
      </c>
      <c r="M26" s="34">
        <f>IF(AND(('Nordfront-Armeebogen 2018'!E34="Das Auenland"),(ISNUMBER(SEARCH("bogen",'Nordfront-Armeebogen 2018'!D34))),('Nordfront-Armeebogen 2018'!C34="Krieger (0)")),('Nordfront-Armeebogen 2018'!A34),0)</f>
        <v>0</v>
      </c>
      <c r="N26" s="34">
        <v>0</v>
      </c>
      <c r="O26" s="34">
        <f>IF(AND(('Nordfront-Armeebogen 2018'!E34="Angmar"),(ISNUMBER(SEARCH("bogen",'Nordfront-Armeebogen 2018'!D34))),('Nordfront-Armeebogen 2018'!C34="Krieger (0)")),('Nordfront-Armeebogen 2018'!A34),0)</f>
        <v>0</v>
      </c>
      <c r="P26" s="34">
        <f>IF(AND(('Nordfront-Armeebogen 2018'!E34="Barad-dûr"),(ISNUMBER(SEARCH("bogen",'Nordfront-Armeebogen 2018'!D34))),('Nordfront-Armeebogen 2018'!C34="Krieger (0)")),('Nordfront-Armeebogen 2018'!A34),0)</f>
        <v>0</v>
      </c>
      <c r="Q26" s="34">
        <f>IF(AND(('Nordfront-Armeebogen 2018'!E34="Kosaren von Umbar"),(ISNUMBER(SEARCH("Bogen",'Nordfront-Armeebogen 2018'!D34))),('Nordfront-Armeebogen 2018'!C34="Krieger (0)")),('Nordfront-Armeebogen 2018'!A34),0)</f>
        <v>0</v>
      </c>
      <c r="R26" s="34">
        <f>IF(AND(('Nordfront-Armeebogen 2018'!E34="Kosaren von Umbar"),(ISNUMBER(SEARCH("Armbrust",'Nordfront-Armeebogen 2018'!D34))),('Nordfront-Armeebogen 2018'!C34="Krieger (0)")),('Nordfront-Armeebogen 2018'!A34),0)</f>
        <v>0</v>
      </c>
      <c r="S26" s="34">
        <f>IF(AND(('Nordfront-Armeebogen 2018'!E34="Die Ostlinge"),(ISNUMBER(SEARCH("Bogen",'Nordfront-Armeebogen 2018'!D34))),('Nordfront-Armeebogen 2018'!C34="Krieger (0)")),('Nordfront-Armeebogen 2018'!A34),0)</f>
        <v>0</v>
      </c>
      <c r="T26" s="34">
        <f>IF(AND(('Nordfront-Armeebogen 2018'!E34="Isengart"),(ISNUMBER(SEARCH("bogen",'Nordfront-Armeebogen 2018'!D34))),('Nordfront-Armeebogen 2018'!C34="Krieger (0)")),('Nordfront-Armeebogen 2018'!A34),0)</f>
        <v>0</v>
      </c>
      <c r="U26" s="34">
        <f>IF(AND(('Nordfront-Armeebogen 2018'!E34="Isengart"),(ISNUMBER(SEARCH("Armbrust",'Nordfront-Armeebogen 2018'!D34))),('Nordfront-Armeebogen 2018'!C34="Krieger (0)")),('Nordfront-Armeebogen 2018'!A34),0)</f>
        <v>0</v>
      </c>
      <c r="V26" s="34">
        <v>0</v>
      </c>
      <c r="W26" s="34">
        <f>IF(AND(('Nordfront-Armeebogen 2018'!E34="Mordor"),(ISNUMBER(SEARCH("bogen",'Nordfront-Armeebogen 2018'!D34))),('Nordfront-Armeebogen 2018'!C34="Krieger (0)")),('Nordfront-Armeebogen 2018'!A34),0)</f>
        <v>0</v>
      </c>
      <c r="X26" s="34">
        <f>IF(AND(('Nordfront-Armeebogen 2018'!E34="Moria"),(ISNUMBER(SEARCH("bogen",'Nordfront-Armeebogen 2018'!D34))),('Nordfront-Armeebogen 2018'!C34="Krieger (0)")),('Nordfront-Armeebogen 2018'!A34),0)</f>
        <v>0</v>
      </c>
      <c r="Y26" s="34">
        <f>IF(AND(('Nordfront-Armeebogen 2018'!E34="Die Schlangenhorde"),(ISNUMBER(SEARCH("Bogen",'Nordfront-Armeebogen 2018'!D34))),('Nordfront-Armeebogen 2018'!C34="Krieger (0)")),('Nordfront-Armeebogen 2018'!A34),0)</f>
        <v>0</v>
      </c>
      <c r="Z26" s="34">
        <v>0</v>
      </c>
      <c r="AA26" s="34">
        <f>IF(AND(('Nordfront-Armeebogen 2018'!E34="Sharkas Abtrünnige"),(ISNUMBER(SEARCH("Bogen",'Nordfront-Armeebogen 2018'!D34))),('Nordfront-Armeebogen 2018'!C34="Krieger (0)")),('Nordfront-Armeebogen 2018'!A34),0)</f>
        <v>0</v>
      </c>
      <c r="AB26" s="34">
        <v>0</v>
      </c>
      <c r="AC26" s="34">
        <f>IF(AND(('Nordfront-Armeebogen 2018'!E34="Variags von Khand"),(ISNUMBER(SEARCH("Bogen",'Nordfront-Armeebogen 2018'!D34))),('Nordfront-Armeebogen 2018'!C34="Krieger (0)")),('Nordfront-Armeebogen 2018'!A34),0)</f>
        <v>0</v>
      </c>
      <c r="AD26" s="34">
        <v>0</v>
      </c>
      <c r="AE26" s="34">
        <f>IF(AND(('Nordfront-Armeebogen 2018'!E34="Armee von See-Stadt"),(ISNUMBER(SEARCH("Bogen",'Nordfront-Armeebogen 2018'!D34))),('Nordfront-Armeebogen 2018'!C34="Krieger (0)")),('Nordfront-Armeebogen 2018'!A34),0)</f>
        <v>0</v>
      </c>
      <c r="AF26" s="34">
        <v>0</v>
      </c>
      <c r="AG26" s="34">
        <v>0</v>
      </c>
      <c r="AH26" s="34">
        <v>0</v>
      </c>
      <c r="AI26" s="34">
        <f>IF(AND(('Nordfront-Armeebogen 2018'!E34="Garnision von Thal"),(ISNUMBER(SEARCH("Bogen",'Nordfront-Armeebogen 2018'!D34))),('Nordfront-Armeebogen 2018'!C34="Krieger (0)")),('Nordfront-Armeebogen 2018'!A34),0)</f>
        <v>0</v>
      </c>
      <c r="AJ26" s="34">
        <f>IF(AND(('Nordfront-Armeebogen 2018'!E34="Thranduils Hallen"),(ISNUMBER(SEARCH("bogen",'Nordfront-Armeebogen 2018'!D34))),('Nordfront-Armeebogen 2018'!C34="Krieger (0)")),('Nordfront-Armeebogen 2018'!A34),0)</f>
        <v>0</v>
      </c>
      <c r="AK26" s="34">
        <f>IF(AND(('Nordfront-Armeebogen 2018'!E34="Die Eisenberge"),(ISNUMBER(SEARCH("Armbrust",'Nordfront-Armeebogen 2018'!D34))),('Nordfront-Armeebogen 2018'!C34="Krieger (0)")),('Nordfront-Armeebogen 2018'!A34),0)</f>
        <v>0</v>
      </c>
      <c r="AL26" s="34">
        <f>IF(AND(('Nordfront-Armeebogen 2018'!E34="Überlebende von See-Stadt"),(ISNUMBER(SEARCH("Bogen",'Nordfront-Armeebogen 2018'!D34))),('Nordfront-Armeebogen 2018'!C34="Krieger (0)")),('Nordfront-Armeebogen 2018'!A34),0)</f>
        <v>0</v>
      </c>
      <c r="AM26" s="34">
        <f>IF(AND(('Nordfront-Armeebogen 2018'!E34="Azogs Jäger"),(ISNUMBER(SEARCH("bogen",'Nordfront-Armeebogen 2018'!D34))),('Nordfront-Armeebogen 2018'!C34="Krieger (0)")),('Nordfront-Armeebogen 2018'!A34),0)</f>
        <v>0</v>
      </c>
      <c r="AN26" s="34">
        <v>0</v>
      </c>
      <c r="AO26" s="34">
        <v>0</v>
      </c>
      <c r="AP26" s="34">
        <f>IF(AND(('Nordfront-Armeebogen 2018'!E34="Waldläufer von Ithilien"),(ISNUMBER(SEARCH("bogen",'Nordfront-Armeebogen 2018'!D34))),('Nordfront-Armeebogen 2018'!C34="Krieger (0)")),('Nordfront-Armeebogen 2018'!A34),0)</f>
        <v>0</v>
      </c>
      <c r="AQ26" s="34">
        <f>IF(AND(('Nordfront-Armeebogen 2018'!E34="Die Menschen des Westens"),(ISNUMBER(SEARCH("bogen",'Nordfront-Armeebogen 2018'!D34))),('Nordfront-Armeebogen 2018'!C34="Krieger (0)")),('Nordfront-Armeebogen 2018'!A34),0)</f>
        <v>0</v>
      </c>
      <c r="AR26" s="34">
        <f>IF(AND(('Nordfront-Armeebogen 2018'!E34="Gothmogs Armee"),(ISNUMBER(SEARCH("bogen",'Nordfront-Armeebogen 2018'!D34))),('Nordfront-Armeebogen 2018'!C34="Krieger (0)")),('Nordfront-Armeebogen 2018'!A34),0)</f>
        <v>0</v>
      </c>
      <c r="AS26" s="34">
        <f>IF(AND(('Nordfront-Armeebogen 2018'!E34="Große Armee des Südens"),(ISNUMBER(SEARCH("bogen",'Nordfront-Armeebogen 2018'!D34))),('Nordfront-Armeebogen 2018'!C34="Krieger (0)")),('Nordfront-Armeebogen 2018'!A34),0)</f>
        <v>0</v>
      </c>
      <c r="AT26" s="34">
        <f>IF(AND(('Nordfront-Armeebogen 2018'!E34="Das schwarze Tor öffnet sich"),(ISNUMBER(SEARCH("bogen",'Nordfront-Armeebogen 2018'!D34))),('Nordfront-Armeebogen 2018'!C34="Krieger (0)")),('Nordfront-Armeebogen 2018'!A34),0)</f>
        <v>0</v>
      </c>
      <c r="AU26" s="34">
        <f>IF(AND(('Nordfront-Armeebogen 2018'!E34="Verteidiger des Auenlandes"),(ISNUMBER(SEARCH("bogen",'Nordfront-Armeebogen 2018'!D34))),('Nordfront-Armeebogen 2018'!C34="Krieger (0)")),('Nordfront-Armeebogen 2018'!A34),0)</f>
        <v>0</v>
      </c>
      <c r="AV26" s="34">
        <f>IF(AND(('Nordfront-Armeebogen 2018'!E34="Die Raufbolde des Hauptmanns"),(ISNUMBER(SEARCH("bogen",'Nordfront-Armeebogen 2018'!D34))),('Nordfront-Armeebogen 2018'!C34="Krieger (0)")),('Nordfront-Armeebogen 2018'!A34),0)</f>
        <v>0</v>
      </c>
    </row>
    <row r="27" spans="1:48" x14ac:dyDescent="0.25">
      <c r="B27" s="34">
        <f>IF(AND(('Nordfront-Armeebogen 2018'!E35="Arnor"),(ISNUMBER(SEARCH("Bogen",'Nordfront-Armeebogen 2018'!D35))),('Nordfront-Armeebogen 2018'!C35="Krieger (0)")),('Nordfront-Armeebogen 2018'!A35),0)</f>
        <v>0</v>
      </c>
      <c r="C27" s="34">
        <f>IF(AND(('Nordfront-Armeebogen 2018'!E35="Die Lehen"),(ISNUMBER(SEARCH("Bogen",'Nordfront-Armeebogen 2018'!D35))),('Nordfront-Armeebogen 2018'!C35="Krieger (0)")),('Nordfront-Armeebogen 2018'!A35),0)</f>
        <v>0</v>
      </c>
      <c r="D27" s="39">
        <f>IF(AND(('Nordfront-Armeebogen 2018'!E35="Das Königreich von Kazad-dûm"),(ISNUMBER(SEARCH("bogen",'Nordfront-Armeebogen 2018'!D35))),('Nordfront-Armeebogen 2018'!C35="Krieger (0)")),('Nordfront-Armeebogen 2018'!A35),0)</f>
        <v>0</v>
      </c>
      <c r="E27" s="39">
        <v>0</v>
      </c>
      <c r="F27" s="34">
        <v>0</v>
      </c>
      <c r="G27" s="34">
        <f>IF(AND(('Nordfront-Armeebogen 2018'!E35="Lothlórien"),(ISNUMBER(SEARCH("bogen",'Nordfront-Armeebogen 2018'!D35))),('Nordfront-Armeebogen 2018'!C35="Krieger (0)")),('Nordfront-Armeebogen 2018'!A35),0)</f>
        <v>0</v>
      </c>
      <c r="H27" s="34">
        <f>IF(AND(('Nordfront-Armeebogen 2018'!E35="Minas Tirith"),(ISNUMBER(SEARCH("Bogen",'Nordfront-Armeebogen 2018'!D35))),('Nordfront-Armeebogen 2018'!C35="Krieger (0)")),('Nordfront-Armeebogen 2018'!A35),0)</f>
        <v>0</v>
      </c>
      <c r="I27" s="34">
        <v>0</v>
      </c>
      <c r="J27" s="34">
        <f>IF(AND(('Nordfront-Armeebogen 2018'!E35="Númenor"),(ISNUMBER(SEARCH("Bogen",'Nordfront-Armeebogen 2018'!D35))),('Nordfront-Armeebogen 2018'!C35="Krieger (0)")),('Nordfront-Armeebogen 2018'!A35),0)</f>
        <v>0</v>
      </c>
      <c r="K27" s="34">
        <f>IF(AND(('Nordfront-Armeebogen 2018'!E35="Bruchtal"),(ISNUMBER(SEARCH("bogen",'Nordfront-Armeebogen 2018'!D35))),('Nordfront-Armeebogen 2018'!C35="Krieger (0)")),('Nordfront-Armeebogen 2018'!A35),0)</f>
        <v>0</v>
      </c>
      <c r="L27" s="34">
        <f>IF(AND(('Nordfront-Armeebogen 2018'!E35="Rohan"),(ISNUMBER(SEARCH("Bogen",'Nordfront-Armeebogen 2018'!D35))),('Nordfront-Armeebogen 2018'!C35="Krieger (0)")),('Nordfront-Armeebogen 2018'!A35),0)</f>
        <v>0</v>
      </c>
      <c r="M27" s="34">
        <f>IF(AND(('Nordfront-Armeebogen 2018'!E35="Das Auenland"),(ISNUMBER(SEARCH("bogen",'Nordfront-Armeebogen 2018'!D35))),('Nordfront-Armeebogen 2018'!C35="Krieger (0)")),('Nordfront-Armeebogen 2018'!A35),0)</f>
        <v>0</v>
      </c>
      <c r="N27" s="34">
        <v>0</v>
      </c>
      <c r="O27" s="34">
        <f>IF(AND(('Nordfront-Armeebogen 2018'!E35="Angmar"),(ISNUMBER(SEARCH("bogen",'Nordfront-Armeebogen 2018'!D35))),('Nordfront-Armeebogen 2018'!C35="Krieger (0)")),('Nordfront-Armeebogen 2018'!A35),0)</f>
        <v>0</v>
      </c>
      <c r="P27" s="34">
        <f>IF(AND(('Nordfront-Armeebogen 2018'!E35="Barad-dûr"),(ISNUMBER(SEARCH("bogen",'Nordfront-Armeebogen 2018'!D35))),('Nordfront-Armeebogen 2018'!C35="Krieger (0)")),('Nordfront-Armeebogen 2018'!A35),0)</f>
        <v>0</v>
      </c>
      <c r="Q27" s="34">
        <f>IF(AND(('Nordfront-Armeebogen 2018'!E35="Kosaren von Umbar"),(ISNUMBER(SEARCH("Bogen",'Nordfront-Armeebogen 2018'!D35))),('Nordfront-Armeebogen 2018'!C35="Krieger (0)")),('Nordfront-Armeebogen 2018'!A35),0)</f>
        <v>0</v>
      </c>
      <c r="R27" s="34">
        <f>IF(AND(('Nordfront-Armeebogen 2018'!E35="Kosaren von Umbar"),(ISNUMBER(SEARCH("Armbrust",'Nordfront-Armeebogen 2018'!D35))),('Nordfront-Armeebogen 2018'!C35="Krieger (0)")),('Nordfront-Armeebogen 2018'!A35),0)</f>
        <v>0</v>
      </c>
      <c r="S27" s="34">
        <f>IF(AND(('Nordfront-Armeebogen 2018'!E35="Die Ostlinge"),(ISNUMBER(SEARCH("Bogen",'Nordfront-Armeebogen 2018'!D35))),('Nordfront-Armeebogen 2018'!C35="Krieger (0)")),('Nordfront-Armeebogen 2018'!A35),0)</f>
        <v>0</v>
      </c>
      <c r="T27" s="34">
        <f>IF(AND(('Nordfront-Armeebogen 2018'!E35="Isengart"),(ISNUMBER(SEARCH("bogen",'Nordfront-Armeebogen 2018'!D35))),('Nordfront-Armeebogen 2018'!C35="Krieger (0)")),('Nordfront-Armeebogen 2018'!A35),0)</f>
        <v>0</v>
      </c>
      <c r="U27" s="34">
        <f>IF(AND(('Nordfront-Armeebogen 2018'!E35="Isengart"),(ISNUMBER(SEARCH("Armbrust",'Nordfront-Armeebogen 2018'!D35))),('Nordfront-Armeebogen 2018'!C35="Krieger (0)")),('Nordfront-Armeebogen 2018'!A35),0)</f>
        <v>0</v>
      </c>
      <c r="V27" s="34">
        <v>0</v>
      </c>
      <c r="W27" s="34">
        <f>IF(AND(('Nordfront-Armeebogen 2018'!E35="Mordor"),(ISNUMBER(SEARCH("bogen",'Nordfront-Armeebogen 2018'!D35))),('Nordfront-Armeebogen 2018'!C35="Krieger (0)")),('Nordfront-Armeebogen 2018'!A35),0)</f>
        <v>0</v>
      </c>
      <c r="X27" s="34">
        <f>IF(AND(('Nordfront-Armeebogen 2018'!E35="Moria"),(ISNUMBER(SEARCH("bogen",'Nordfront-Armeebogen 2018'!D35))),('Nordfront-Armeebogen 2018'!C35="Krieger (0)")),('Nordfront-Armeebogen 2018'!A35),0)</f>
        <v>0</v>
      </c>
      <c r="Y27" s="34">
        <f>IF(AND(('Nordfront-Armeebogen 2018'!E35="Die Schlangenhorde"),(ISNUMBER(SEARCH("Bogen",'Nordfront-Armeebogen 2018'!D35))),('Nordfront-Armeebogen 2018'!C35="Krieger (0)")),('Nordfront-Armeebogen 2018'!A35),0)</f>
        <v>0</v>
      </c>
      <c r="Z27" s="34">
        <v>0</v>
      </c>
      <c r="AA27" s="34">
        <f>IF(AND(('Nordfront-Armeebogen 2018'!E35="Sharkas Abtrünnige"),(ISNUMBER(SEARCH("Bogen",'Nordfront-Armeebogen 2018'!D35))),('Nordfront-Armeebogen 2018'!C35="Krieger (0)")),('Nordfront-Armeebogen 2018'!A35),0)</f>
        <v>0</v>
      </c>
      <c r="AB27" s="34">
        <v>0</v>
      </c>
      <c r="AC27" s="34">
        <f>IF(AND(('Nordfront-Armeebogen 2018'!E35="Variags von Khand"),(ISNUMBER(SEARCH("Bogen",'Nordfront-Armeebogen 2018'!D35))),('Nordfront-Armeebogen 2018'!C35="Krieger (0)")),('Nordfront-Armeebogen 2018'!A35),0)</f>
        <v>0</v>
      </c>
      <c r="AD27" s="34">
        <v>0</v>
      </c>
      <c r="AE27" s="34">
        <f>IF(AND(('Nordfront-Armeebogen 2018'!E35="Armee von See-Stadt"),(ISNUMBER(SEARCH("Bogen",'Nordfront-Armeebogen 2018'!D35))),('Nordfront-Armeebogen 2018'!C35="Krieger (0)")),('Nordfront-Armeebogen 2018'!A35),0)</f>
        <v>0</v>
      </c>
      <c r="AF27" s="34">
        <v>0</v>
      </c>
      <c r="AG27" s="34">
        <v>0</v>
      </c>
      <c r="AH27" s="34">
        <v>0</v>
      </c>
      <c r="AI27" s="34">
        <f>IF(AND(('Nordfront-Armeebogen 2018'!E35="Garnision von Thal"),(ISNUMBER(SEARCH("Bogen",'Nordfront-Armeebogen 2018'!D35))),('Nordfront-Armeebogen 2018'!C35="Krieger (0)")),('Nordfront-Armeebogen 2018'!A35),0)</f>
        <v>0</v>
      </c>
      <c r="AJ27" s="34">
        <f>IF(AND(('Nordfront-Armeebogen 2018'!E35="Thranduils Hallen"),(ISNUMBER(SEARCH("bogen",'Nordfront-Armeebogen 2018'!D35))),('Nordfront-Armeebogen 2018'!C35="Krieger (0)")),('Nordfront-Armeebogen 2018'!A35),0)</f>
        <v>0</v>
      </c>
      <c r="AK27" s="34">
        <f>IF(AND(('Nordfront-Armeebogen 2018'!E35="Die Eisenberge"),(ISNUMBER(SEARCH("Armbrust",'Nordfront-Armeebogen 2018'!D35))),('Nordfront-Armeebogen 2018'!C35="Krieger (0)")),('Nordfront-Armeebogen 2018'!A35),0)</f>
        <v>0</v>
      </c>
      <c r="AL27" s="34">
        <f>IF(AND(('Nordfront-Armeebogen 2018'!E35="Überlebende von See-Stadt"),(ISNUMBER(SEARCH("Bogen",'Nordfront-Armeebogen 2018'!D35))),('Nordfront-Armeebogen 2018'!C35="Krieger (0)")),('Nordfront-Armeebogen 2018'!A35),0)</f>
        <v>0</v>
      </c>
      <c r="AM27" s="34">
        <f>IF(AND(('Nordfront-Armeebogen 2018'!E35="Azogs Jäger"),(ISNUMBER(SEARCH("bogen",'Nordfront-Armeebogen 2018'!D35))),('Nordfront-Armeebogen 2018'!C35="Krieger (0)")),('Nordfront-Armeebogen 2018'!A35),0)</f>
        <v>0</v>
      </c>
      <c r="AN27" s="34">
        <v>0</v>
      </c>
      <c r="AO27" s="34">
        <v>0</v>
      </c>
      <c r="AP27" s="34">
        <f>IF(AND(('Nordfront-Armeebogen 2018'!E35="Waldläufer von Ithilien"),(ISNUMBER(SEARCH("bogen",'Nordfront-Armeebogen 2018'!D35))),('Nordfront-Armeebogen 2018'!C35="Krieger (0)")),('Nordfront-Armeebogen 2018'!A35),0)</f>
        <v>0</v>
      </c>
      <c r="AQ27" s="34">
        <f>IF(AND(('Nordfront-Armeebogen 2018'!E35="Die Menschen des Westens"),(ISNUMBER(SEARCH("bogen",'Nordfront-Armeebogen 2018'!D35))),('Nordfront-Armeebogen 2018'!C35="Krieger (0)")),('Nordfront-Armeebogen 2018'!A35),0)</f>
        <v>0</v>
      </c>
      <c r="AR27" s="34">
        <f>IF(AND(('Nordfront-Armeebogen 2018'!E35="Gothmogs Armee"),(ISNUMBER(SEARCH("bogen",'Nordfront-Armeebogen 2018'!D35))),('Nordfront-Armeebogen 2018'!C35="Krieger (0)")),('Nordfront-Armeebogen 2018'!A35),0)</f>
        <v>0</v>
      </c>
      <c r="AS27" s="34">
        <f>IF(AND(('Nordfront-Armeebogen 2018'!E35="Große Armee des Südens"),(ISNUMBER(SEARCH("bogen",'Nordfront-Armeebogen 2018'!D35))),('Nordfront-Armeebogen 2018'!C35="Krieger (0)")),('Nordfront-Armeebogen 2018'!A35),0)</f>
        <v>0</v>
      </c>
      <c r="AT27" s="34">
        <f>IF(AND(('Nordfront-Armeebogen 2018'!E35="Das schwarze Tor öffnet sich"),(ISNUMBER(SEARCH("bogen",'Nordfront-Armeebogen 2018'!D35))),('Nordfront-Armeebogen 2018'!C35="Krieger (0)")),('Nordfront-Armeebogen 2018'!A35),0)</f>
        <v>0</v>
      </c>
      <c r="AU27" s="34">
        <f>IF(AND(('Nordfront-Armeebogen 2018'!E35="Verteidiger des Auenlandes"),(ISNUMBER(SEARCH("bogen",'Nordfront-Armeebogen 2018'!D35))),('Nordfront-Armeebogen 2018'!C35="Krieger (0)")),('Nordfront-Armeebogen 2018'!A35),0)</f>
        <v>0</v>
      </c>
      <c r="AV27" s="34">
        <f>IF(AND(('Nordfront-Armeebogen 2018'!E35="Die Raufbolde des Hauptmanns"),(ISNUMBER(SEARCH("bogen",'Nordfront-Armeebogen 2018'!D35))),('Nordfront-Armeebogen 2018'!C35="Krieger (0)")),('Nordfront-Armeebogen 2018'!A35),0)</f>
        <v>0</v>
      </c>
    </row>
    <row r="28" spans="1:48" x14ac:dyDescent="0.25">
      <c r="B28" s="34">
        <f>IF(AND(('Nordfront-Armeebogen 2018'!E36="Arnor"),(ISNUMBER(SEARCH("Bogen",'Nordfront-Armeebogen 2018'!D36))),('Nordfront-Armeebogen 2018'!C36="Krieger (0)")),('Nordfront-Armeebogen 2018'!A36),0)</f>
        <v>0</v>
      </c>
      <c r="C28" s="34">
        <f>IF(AND(('Nordfront-Armeebogen 2018'!E36="Die Lehen"),(ISNUMBER(SEARCH("Bogen",'Nordfront-Armeebogen 2018'!D36))),('Nordfront-Armeebogen 2018'!C36="Krieger (0)")),('Nordfront-Armeebogen 2018'!A36),0)</f>
        <v>0</v>
      </c>
      <c r="D28" s="39">
        <f>IF(AND(('Nordfront-Armeebogen 2018'!E36="Das Königreich von Kazad-dûm"),(ISNUMBER(SEARCH("bogen",'Nordfront-Armeebogen 2018'!D36))),('Nordfront-Armeebogen 2018'!C36="Krieger (0)")),('Nordfront-Armeebogen 2018'!A36),0)</f>
        <v>0</v>
      </c>
      <c r="E28" s="39">
        <v>0</v>
      </c>
      <c r="F28" s="34">
        <v>0</v>
      </c>
      <c r="G28" s="34">
        <f>IF(AND(('Nordfront-Armeebogen 2018'!E36="Lothlórien"),(ISNUMBER(SEARCH("bogen",'Nordfront-Armeebogen 2018'!D36))),('Nordfront-Armeebogen 2018'!C36="Krieger (0)")),('Nordfront-Armeebogen 2018'!A36),0)</f>
        <v>0</v>
      </c>
      <c r="H28" s="34">
        <f>IF(AND(('Nordfront-Armeebogen 2018'!E36="Minas Tirith"),(ISNUMBER(SEARCH("Bogen",'Nordfront-Armeebogen 2018'!D36))),('Nordfront-Armeebogen 2018'!C36="Krieger (0)")),('Nordfront-Armeebogen 2018'!A36),0)</f>
        <v>0</v>
      </c>
      <c r="I28" s="34">
        <v>0</v>
      </c>
      <c r="J28" s="34">
        <f>IF(AND(('Nordfront-Armeebogen 2018'!E36="Númenor"),(ISNUMBER(SEARCH("Bogen",'Nordfront-Armeebogen 2018'!D36))),('Nordfront-Armeebogen 2018'!C36="Krieger (0)")),('Nordfront-Armeebogen 2018'!A36),0)</f>
        <v>0</v>
      </c>
      <c r="K28" s="34">
        <f>IF(AND(('Nordfront-Armeebogen 2018'!E36="Bruchtal"),(ISNUMBER(SEARCH("bogen",'Nordfront-Armeebogen 2018'!D36))),('Nordfront-Armeebogen 2018'!C36="Krieger (0)")),('Nordfront-Armeebogen 2018'!A36),0)</f>
        <v>0</v>
      </c>
      <c r="L28" s="34">
        <f>IF(AND(('Nordfront-Armeebogen 2018'!E36="Rohan"),(ISNUMBER(SEARCH("Bogen",'Nordfront-Armeebogen 2018'!D36))),('Nordfront-Armeebogen 2018'!C36="Krieger (0)")),('Nordfront-Armeebogen 2018'!A36),0)</f>
        <v>0</v>
      </c>
      <c r="M28" s="34">
        <f>IF(AND(('Nordfront-Armeebogen 2018'!E36="Das Auenland"),(ISNUMBER(SEARCH("bogen",'Nordfront-Armeebogen 2018'!D36))),('Nordfront-Armeebogen 2018'!C36="Krieger (0)")),('Nordfront-Armeebogen 2018'!A36),0)</f>
        <v>0</v>
      </c>
      <c r="N28" s="34">
        <v>0</v>
      </c>
      <c r="O28" s="34">
        <f>IF(AND(('Nordfront-Armeebogen 2018'!E36="Angmar"),(ISNUMBER(SEARCH("bogen",'Nordfront-Armeebogen 2018'!D36))),('Nordfront-Armeebogen 2018'!C36="Krieger (0)")),('Nordfront-Armeebogen 2018'!A36),0)</f>
        <v>0</v>
      </c>
      <c r="P28" s="34">
        <f>IF(AND(('Nordfront-Armeebogen 2018'!E36="Barad-dûr"),(ISNUMBER(SEARCH("bogen",'Nordfront-Armeebogen 2018'!D36))),('Nordfront-Armeebogen 2018'!C36="Krieger (0)")),('Nordfront-Armeebogen 2018'!A36),0)</f>
        <v>0</v>
      </c>
      <c r="Q28" s="34">
        <f>IF(AND(('Nordfront-Armeebogen 2018'!E36="Kosaren von Umbar"),(ISNUMBER(SEARCH("Bogen",'Nordfront-Armeebogen 2018'!D36))),('Nordfront-Armeebogen 2018'!C36="Krieger (0)")),('Nordfront-Armeebogen 2018'!A36),0)</f>
        <v>0</v>
      </c>
      <c r="R28" s="34">
        <f>IF(AND(('Nordfront-Armeebogen 2018'!E36="Kosaren von Umbar"),(ISNUMBER(SEARCH("Armbrust",'Nordfront-Armeebogen 2018'!D36))),('Nordfront-Armeebogen 2018'!C36="Krieger (0)")),('Nordfront-Armeebogen 2018'!A36),0)</f>
        <v>0</v>
      </c>
      <c r="S28" s="34">
        <f>IF(AND(('Nordfront-Armeebogen 2018'!E36="Die Ostlinge"),(ISNUMBER(SEARCH("Bogen",'Nordfront-Armeebogen 2018'!D36))),('Nordfront-Armeebogen 2018'!C36="Krieger (0)")),('Nordfront-Armeebogen 2018'!A36),0)</f>
        <v>0</v>
      </c>
      <c r="T28" s="34">
        <f>IF(AND(('Nordfront-Armeebogen 2018'!E36="Isengart"),(ISNUMBER(SEARCH("bogen",'Nordfront-Armeebogen 2018'!D36))),('Nordfront-Armeebogen 2018'!C36="Krieger (0)")),('Nordfront-Armeebogen 2018'!A36),0)</f>
        <v>0</v>
      </c>
      <c r="U28" s="34">
        <f>IF(AND(('Nordfront-Armeebogen 2018'!E36="Isengart"),(ISNUMBER(SEARCH("Armbrust",'Nordfront-Armeebogen 2018'!D36))),('Nordfront-Armeebogen 2018'!C36="Krieger (0)")),('Nordfront-Armeebogen 2018'!A36),0)</f>
        <v>0</v>
      </c>
      <c r="V28" s="34">
        <v>0</v>
      </c>
      <c r="W28" s="34">
        <f>IF(AND(('Nordfront-Armeebogen 2018'!E36="Mordor"),(ISNUMBER(SEARCH("bogen",'Nordfront-Armeebogen 2018'!D36))),('Nordfront-Armeebogen 2018'!C36="Krieger (0)")),('Nordfront-Armeebogen 2018'!A36),0)</f>
        <v>0</v>
      </c>
      <c r="X28" s="34">
        <f>IF(AND(('Nordfront-Armeebogen 2018'!E36="Moria"),(ISNUMBER(SEARCH("bogen",'Nordfront-Armeebogen 2018'!D36))),('Nordfront-Armeebogen 2018'!C36="Krieger (0)")),('Nordfront-Armeebogen 2018'!A36),0)</f>
        <v>0</v>
      </c>
      <c r="Y28" s="34">
        <f>IF(AND(('Nordfront-Armeebogen 2018'!E36="Die Schlangenhorde"),(ISNUMBER(SEARCH("Bogen",'Nordfront-Armeebogen 2018'!D36))),('Nordfront-Armeebogen 2018'!C36="Krieger (0)")),('Nordfront-Armeebogen 2018'!A36),0)</f>
        <v>0</v>
      </c>
      <c r="Z28" s="34">
        <v>0</v>
      </c>
      <c r="AA28" s="34">
        <f>IF(AND(('Nordfront-Armeebogen 2018'!E36="Sharkas Abtrünnige"),(ISNUMBER(SEARCH("Bogen",'Nordfront-Armeebogen 2018'!D36))),('Nordfront-Armeebogen 2018'!C36="Krieger (0)")),('Nordfront-Armeebogen 2018'!A36),0)</f>
        <v>0</v>
      </c>
      <c r="AB28" s="34">
        <v>0</v>
      </c>
      <c r="AC28" s="34">
        <f>IF(AND(('Nordfront-Armeebogen 2018'!E36="Variags von Khand"),(ISNUMBER(SEARCH("Bogen",'Nordfront-Armeebogen 2018'!D36))),('Nordfront-Armeebogen 2018'!C36="Krieger (0)")),('Nordfront-Armeebogen 2018'!A36),0)</f>
        <v>0</v>
      </c>
      <c r="AD28" s="34">
        <v>0</v>
      </c>
      <c r="AE28" s="34">
        <f>IF(AND(('Nordfront-Armeebogen 2018'!E36="Armee von See-Stadt"),(ISNUMBER(SEARCH("Bogen",'Nordfront-Armeebogen 2018'!D36))),('Nordfront-Armeebogen 2018'!C36="Krieger (0)")),('Nordfront-Armeebogen 2018'!A36),0)</f>
        <v>0</v>
      </c>
      <c r="AF28" s="34">
        <v>0</v>
      </c>
      <c r="AG28" s="34">
        <v>0</v>
      </c>
      <c r="AH28" s="34">
        <v>0</v>
      </c>
      <c r="AI28" s="34">
        <f>IF(AND(('Nordfront-Armeebogen 2018'!E36="Garnision von Thal"),(ISNUMBER(SEARCH("Bogen",'Nordfront-Armeebogen 2018'!D36))),('Nordfront-Armeebogen 2018'!C36="Krieger (0)")),('Nordfront-Armeebogen 2018'!A36),0)</f>
        <v>0</v>
      </c>
      <c r="AJ28" s="34">
        <f>IF(AND(('Nordfront-Armeebogen 2018'!E36="Thranduils Hallen"),(ISNUMBER(SEARCH("bogen",'Nordfront-Armeebogen 2018'!D36))),('Nordfront-Armeebogen 2018'!C36="Krieger (0)")),('Nordfront-Armeebogen 2018'!A36),0)</f>
        <v>0</v>
      </c>
      <c r="AK28" s="34">
        <f>IF(AND(('Nordfront-Armeebogen 2018'!E36="Die Eisenberge"),(ISNUMBER(SEARCH("Armbrust",'Nordfront-Armeebogen 2018'!D36))),('Nordfront-Armeebogen 2018'!C36="Krieger (0)")),('Nordfront-Armeebogen 2018'!A36),0)</f>
        <v>0</v>
      </c>
      <c r="AL28" s="34">
        <f>IF(AND(('Nordfront-Armeebogen 2018'!E36="Überlebende von See-Stadt"),(ISNUMBER(SEARCH("Bogen",'Nordfront-Armeebogen 2018'!D36))),('Nordfront-Armeebogen 2018'!C36="Krieger (0)")),('Nordfront-Armeebogen 2018'!A36),0)</f>
        <v>0</v>
      </c>
      <c r="AM28" s="34">
        <f>IF(AND(('Nordfront-Armeebogen 2018'!E36="Azogs Jäger"),(ISNUMBER(SEARCH("bogen",'Nordfront-Armeebogen 2018'!D36))),('Nordfront-Armeebogen 2018'!C36="Krieger (0)")),('Nordfront-Armeebogen 2018'!A36),0)</f>
        <v>0</v>
      </c>
      <c r="AN28" s="34">
        <v>0</v>
      </c>
      <c r="AO28" s="34">
        <v>0</v>
      </c>
      <c r="AP28" s="34">
        <f>IF(AND(('Nordfront-Armeebogen 2018'!E36="Waldläufer von Ithilien"),(ISNUMBER(SEARCH("bogen",'Nordfront-Armeebogen 2018'!D36))),('Nordfront-Armeebogen 2018'!C36="Krieger (0)")),('Nordfront-Armeebogen 2018'!A36),0)</f>
        <v>0</v>
      </c>
      <c r="AQ28" s="34">
        <f>IF(AND(('Nordfront-Armeebogen 2018'!E36="Die Menschen des Westens"),(ISNUMBER(SEARCH("bogen",'Nordfront-Armeebogen 2018'!D36))),('Nordfront-Armeebogen 2018'!C36="Krieger (0)")),('Nordfront-Armeebogen 2018'!A36),0)</f>
        <v>0</v>
      </c>
      <c r="AR28" s="34">
        <f>IF(AND(('Nordfront-Armeebogen 2018'!E36="Gothmogs Armee"),(ISNUMBER(SEARCH("bogen",'Nordfront-Armeebogen 2018'!D36))),('Nordfront-Armeebogen 2018'!C36="Krieger (0)")),('Nordfront-Armeebogen 2018'!A36),0)</f>
        <v>0</v>
      </c>
      <c r="AS28" s="34">
        <f>IF(AND(('Nordfront-Armeebogen 2018'!E36="Große Armee des Südens"),(ISNUMBER(SEARCH("bogen",'Nordfront-Armeebogen 2018'!D36))),('Nordfront-Armeebogen 2018'!C36="Krieger (0)")),('Nordfront-Armeebogen 2018'!A36),0)</f>
        <v>0</v>
      </c>
      <c r="AT28" s="34">
        <f>IF(AND(('Nordfront-Armeebogen 2018'!E36="Das schwarze Tor öffnet sich"),(ISNUMBER(SEARCH("bogen",'Nordfront-Armeebogen 2018'!D36))),('Nordfront-Armeebogen 2018'!C36="Krieger (0)")),('Nordfront-Armeebogen 2018'!A36),0)</f>
        <v>0</v>
      </c>
      <c r="AU28" s="34">
        <f>IF(AND(('Nordfront-Armeebogen 2018'!E36="Verteidiger des Auenlandes"),(ISNUMBER(SEARCH("bogen",'Nordfront-Armeebogen 2018'!D36))),('Nordfront-Armeebogen 2018'!C36="Krieger (0)")),('Nordfront-Armeebogen 2018'!A36),0)</f>
        <v>0</v>
      </c>
      <c r="AV28" s="34">
        <f>IF(AND(('Nordfront-Armeebogen 2018'!E36="Die Raufbolde des Hauptmanns"),(ISNUMBER(SEARCH("bogen",'Nordfront-Armeebogen 2018'!D36))),('Nordfront-Armeebogen 2018'!C36="Krieger (0)")),('Nordfront-Armeebogen 2018'!A36),0)</f>
        <v>0</v>
      </c>
    </row>
    <row r="29" spans="1:48" x14ac:dyDescent="0.25">
      <c r="B29" s="34">
        <f>IF(AND(('Nordfront-Armeebogen 2018'!E37="Arnor"),(ISNUMBER(SEARCH("Bogen",'Nordfront-Armeebogen 2018'!D37))),('Nordfront-Armeebogen 2018'!C37="Krieger (0)")),('Nordfront-Armeebogen 2018'!A37),0)</f>
        <v>0</v>
      </c>
      <c r="C29" s="34">
        <f>IF(AND(('Nordfront-Armeebogen 2018'!E37="Die Lehen"),(ISNUMBER(SEARCH("Bogen",'Nordfront-Armeebogen 2018'!D37))),('Nordfront-Armeebogen 2018'!C37="Krieger (0)")),('Nordfront-Armeebogen 2018'!A37),0)</f>
        <v>0</v>
      </c>
      <c r="D29" s="39">
        <f>IF(AND(('Nordfront-Armeebogen 2018'!E37="Das Königreich von Kazad-dûm"),(ISNUMBER(SEARCH("bogen",'Nordfront-Armeebogen 2018'!D37))),('Nordfront-Armeebogen 2018'!C37="Krieger (0)")),('Nordfront-Armeebogen 2018'!A37),0)</f>
        <v>0</v>
      </c>
      <c r="E29" s="39">
        <v>0</v>
      </c>
      <c r="F29" s="34">
        <v>0</v>
      </c>
      <c r="G29" s="34">
        <f>IF(AND(('Nordfront-Armeebogen 2018'!E37="Lothlórien"),(ISNUMBER(SEARCH("bogen",'Nordfront-Armeebogen 2018'!D37))),('Nordfront-Armeebogen 2018'!C37="Krieger (0)")),('Nordfront-Armeebogen 2018'!A37),0)</f>
        <v>0</v>
      </c>
      <c r="H29" s="34">
        <f>IF(AND(('Nordfront-Armeebogen 2018'!E37="Minas Tirith"),(ISNUMBER(SEARCH("Bogen",'Nordfront-Armeebogen 2018'!D37))),('Nordfront-Armeebogen 2018'!C37="Krieger (0)")),('Nordfront-Armeebogen 2018'!A37),0)</f>
        <v>0</v>
      </c>
      <c r="I29" s="34">
        <v>0</v>
      </c>
      <c r="J29" s="34">
        <f>IF(AND(('Nordfront-Armeebogen 2018'!E37="Númenor"),(ISNUMBER(SEARCH("Bogen",'Nordfront-Armeebogen 2018'!D37))),('Nordfront-Armeebogen 2018'!C37="Krieger (0)")),('Nordfront-Armeebogen 2018'!A37),0)</f>
        <v>0</v>
      </c>
      <c r="K29" s="34">
        <f>IF(AND(('Nordfront-Armeebogen 2018'!E37="Bruchtal"),(ISNUMBER(SEARCH("bogen",'Nordfront-Armeebogen 2018'!D37))),('Nordfront-Armeebogen 2018'!C37="Krieger (0)")),('Nordfront-Armeebogen 2018'!A37),0)</f>
        <v>0</v>
      </c>
      <c r="L29" s="34">
        <f>IF(AND(('Nordfront-Armeebogen 2018'!E37="Rohan"),(ISNUMBER(SEARCH("Bogen",'Nordfront-Armeebogen 2018'!D37))),('Nordfront-Armeebogen 2018'!C37="Krieger (0)")),('Nordfront-Armeebogen 2018'!A37),0)</f>
        <v>0</v>
      </c>
      <c r="M29" s="34">
        <f>IF(AND(('Nordfront-Armeebogen 2018'!E37="Das Auenland"),(ISNUMBER(SEARCH("bogen",'Nordfront-Armeebogen 2018'!D37))),('Nordfront-Armeebogen 2018'!C37="Krieger (0)")),('Nordfront-Armeebogen 2018'!A37),0)</f>
        <v>0</v>
      </c>
      <c r="N29" s="34">
        <v>0</v>
      </c>
      <c r="O29" s="34">
        <f>IF(AND(('Nordfront-Armeebogen 2018'!E37="Angmar"),(ISNUMBER(SEARCH("bogen",'Nordfront-Armeebogen 2018'!D37))),('Nordfront-Armeebogen 2018'!C37="Krieger (0)")),('Nordfront-Armeebogen 2018'!A37),0)</f>
        <v>0</v>
      </c>
      <c r="P29" s="34">
        <f>IF(AND(('Nordfront-Armeebogen 2018'!E37="Barad-dûr"),(ISNUMBER(SEARCH("bogen",'Nordfront-Armeebogen 2018'!D37))),('Nordfront-Armeebogen 2018'!C37="Krieger (0)")),('Nordfront-Armeebogen 2018'!A37),0)</f>
        <v>0</v>
      </c>
      <c r="Q29" s="34">
        <f>IF(AND(('Nordfront-Armeebogen 2018'!E37="Kosaren von Umbar"),(ISNUMBER(SEARCH("Bogen",'Nordfront-Armeebogen 2018'!D37))),('Nordfront-Armeebogen 2018'!C37="Krieger (0)")),('Nordfront-Armeebogen 2018'!A37),0)</f>
        <v>0</v>
      </c>
      <c r="R29" s="34">
        <f>IF(AND(('Nordfront-Armeebogen 2018'!E37="Kosaren von Umbar"),(ISNUMBER(SEARCH("Armbrust",'Nordfront-Armeebogen 2018'!D37))),('Nordfront-Armeebogen 2018'!C37="Krieger (0)")),('Nordfront-Armeebogen 2018'!A37),0)</f>
        <v>0</v>
      </c>
      <c r="S29" s="34">
        <f>IF(AND(('Nordfront-Armeebogen 2018'!E37="Die Ostlinge"),(ISNUMBER(SEARCH("Bogen",'Nordfront-Armeebogen 2018'!D37))),('Nordfront-Armeebogen 2018'!C37="Krieger (0)")),('Nordfront-Armeebogen 2018'!A37),0)</f>
        <v>0</v>
      </c>
      <c r="T29" s="34">
        <f>IF(AND(('Nordfront-Armeebogen 2018'!E37="Isengart"),(ISNUMBER(SEARCH("bogen",'Nordfront-Armeebogen 2018'!D37))),('Nordfront-Armeebogen 2018'!C37="Krieger (0)")),('Nordfront-Armeebogen 2018'!A37),0)</f>
        <v>0</v>
      </c>
      <c r="U29" s="34">
        <f>IF(AND(('Nordfront-Armeebogen 2018'!E37="Isengart"),(ISNUMBER(SEARCH("Armbrust",'Nordfront-Armeebogen 2018'!D37))),('Nordfront-Armeebogen 2018'!C37="Krieger (0)")),('Nordfront-Armeebogen 2018'!A37),0)</f>
        <v>0</v>
      </c>
      <c r="V29" s="34">
        <v>0</v>
      </c>
      <c r="W29" s="34">
        <f>IF(AND(('Nordfront-Armeebogen 2018'!E37="Mordor"),(ISNUMBER(SEARCH("bogen",'Nordfront-Armeebogen 2018'!D37))),('Nordfront-Armeebogen 2018'!C37="Krieger (0)")),('Nordfront-Armeebogen 2018'!A37),0)</f>
        <v>0</v>
      </c>
      <c r="X29" s="34">
        <f>IF(AND(('Nordfront-Armeebogen 2018'!E37="Moria"),(ISNUMBER(SEARCH("bogen",'Nordfront-Armeebogen 2018'!D37))),('Nordfront-Armeebogen 2018'!C37="Krieger (0)")),('Nordfront-Armeebogen 2018'!A37),0)</f>
        <v>0</v>
      </c>
      <c r="Y29" s="34">
        <f>IF(AND(('Nordfront-Armeebogen 2018'!E37="Die Schlangenhorde"),(ISNUMBER(SEARCH("Bogen",'Nordfront-Armeebogen 2018'!D37))),('Nordfront-Armeebogen 2018'!C37="Krieger (0)")),('Nordfront-Armeebogen 2018'!A37),0)</f>
        <v>0</v>
      </c>
      <c r="Z29" s="34">
        <v>0</v>
      </c>
      <c r="AA29" s="34">
        <f>IF(AND(('Nordfront-Armeebogen 2018'!E37="Sharkas Abtrünnige"),(ISNUMBER(SEARCH("Bogen",'Nordfront-Armeebogen 2018'!D37))),('Nordfront-Armeebogen 2018'!C37="Krieger (0)")),('Nordfront-Armeebogen 2018'!A37),0)</f>
        <v>0</v>
      </c>
      <c r="AB29" s="34">
        <v>0</v>
      </c>
      <c r="AC29" s="34">
        <f>IF(AND(('Nordfront-Armeebogen 2018'!E37="Variags von Khand"),(ISNUMBER(SEARCH("Bogen",'Nordfront-Armeebogen 2018'!D37))),('Nordfront-Armeebogen 2018'!C37="Krieger (0)")),('Nordfront-Armeebogen 2018'!A37),0)</f>
        <v>0</v>
      </c>
      <c r="AD29" s="34">
        <v>0</v>
      </c>
      <c r="AE29" s="34">
        <f>IF(AND(('Nordfront-Armeebogen 2018'!E37="Armee von See-Stadt"),(ISNUMBER(SEARCH("Bogen",'Nordfront-Armeebogen 2018'!D37))),('Nordfront-Armeebogen 2018'!C37="Krieger (0)")),('Nordfront-Armeebogen 2018'!A37),0)</f>
        <v>0</v>
      </c>
      <c r="AF29" s="34">
        <v>0</v>
      </c>
      <c r="AG29" s="34">
        <v>0</v>
      </c>
      <c r="AH29" s="34">
        <v>0</v>
      </c>
      <c r="AI29" s="34">
        <f>IF(AND(('Nordfront-Armeebogen 2018'!E37="Garnision von Thal"),(ISNUMBER(SEARCH("Bogen",'Nordfront-Armeebogen 2018'!D37))),('Nordfront-Armeebogen 2018'!C37="Krieger (0)")),('Nordfront-Armeebogen 2018'!A37),0)</f>
        <v>0</v>
      </c>
      <c r="AJ29" s="34">
        <f>IF(AND(('Nordfront-Armeebogen 2018'!E37="Thranduils Hallen"),(ISNUMBER(SEARCH("bogen",'Nordfront-Armeebogen 2018'!D37))),('Nordfront-Armeebogen 2018'!C37="Krieger (0)")),('Nordfront-Armeebogen 2018'!A37),0)</f>
        <v>0</v>
      </c>
      <c r="AK29" s="34">
        <f>IF(AND(('Nordfront-Armeebogen 2018'!E37="Die Eisenberge"),(ISNUMBER(SEARCH("Armbrust",'Nordfront-Armeebogen 2018'!D37))),('Nordfront-Armeebogen 2018'!C37="Krieger (0)")),('Nordfront-Armeebogen 2018'!A37),0)</f>
        <v>0</v>
      </c>
      <c r="AL29" s="34">
        <f>IF(AND(('Nordfront-Armeebogen 2018'!E37="Überlebende von See-Stadt"),(ISNUMBER(SEARCH("Bogen",'Nordfront-Armeebogen 2018'!D37))),('Nordfront-Armeebogen 2018'!C37="Krieger (0)")),('Nordfront-Armeebogen 2018'!A37),0)</f>
        <v>0</v>
      </c>
      <c r="AM29" s="34">
        <f>IF(AND(('Nordfront-Armeebogen 2018'!E37="Azogs Jäger"),(ISNUMBER(SEARCH("bogen",'Nordfront-Armeebogen 2018'!D37))),('Nordfront-Armeebogen 2018'!C37="Krieger (0)")),('Nordfront-Armeebogen 2018'!A37),0)</f>
        <v>0</v>
      </c>
      <c r="AN29" s="34">
        <v>0</v>
      </c>
      <c r="AO29" s="34">
        <v>0</v>
      </c>
      <c r="AP29" s="34">
        <f>IF(AND(('Nordfront-Armeebogen 2018'!E37="Waldläufer von Ithilien"),(ISNUMBER(SEARCH("bogen",'Nordfront-Armeebogen 2018'!D37))),('Nordfront-Armeebogen 2018'!C37="Krieger (0)")),('Nordfront-Armeebogen 2018'!A37),0)</f>
        <v>0</v>
      </c>
      <c r="AQ29" s="34">
        <f>IF(AND(('Nordfront-Armeebogen 2018'!E37="Die Menschen des Westens"),(ISNUMBER(SEARCH("bogen",'Nordfront-Armeebogen 2018'!D37))),('Nordfront-Armeebogen 2018'!C37="Krieger (0)")),('Nordfront-Armeebogen 2018'!A37),0)</f>
        <v>0</v>
      </c>
      <c r="AR29" s="34">
        <f>IF(AND(('Nordfront-Armeebogen 2018'!E37="Gothmogs Armee"),(ISNUMBER(SEARCH("bogen",'Nordfront-Armeebogen 2018'!D37))),('Nordfront-Armeebogen 2018'!C37="Krieger (0)")),('Nordfront-Armeebogen 2018'!A37),0)</f>
        <v>0</v>
      </c>
      <c r="AS29" s="34">
        <f>IF(AND(('Nordfront-Armeebogen 2018'!E37="Große Armee des Südens"),(ISNUMBER(SEARCH("bogen",'Nordfront-Armeebogen 2018'!D37))),('Nordfront-Armeebogen 2018'!C37="Krieger (0)")),('Nordfront-Armeebogen 2018'!A37),0)</f>
        <v>0</v>
      </c>
      <c r="AT29" s="34">
        <f>IF(AND(('Nordfront-Armeebogen 2018'!E37="Das schwarze Tor öffnet sich"),(ISNUMBER(SEARCH("bogen",'Nordfront-Armeebogen 2018'!D37))),('Nordfront-Armeebogen 2018'!C37="Krieger (0)")),('Nordfront-Armeebogen 2018'!A37),0)</f>
        <v>0</v>
      </c>
      <c r="AU29" s="34">
        <f>IF(AND(('Nordfront-Armeebogen 2018'!E37="Verteidiger des Auenlandes"),(ISNUMBER(SEARCH("bogen",'Nordfront-Armeebogen 2018'!D37))),('Nordfront-Armeebogen 2018'!C37="Krieger (0)")),('Nordfront-Armeebogen 2018'!A37),0)</f>
        <v>0</v>
      </c>
      <c r="AV29" s="34">
        <f>IF(AND(('Nordfront-Armeebogen 2018'!E37="Die Raufbolde des Hauptmanns"),(ISNUMBER(SEARCH("bogen",'Nordfront-Armeebogen 2018'!D37))),('Nordfront-Armeebogen 2018'!C37="Krieger (0)")),('Nordfront-Armeebogen 2018'!A37),0)</f>
        <v>0</v>
      </c>
    </row>
    <row r="30" spans="1:48" x14ac:dyDescent="0.25">
      <c r="B30" s="34">
        <f>IF(AND(('Nordfront-Armeebogen 2018'!E38="Arnor"),(ISNUMBER(SEARCH("Bogen",'Nordfront-Armeebogen 2018'!D38))),('Nordfront-Armeebogen 2018'!C38="Krieger (0)")),('Nordfront-Armeebogen 2018'!A38),0)</f>
        <v>0</v>
      </c>
      <c r="C30" s="34">
        <f>IF(AND(('Nordfront-Armeebogen 2018'!E38="Die Lehen"),(ISNUMBER(SEARCH("Bogen",'Nordfront-Armeebogen 2018'!D38))),('Nordfront-Armeebogen 2018'!C38="Krieger (0)")),('Nordfront-Armeebogen 2018'!A38),0)</f>
        <v>0</v>
      </c>
      <c r="D30" s="39">
        <f>IF(AND(('Nordfront-Armeebogen 2018'!E38="Das Königreich von Kazad-dûm"),(ISNUMBER(SEARCH("bogen",'Nordfront-Armeebogen 2018'!D38))),('Nordfront-Armeebogen 2018'!C38="Krieger (0)")),('Nordfront-Armeebogen 2018'!A38),0)</f>
        <v>0</v>
      </c>
      <c r="E30" s="39">
        <v>0</v>
      </c>
      <c r="F30" s="34">
        <v>0</v>
      </c>
      <c r="G30" s="34">
        <f>IF(AND(('Nordfront-Armeebogen 2018'!E38="Lothlórien"),(ISNUMBER(SEARCH("bogen",'Nordfront-Armeebogen 2018'!D38))),('Nordfront-Armeebogen 2018'!C38="Krieger (0)")),('Nordfront-Armeebogen 2018'!A38),0)</f>
        <v>0</v>
      </c>
      <c r="H30" s="34">
        <f>IF(AND(('Nordfront-Armeebogen 2018'!E38="Minas Tirith"),(ISNUMBER(SEARCH("Bogen",'Nordfront-Armeebogen 2018'!D38))),('Nordfront-Armeebogen 2018'!C38="Krieger (0)")),('Nordfront-Armeebogen 2018'!A38),0)</f>
        <v>0</v>
      </c>
      <c r="I30" s="34">
        <v>0</v>
      </c>
      <c r="J30" s="34">
        <f>IF(AND(('Nordfront-Armeebogen 2018'!E38="Númenor"),(ISNUMBER(SEARCH("Bogen",'Nordfront-Armeebogen 2018'!D38))),('Nordfront-Armeebogen 2018'!C38="Krieger (0)")),('Nordfront-Armeebogen 2018'!A38),0)</f>
        <v>0</v>
      </c>
      <c r="K30" s="34">
        <f>IF(AND(('Nordfront-Armeebogen 2018'!E38="Bruchtal"),(ISNUMBER(SEARCH("bogen",'Nordfront-Armeebogen 2018'!D38))),('Nordfront-Armeebogen 2018'!C38="Krieger (0)")),('Nordfront-Armeebogen 2018'!A38),0)</f>
        <v>0</v>
      </c>
      <c r="L30" s="34">
        <f>IF(AND(('Nordfront-Armeebogen 2018'!E38="Rohan"),(ISNUMBER(SEARCH("Bogen",'Nordfront-Armeebogen 2018'!D38))),('Nordfront-Armeebogen 2018'!C38="Krieger (0)")),('Nordfront-Armeebogen 2018'!A38),0)</f>
        <v>0</v>
      </c>
      <c r="M30" s="34">
        <f>IF(AND(('Nordfront-Armeebogen 2018'!E38="Das Auenland"),(ISNUMBER(SEARCH("bogen",'Nordfront-Armeebogen 2018'!D38))),('Nordfront-Armeebogen 2018'!C38="Krieger (0)")),('Nordfront-Armeebogen 2018'!A38),0)</f>
        <v>0</v>
      </c>
      <c r="N30" s="34">
        <v>0</v>
      </c>
      <c r="O30" s="34">
        <f>IF(AND(('Nordfront-Armeebogen 2018'!E38="Angmar"),(ISNUMBER(SEARCH("bogen",'Nordfront-Armeebogen 2018'!D38))),('Nordfront-Armeebogen 2018'!C38="Krieger (0)")),('Nordfront-Armeebogen 2018'!A38),0)</f>
        <v>0</v>
      </c>
      <c r="P30" s="34">
        <f>IF(AND(('Nordfront-Armeebogen 2018'!E38="Barad-dûr"),(ISNUMBER(SEARCH("bogen",'Nordfront-Armeebogen 2018'!D38))),('Nordfront-Armeebogen 2018'!C38="Krieger (0)")),('Nordfront-Armeebogen 2018'!A38),0)</f>
        <v>0</v>
      </c>
      <c r="Q30" s="34">
        <f>IF(AND(('Nordfront-Armeebogen 2018'!E38="Kosaren von Umbar"),(ISNUMBER(SEARCH("Bogen",'Nordfront-Armeebogen 2018'!D38))),('Nordfront-Armeebogen 2018'!C38="Krieger (0)")),('Nordfront-Armeebogen 2018'!A38),0)</f>
        <v>0</v>
      </c>
      <c r="R30" s="34">
        <f>IF(AND(('Nordfront-Armeebogen 2018'!E38="Kosaren von Umbar"),(ISNUMBER(SEARCH("Armbrust",'Nordfront-Armeebogen 2018'!D38))),('Nordfront-Armeebogen 2018'!C38="Krieger (0)")),('Nordfront-Armeebogen 2018'!A38),0)</f>
        <v>0</v>
      </c>
      <c r="S30" s="34">
        <f>IF(AND(('Nordfront-Armeebogen 2018'!E38="Die Ostlinge"),(ISNUMBER(SEARCH("Bogen",'Nordfront-Armeebogen 2018'!D38))),('Nordfront-Armeebogen 2018'!C38="Krieger (0)")),('Nordfront-Armeebogen 2018'!A38),0)</f>
        <v>0</v>
      </c>
      <c r="T30" s="34">
        <f>IF(AND(('Nordfront-Armeebogen 2018'!E38="Isengart"),(ISNUMBER(SEARCH("bogen",'Nordfront-Armeebogen 2018'!D38))),('Nordfront-Armeebogen 2018'!C38="Krieger (0)")),('Nordfront-Armeebogen 2018'!A38),0)</f>
        <v>0</v>
      </c>
      <c r="U30" s="34">
        <f>IF(AND(('Nordfront-Armeebogen 2018'!E38="Isengart"),(ISNUMBER(SEARCH("Armbrust",'Nordfront-Armeebogen 2018'!D38))),('Nordfront-Armeebogen 2018'!C38="Krieger (0)")),('Nordfront-Armeebogen 2018'!A38),0)</f>
        <v>0</v>
      </c>
      <c r="V30" s="34">
        <v>0</v>
      </c>
      <c r="W30" s="34">
        <f>IF(AND(('Nordfront-Armeebogen 2018'!E38="Mordor"),(ISNUMBER(SEARCH("bogen",'Nordfront-Armeebogen 2018'!D38))),('Nordfront-Armeebogen 2018'!C38="Krieger (0)")),('Nordfront-Armeebogen 2018'!A38),0)</f>
        <v>0</v>
      </c>
      <c r="X30" s="34">
        <f>IF(AND(('Nordfront-Armeebogen 2018'!E38="Moria"),(ISNUMBER(SEARCH("bogen",'Nordfront-Armeebogen 2018'!D38))),('Nordfront-Armeebogen 2018'!C38="Krieger (0)")),('Nordfront-Armeebogen 2018'!A38),0)</f>
        <v>0</v>
      </c>
      <c r="Y30" s="34">
        <f>IF(AND(('Nordfront-Armeebogen 2018'!E38="Die Schlangenhorde"),(ISNUMBER(SEARCH("Bogen",'Nordfront-Armeebogen 2018'!D38))),('Nordfront-Armeebogen 2018'!C38="Krieger (0)")),('Nordfront-Armeebogen 2018'!A38),0)</f>
        <v>0</v>
      </c>
      <c r="Z30" s="34">
        <v>0</v>
      </c>
      <c r="AA30" s="34">
        <f>IF(AND(('Nordfront-Armeebogen 2018'!E38="Sharkas Abtrünnige"),(ISNUMBER(SEARCH("Bogen",'Nordfront-Armeebogen 2018'!D38))),('Nordfront-Armeebogen 2018'!C38="Krieger (0)")),('Nordfront-Armeebogen 2018'!A38),0)</f>
        <v>0</v>
      </c>
      <c r="AB30" s="34">
        <v>0</v>
      </c>
      <c r="AC30" s="34">
        <f>IF(AND(('Nordfront-Armeebogen 2018'!E38="Variags von Khand"),(ISNUMBER(SEARCH("Bogen",'Nordfront-Armeebogen 2018'!D38))),('Nordfront-Armeebogen 2018'!C38="Krieger (0)")),('Nordfront-Armeebogen 2018'!A38),0)</f>
        <v>0</v>
      </c>
      <c r="AD30" s="34">
        <v>0</v>
      </c>
      <c r="AE30" s="34">
        <f>IF(AND(('Nordfront-Armeebogen 2018'!E38="Armee von See-Stadt"),(ISNUMBER(SEARCH("Bogen",'Nordfront-Armeebogen 2018'!D38))),('Nordfront-Armeebogen 2018'!C38="Krieger (0)")),('Nordfront-Armeebogen 2018'!A38),0)</f>
        <v>0</v>
      </c>
      <c r="AF30" s="34">
        <v>0</v>
      </c>
      <c r="AG30" s="34">
        <v>0</v>
      </c>
      <c r="AH30" s="34">
        <v>0</v>
      </c>
      <c r="AI30" s="34">
        <f>IF(AND(('Nordfront-Armeebogen 2018'!E38="Garnision von Thal"),(ISNUMBER(SEARCH("Bogen",'Nordfront-Armeebogen 2018'!D38))),('Nordfront-Armeebogen 2018'!C38="Krieger (0)")),('Nordfront-Armeebogen 2018'!A38),0)</f>
        <v>0</v>
      </c>
      <c r="AJ30" s="34">
        <f>IF(AND(('Nordfront-Armeebogen 2018'!E38="Thranduils Hallen"),(ISNUMBER(SEARCH("bogen",'Nordfront-Armeebogen 2018'!D38))),('Nordfront-Armeebogen 2018'!C38="Krieger (0)")),('Nordfront-Armeebogen 2018'!A38),0)</f>
        <v>0</v>
      </c>
      <c r="AK30" s="34">
        <f>IF(AND(('Nordfront-Armeebogen 2018'!E38="Die Eisenberge"),(ISNUMBER(SEARCH("Armbrust",'Nordfront-Armeebogen 2018'!D38))),('Nordfront-Armeebogen 2018'!C38="Krieger (0)")),('Nordfront-Armeebogen 2018'!A38),0)</f>
        <v>0</v>
      </c>
      <c r="AL30" s="34">
        <f>IF(AND(('Nordfront-Armeebogen 2018'!E38="Überlebende von See-Stadt"),(ISNUMBER(SEARCH("Bogen",'Nordfront-Armeebogen 2018'!D38))),('Nordfront-Armeebogen 2018'!C38="Krieger (0)")),('Nordfront-Armeebogen 2018'!A38),0)</f>
        <v>0</v>
      </c>
      <c r="AM30" s="34">
        <f>IF(AND(('Nordfront-Armeebogen 2018'!E38="Azogs Jäger"),(ISNUMBER(SEARCH("bogen",'Nordfront-Armeebogen 2018'!D38))),('Nordfront-Armeebogen 2018'!C38="Krieger (0)")),('Nordfront-Armeebogen 2018'!A38),0)</f>
        <v>0</v>
      </c>
      <c r="AN30" s="34">
        <v>0</v>
      </c>
      <c r="AO30" s="34">
        <v>0</v>
      </c>
      <c r="AP30" s="34">
        <f>IF(AND(('Nordfront-Armeebogen 2018'!E38="Waldläufer von Ithilien"),(ISNUMBER(SEARCH("bogen",'Nordfront-Armeebogen 2018'!D38))),('Nordfront-Armeebogen 2018'!C38="Krieger (0)")),('Nordfront-Armeebogen 2018'!A38),0)</f>
        <v>0</v>
      </c>
      <c r="AQ30" s="34">
        <f>IF(AND(('Nordfront-Armeebogen 2018'!E38="Die Menschen des Westens"),(ISNUMBER(SEARCH("bogen",'Nordfront-Armeebogen 2018'!D38))),('Nordfront-Armeebogen 2018'!C38="Krieger (0)")),('Nordfront-Armeebogen 2018'!A38),0)</f>
        <v>0</v>
      </c>
      <c r="AR30" s="34">
        <f>IF(AND(('Nordfront-Armeebogen 2018'!E38="Gothmogs Armee"),(ISNUMBER(SEARCH("bogen",'Nordfront-Armeebogen 2018'!D38))),('Nordfront-Armeebogen 2018'!C38="Krieger (0)")),('Nordfront-Armeebogen 2018'!A38),0)</f>
        <v>0</v>
      </c>
      <c r="AS30" s="34">
        <f>IF(AND(('Nordfront-Armeebogen 2018'!E38="Große Armee des Südens"),(ISNUMBER(SEARCH("bogen",'Nordfront-Armeebogen 2018'!D38))),('Nordfront-Armeebogen 2018'!C38="Krieger (0)")),('Nordfront-Armeebogen 2018'!A38),0)</f>
        <v>0</v>
      </c>
      <c r="AT30" s="34">
        <f>IF(AND(('Nordfront-Armeebogen 2018'!E38="Das schwarze Tor öffnet sich"),(ISNUMBER(SEARCH("bogen",'Nordfront-Armeebogen 2018'!D38))),('Nordfront-Armeebogen 2018'!C38="Krieger (0)")),('Nordfront-Armeebogen 2018'!A38),0)</f>
        <v>0</v>
      </c>
      <c r="AU30" s="34">
        <f>IF(AND(('Nordfront-Armeebogen 2018'!E38="Verteidiger des Auenlandes"),(ISNUMBER(SEARCH("bogen",'Nordfront-Armeebogen 2018'!D38))),('Nordfront-Armeebogen 2018'!C38="Krieger (0)")),('Nordfront-Armeebogen 2018'!A38),0)</f>
        <v>0</v>
      </c>
      <c r="AV30" s="34">
        <f>IF(AND(('Nordfront-Armeebogen 2018'!E38="Die Raufbolde des Hauptmanns"),(ISNUMBER(SEARCH("bogen",'Nordfront-Armeebogen 2018'!D38))),('Nordfront-Armeebogen 2018'!C38="Krieger (0)")),('Nordfront-Armeebogen 2018'!A38),0)</f>
        <v>0</v>
      </c>
    </row>
    <row r="31" spans="1:48" x14ac:dyDescent="0.25">
      <c r="B31" s="34">
        <f>IF(AND(('Nordfront-Armeebogen 2018'!E39="Arnor"),(ISNUMBER(SEARCH("Bogen",'Nordfront-Armeebogen 2018'!D39))),('Nordfront-Armeebogen 2018'!C39="Krieger (0)")),('Nordfront-Armeebogen 2018'!A39),0)</f>
        <v>0</v>
      </c>
      <c r="C31" s="34">
        <f>IF(AND(('Nordfront-Armeebogen 2018'!E39="Die Lehen"),(ISNUMBER(SEARCH("Bogen",'Nordfront-Armeebogen 2018'!D39))),('Nordfront-Armeebogen 2018'!C39="Krieger (0)")),('Nordfront-Armeebogen 2018'!A39),0)</f>
        <v>0</v>
      </c>
      <c r="D31" s="39">
        <f>IF(AND(('Nordfront-Armeebogen 2018'!E39="Das Königreich von Kazad-dûm"),(ISNUMBER(SEARCH("bogen",'Nordfront-Armeebogen 2018'!D39))),('Nordfront-Armeebogen 2018'!C39="Krieger (0)")),('Nordfront-Armeebogen 2018'!A39),0)</f>
        <v>0</v>
      </c>
      <c r="E31" s="39">
        <v>0</v>
      </c>
      <c r="F31" s="34">
        <v>0</v>
      </c>
      <c r="G31" s="34">
        <f>IF(AND(('Nordfront-Armeebogen 2018'!E39="Lothlórien"),(ISNUMBER(SEARCH("bogen",'Nordfront-Armeebogen 2018'!D39))),('Nordfront-Armeebogen 2018'!C39="Krieger (0)")),('Nordfront-Armeebogen 2018'!A39),0)</f>
        <v>0</v>
      </c>
      <c r="H31" s="34">
        <f>IF(AND(('Nordfront-Armeebogen 2018'!E39="Minas Tirith"),(ISNUMBER(SEARCH("Bogen",'Nordfront-Armeebogen 2018'!D39))),('Nordfront-Armeebogen 2018'!C39="Krieger (0)")),('Nordfront-Armeebogen 2018'!A39),0)</f>
        <v>0</v>
      </c>
      <c r="I31" s="34">
        <v>0</v>
      </c>
      <c r="J31" s="34">
        <f>IF(AND(('Nordfront-Armeebogen 2018'!E39="Númenor"),(ISNUMBER(SEARCH("Bogen",'Nordfront-Armeebogen 2018'!D39))),('Nordfront-Armeebogen 2018'!C39="Krieger (0)")),('Nordfront-Armeebogen 2018'!A39),0)</f>
        <v>0</v>
      </c>
      <c r="K31" s="34">
        <f>IF(AND(('Nordfront-Armeebogen 2018'!E39="Bruchtal"),(ISNUMBER(SEARCH("bogen",'Nordfront-Armeebogen 2018'!D39))),('Nordfront-Armeebogen 2018'!C39="Krieger (0)")),('Nordfront-Armeebogen 2018'!A39),0)</f>
        <v>0</v>
      </c>
      <c r="L31" s="34">
        <f>IF(AND(('Nordfront-Armeebogen 2018'!E39="Rohan"),(ISNUMBER(SEARCH("Bogen",'Nordfront-Armeebogen 2018'!D39))),('Nordfront-Armeebogen 2018'!C39="Krieger (0)")),('Nordfront-Armeebogen 2018'!A39),0)</f>
        <v>0</v>
      </c>
      <c r="M31" s="34">
        <f>IF(AND(('Nordfront-Armeebogen 2018'!E39="Das Auenland"),(ISNUMBER(SEARCH("bogen",'Nordfront-Armeebogen 2018'!D39))),('Nordfront-Armeebogen 2018'!C39="Krieger (0)")),('Nordfront-Armeebogen 2018'!A39),0)</f>
        <v>0</v>
      </c>
      <c r="N31" s="34">
        <v>0</v>
      </c>
      <c r="O31" s="34">
        <f>IF(AND(('Nordfront-Armeebogen 2018'!E39="Angmar"),(ISNUMBER(SEARCH("bogen",'Nordfront-Armeebogen 2018'!D39))),('Nordfront-Armeebogen 2018'!C39="Krieger (0)")),('Nordfront-Armeebogen 2018'!A39),0)</f>
        <v>0</v>
      </c>
      <c r="P31" s="34">
        <f>IF(AND(('Nordfront-Armeebogen 2018'!E39="Barad-dûr"),(ISNUMBER(SEARCH("bogen",'Nordfront-Armeebogen 2018'!D39))),('Nordfront-Armeebogen 2018'!C39="Krieger (0)")),('Nordfront-Armeebogen 2018'!A39),0)</f>
        <v>0</v>
      </c>
      <c r="Q31" s="34">
        <f>IF(AND(('Nordfront-Armeebogen 2018'!E39="Kosaren von Umbar"),(ISNUMBER(SEARCH("Bogen",'Nordfront-Armeebogen 2018'!D39))),('Nordfront-Armeebogen 2018'!C39="Krieger (0)")),('Nordfront-Armeebogen 2018'!A39),0)</f>
        <v>0</v>
      </c>
      <c r="R31" s="34">
        <f>IF(AND(('Nordfront-Armeebogen 2018'!E39="Kosaren von Umbar"),(ISNUMBER(SEARCH("Armbrust",'Nordfront-Armeebogen 2018'!D39))),('Nordfront-Armeebogen 2018'!C39="Krieger (0)")),('Nordfront-Armeebogen 2018'!A39),0)</f>
        <v>0</v>
      </c>
      <c r="S31" s="34">
        <f>IF(AND(('Nordfront-Armeebogen 2018'!E39="Die Ostlinge"),(ISNUMBER(SEARCH("Bogen",'Nordfront-Armeebogen 2018'!D39))),('Nordfront-Armeebogen 2018'!C39="Krieger (0)")),('Nordfront-Armeebogen 2018'!A39),0)</f>
        <v>0</v>
      </c>
      <c r="T31" s="34">
        <f>IF(AND(('Nordfront-Armeebogen 2018'!E39="Isengart"),(ISNUMBER(SEARCH("bogen",'Nordfront-Armeebogen 2018'!D39))),('Nordfront-Armeebogen 2018'!C39="Krieger (0)")),('Nordfront-Armeebogen 2018'!A39),0)</f>
        <v>0</v>
      </c>
      <c r="U31" s="34">
        <f>IF(AND(('Nordfront-Armeebogen 2018'!E39="Isengart"),(ISNUMBER(SEARCH("Armbrust",'Nordfront-Armeebogen 2018'!D39))),('Nordfront-Armeebogen 2018'!C39="Krieger (0)")),('Nordfront-Armeebogen 2018'!A39),0)</f>
        <v>0</v>
      </c>
      <c r="V31" s="34">
        <v>0</v>
      </c>
      <c r="W31" s="34">
        <f>IF(AND(('Nordfront-Armeebogen 2018'!E39="Mordor"),(ISNUMBER(SEARCH("bogen",'Nordfront-Armeebogen 2018'!D39))),('Nordfront-Armeebogen 2018'!C39="Krieger (0)")),('Nordfront-Armeebogen 2018'!A39),0)</f>
        <v>0</v>
      </c>
      <c r="X31" s="34">
        <f>IF(AND(('Nordfront-Armeebogen 2018'!E39="Moria"),(ISNUMBER(SEARCH("bogen",'Nordfront-Armeebogen 2018'!D39))),('Nordfront-Armeebogen 2018'!C39="Krieger (0)")),('Nordfront-Armeebogen 2018'!A39),0)</f>
        <v>0</v>
      </c>
      <c r="Y31" s="34">
        <f>IF(AND(('Nordfront-Armeebogen 2018'!E39="Die Schlangenhorde"),(ISNUMBER(SEARCH("Bogen",'Nordfront-Armeebogen 2018'!D39))),('Nordfront-Armeebogen 2018'!C39="Krieger (0)")),('Nordfront-Armeebogen 2018'!A39),0)</f>
        <v>0</v>
      </c>
      <c r="Z31" s="34">
        <v>0</v>
      </c>
      <c r="AA31" s="34">
        <f>IF(AND(('Nordfront-Armeebogen 2018'!E39="Sharkas Abtrünnige"),(ISNUMBER(SEARCH("Bogen",'Nordfront-Armeebogen 2018'!D39))),('Nordfront-Armeebogen 2018'!C39="Krieger (0)")),('Nordfront-Armeebogen 2018'!A39),0)</f>
        <v>0</v>
      </c>
      <c r="AB31" s="34">
        <v>0</v>
      </c>
      <c r="AC31" s="34">
        <f>IF(AND(('Nordfront-Armeebogen 2018'!E39="Variags von Khand"),(ISNUMBER(SEARCH("Bogen",'Nordfront-Armeebogen 2018'!D39))),('Nordfront-Armeebogen 2018'!C39="Krieger (0)")),('Nordfront-Armeebogen 2018'!A39),0)</f>
        <v>0</v>
      </c>
      <c r="AD31" s="34">
        <v>0</v>
      </c>
      <c r="AE31" s="34">
        <f>IF(AND(('Nordfront-Armeebogen 2018'!E39="Armee von See-Stadt"),(ISNUMBER(SEARCH("Bogen",'Nordfront-Armeebogen 2018'!D39))),('Nordfront-Armeebogen 2018'!C39="Krieger (0)")),('Nordfront-Armeebogen 2018'!A39),0)</f>
        <v>0</v>
      </c>
      <c r="AF31" s="34">
        <v>0</v>
      </c>
      <c r="AG31" s="34">
        <v>0</v>
      </c>
      <c r="AH31" s="34">
        <v>0</v>
      </c>
      <c r="AI31" s="34">
        <f>IF(AND(('Nordfront-Armeebogen 2018'!E39="Garnision von Thal"),(ISNUMBER(SEARCH("Bogen",'Nordfront-Armeebogen 2018'!D39))),('Nordfront-Armeebogen 2018'!C39="Krieger (0)")),('Nordfront-Armeebogen 2018'!A39),0)</f>
        <v>0</v>
      </c>
      <c r="AJ31" s="34">
        <f>IF(AND(('Nordfront-Armeebogen 2018'!E39="Thranduils Hallen"),(ISNUMBER(SEARCH("bogen",'Nordfront-Armeebogen 2018'!D39))),('Nordfront-Armeebogen 2018'!C39="Krieger (0)")),('Nordfront-Armeebogen 2018'!A39),0)</f>
        <v>0</v>
      </c>
      <c r="AK31" s="34">
        <f>IF(AND(('Nordfront-Armeebogen 2018'!E39="Die Eisenberge"),(ISNUMBER(SEARCH("Armbrust",'Nordfront-Armeebogen 2018'!D39))),('Nordfront-Armeebogen 2018'!C39="Krieger (0)")),('Nordfront-Armeebogen 2018'!A39),0)</f>
        <v>0</v>
      </c>
      <c r="AL31" s="34">
        <f>IF(AND(('Nordfront-Armeebogen 2018'!E39="Überlebende von See-Stadt"),(ISNUMBER(SEARCH("Bogen",'Nordfront-Armeebogen 2018'!D39))),('Nordfront-Armeebogen 2018'!C39="Krieger (0)")),('Nordfront-Armeebogen 2018'!A39),0)</f>
        <v>0</v>
      </c>
      <c r="AM31" s="34">
        <f>IF(AND(('Nordfront-Armeebogen 2018'!E39="Azogs Jäger"),(ISNUMBER(SEARCH("bogen",'Nordfront-Armeebogen 2018'!D39))),('Nordfront-Armeebogen 2018'!C39="Krieger (0)")),('Nordfront-Armeebogen 2018'!A39),0)</f>
        <v>0</v>
      </c>
      <c r="AN31" s="34">
        <v>0</v>
      </c>
      <c r="AO31" s="34">
        <v>0</v>
      </c>
      <c r="AP31" s="34">
        <f>IF(AND(('Nordfront-Armeebogen 2018'!E39="Waldläufer von Ithilien"),(ISNUMBER(SEARCH("bogen",'Nordfront-Armeebogen 2018'!D39))),('Nordfront-Armeebogen 2018'!C39="Krieger (0)")),('Nordfront-Armeebogen 2018'!A39),0)</f>
        <v>0</v>
      </c>
      <c r="AQ31" s="34">
        <f>IF(AND(('Nordfront-Armeebogen 2018'!E39="Die Menschen des Westens"),(ISNUMBER(SEARCH("bogen",'Nordfront-Armeebogen 2018'!D39))),('Nordfront-Armeebogen 2018'!C39="Krieger (0)")),('Nordfront-Armeebogen 2018'!A39),0)</f>
        <v>0</v>
      </c>
      <c r="AR31" s="34">
        <f>IF(AND(('Nordfront-Armeebogen 2018'!E39="Gothmogs Armee"),(ISNUMBER(SEARCH("bogen",'Nordfront-Armeebogen 2018'!D39))),('Nordfront-Armeebogen 2018'!C39="Krieger (0)")),('Nordfront-Armeebogen 2018'!A39),0)</f>
        <v>0</v>
      </c>
      <c r="AS31" s="34">
        <f>IF(AND(('Nordfront-Armeebogen 2018'!E39="Große Armee des Südens"),(ISNUMBER(SEARCH("bogen",'Nordfront-Armeebogen 2018'!D39))),('Nordfront-Armeebogen 2018'!C39="Krieger (0)")),('Nordfront-Armeebogen 2018'!A39),0)</f>
        <v>0</v>
      </c>
      <c r="AT31" s="34">
        <f>IF(AND(('Nordfront-Armeebogen 2018'!E39="Das schwarze Tor öffnet sich"),(ISNUMBER(SEARCH("bogen",'Nordfront-Armeebogen 2018'!D39))),('Nordfront-Armeebogen 2018'!C39="Krieger (0)")),('Nordfront-Armeebogen 2018'!A39),0)</f>
        <v>0</v>
      </c>
      <c r="AU31" s="34">
        <f>IF(AND(('Nordfront-Armeebogen 2018'!E39="Verteidiger des Auenlandes"),(ISNUMBER(SEARCH("bogen",'Nordfront-Armeebogen 2018'!D39))),('Nordfront-Armeebogen 2018'!C39="Krieger (0)")),('Nordfront-Armeebogen 2018'!A39),0)</f>
        <v>0</v>
      </c>
      <c r="AV31" s="34">
        <f>IF(AND(('Nordfront-Armeebogen 2018'!E39="Die Raufbolde des Hauptmanns"),(ISNUMBER(SEARCH("bogen",'Nordfront-Armeebogen 2018'!D39))),('Nordfront-Armeebogen 2018'!C39="Krieger (0)")),('Nordfront-Armeebogen 2018'!A39),0)</f>
        <v>0</v>
      </c>
    </row>
    <row r="32" spans="1:48" x14ac:dyDescent="0.25">
      <c r="A32" t="s">
        <v>90</v>
      </c>
      <c r="B32" s="34">
        <f>SUM(B3:B31)</f>
        <v>0</v>
      </c>
      <c r="C32" s="34">
        <f t="shared" ref="C32:AV32" si="0">SUM(C3:C31)</f>
        <v>0</v>
      </c>
      <c r="D32" s="34">
        <f t="shared" si="0"/>
        <v>0</v>
      </c>
      <c r="E32" s="34">
        <f t="shared" si="0"/>
        <v>0</v>
      </c>
      <c r="F32" s="34">
        <f t="shared" si="0"/>
        <v>0</v>
      </c>
      <c r="G32" s="34">
        <f t="shared" si="0"/>
        <v>0</v>
      </c>
      <c r="H32" s="34">
        <f t="shared" si="0"/>
        <v>0</v>
      </c>
      <c r="I32" s="34">
        <f t="shared" si="0"/>
        <v>0</v>
      </c>
      <c r="J32" s="34">
        <f t="shared" si="0"/>
        <v>0</v>
      </c>
      <c r="K32" s="34">
        <f>SUM(K3:K31)-C100</f>
        <v>0</v>
      </c>
      <c r="L32" s="34">
        <f>SUM(L3:L31)-B100</f>
        <v>0</v>
      </c>
      <c r="M32" s="34">
        <f t="shared" si="0"/>
        <v>0</v>
      </c>
      <c r="N32" s="34">
        <f t="shared" si="0"/>
        <v>0</v>
      </c>
      <c r="O32" s="34">
        <f t="shared" si="0"/>
        <v>0</v>
      </c>
      <c r="P32" s="34">
        <f t="shared" si="0"/>
        <v>0</v>
      </c>
      <c r="Q32" s="34">
        <f t="shared" si="0"/>
        <v>0</v>
      </c>
      <c r="R32" s="34">
        <f t="shared" si="0"/>
        <v>0</v>
      </c>
      <c r="S32" s="34">
        <f t="shared" si="0"/>
        <v>0</v>
      </c>
      <c r="T32" s="34">
        <f t="shared" si="0"/>
        <v>0</v>
      </c>
      <c r="U32" s="34">
        <f t="shared" si="0"/>
        <v>13</v>
      </c>
      <c r="V32" s="34">
        <f t="shared" si="0"/>
        <v>0</v>
      </c>
      <c r="W32" s="34">
        <f t="shared" si="0"/>
        <v>0</v>
      </c>
      <c r="X32" s="34">
        <f t="shared" si="0"/>
        <v>0</v>
      </c>
      <c r="Y32" s="34">
        <f t="shared" si="0"/>
        <v>0</v>
      </c>
      <c r="Z32" s="34">
        <f t="shared" si="0"/>
        <v>0</v>
      </c>
      <c r="AA32" s="34">
        <f t="shared" si="0"/>
        <v>0</v>
      </c>
      <c r="AB32" s="34">
        <f t="shared" si="0"/>
        <v>0</v>
      </c>
      <c r="AC32" s="34">
        <f>SUM(AC3:AC31)-E100-D100</f>
        <v>0</v>
      </c>
      <c r="AD32" s="34">
        <f t="shared" si="0"/>
        <v>0</v>
      </c>
      <c r="AE32" s="34">
        <f t="shared" si="0"/>
        <v>0</v>
      </c>
      <c r="AF32" s="34">
        <f t="shared" si="0"/>
        <v>0</v>
      </c>
      <c r="AG32" s="34">
        <f t="shared" si="0"/>
        <v>0</v>
      </c>
      <c r="AH32" s="34">
        <f t="shared" si="0"/>
        <v>0</v>
      </c>
      <c r="AI32" s="34">
        <f t="shared" si="0"/>
        <v>0</v>
      </c>
      <c r="AJ32" s="34">
        <f t="shared" si="0"/>
        <v>0</v>
      </c>
      <c r="AK32" s="34">
        <f t="shared" si="0"/>
        <v>0</v>
      </c>
      <c r="AL32" s="34">
        <f t="shared" si="0"/>
        <v>0</v>
      </c>
      <c r="AM32" s="34">
        <f t="shared" si="0"/>
        <v>0</v>
      </c>
      <c r="AN32" s="34">
        <f t="shared" si="0"/>
        <v>0</v>
      </c>
      <c r="AO32" s="34">
        <f t="shared" si="0"/>
        <v>0</v>
      </c>
      <c r="AP32" s="34">
        <f>SUM(AP3:AP31)-C131</f>
        <v>0</v>
      </c>
      <c r="AQ32" s="34">
        <f t="shared" si="0"/>
        <v>0</v>
      </c>
      <c r="AR32" s="34">
        <f t="shared" si="0"/>
        <v>0</v>
      </c>
      <c r="AS32" s="34">
        <f t="shared" si="0"/>
        <v>0</v>
      </c>
      <c r="AT32" s="34">
        <f t="shared" si="0"/>
        <v>0</v>
      </c>
      <c r="AU32" s="34">
        <f t="shared" si="0"/>
        <v>0</v>
      </c>
      <c r="AV32" s="34">
        <f t="shared" si="0"/>
        <v>0</v>
      </c>
    </row>
    <row r="33" spans="1:48" x14ac:dyDescent="0.25">
      <c r="A33" t="s">
        <v>89</v>
      </c>
      <c r="B33" s="34">
        <f>IF(ROUNDUP(B66/3,0)&gt;=B32,1,0)</f>
        <v>1</v>
      </c>
      <c r="C33" s="34">
        <f t="shared" ref="C33:AV33" si="1">IF(ROUNDUP(C66/3,0)&gt;=C32,1,0)</f>
        <v>1</v>
      </c>
      <c r="D33" s="34">
        <f t="shared" si="1"/>
        <v>1</v>
      </c>
      <c r="E33" s="34">
        <v>1</v>
      </c>
      <c r="F33" s="34">
        <v>1</v>
      </c>
      <c r="G33" s="34">
        <f t="shared" si="1"/>
        <v>1</v>
      </c>
      <c r="H33" s="34">
        <f t="shared" si="1"/>
        <v>1</v>
      </c>
      <c r="I33" s="34">
        <v>1</v>
      </c>
      <c r="J33" s="34">
        <f t="shared" si="1"/>
        <v>1</v>
      </c>
      <c r="K33" s="34">
        <f t="shared" si="1"/>
        <v>1</v>
      </c>
      <c r="L33" s="34">
        <f t="shared" si="1"/>
        <v>1</v>
      </c>
      <c r="M33" s="34">
        <f t="shared" si="1"/>
        <v>1</v>
      </c>
      <c r="N33" s="34">
        <v>1</v>
      </c>
      <c r="O33" s="34">
        <f t="shared" si="1"/>
        <v>1</v>
      </c>
      <c r="P33" s="34">
        <f t="shared" si="1"/>
        <v>1</v>
      </c>
      <c r="Q33" s="34">
        <f t="shared" si="1"/>
        <v>1</v>
      </c>
      <c r="R33" s="34">
        <v>1</v>
      </c>
      <c r="S33" s="34">
        <f t="shared" si="1"/>
        <v>1</v>
      </c>
      <c r="T33" s="34">
        <f t="shared" si="1"/>
        <v>1</v>
      </c>
      <c r="U33" s="34">
        <f>IF(ROUNDUP(U66/3,0)&gt;=T32,1,0)</f>
        <v>1</v>
      </c>
      <c r="V33" s="34">
        <v>1</v>
      </c>
      <c r="W33" s="34">
        <f t="shared" si="1"/>
        <v>1</v>
      </c>
      <c r="X33" s="34">
        <f t="shared" si="1"/>
        <v>1</v>
      </c>
      <c r="Y33" s="34">
        <f>IF(Y34&gt;=Y32,1,0)</f>
        <v>1</v>
      </c>
      <c r="Z33" s="34">
        <v>1</v>
      </c>
      <c r="AA33" s="34">
        <f t="shared" si="1"/>
        <v>1</v>
      </c>
      <c r="AB33" s="34">
        <v>1</v>
      </c>
      <c r="AC33" s="34">
        <f t="shared" si="1"/>
        <v>1</v>
      </c>
      <c r="AD33" s="34">
        <f t="shared" si="1"/>
        <v>1</v>
      </c>
      <c r="AE33" s="34">
        <f t="shared" si="1"/>
        <v>1</v>
      </c>
      <c r="AF33" s="34">
        <f t="shared" si="1"/>
        <v>1</v>
      </c>
      <c r="AG33" s="34">
        <f t="shared" si="1"/>
        <v>1</v>
      </c>
      <c r="AH33" s="34">
        <f t="shared" si="1"/>
        <v>1</v>
      </c>
      <c r="AI33" s="34">
        <f t="shared" si="1"/>
        <v>1</v>
      </c>
      <c r="AJ33" s="34">
        <f t="shared" si="1"/>
        <v>1</v>
      </c>
      <c r="AK33" s="34">
        <f t="shared" si="1"/>
        <v>1</v>
      </c>
      <c r="AL33" s="34">
        <f t="shared" si="1"/>
        <v>1</v>
      </c>
      <c r="AM33" s="34">
        <f>IF(AM34&gt;=AM32,1,0)</f>
        <v>1</v>
      </c>
      <c r="AN33" s="34">
        <f t="shared" si="1"/>
        <v>1</v>
      </c>
      <c r="AO33" s="34">
        <f t="shared" si="1"/>
        <v>1</v>
      </c>
      <c r="AP33" s="34">
        <f t="shared" si="1"/>
        <v>1</v>
      </c>
      <c r="AQ33" s="34">
        <f t="shared" si="1"/>
        <v>1</v>
      </c>
      <c r="AR33" s="34">
        <f t="shared" si="1"/>
        <v>1</v>
      </c>
      <c r="AS33" s="34">
        <f>IF(AS34&gt;=AS32,1,0)</f>
        <v>1</v>
      </c>
      <c r="AT33" s="34">
        <f t="shared" si="1"/>
        <v>1</v>
      </c>
      <c r="AU33" s="34">
        <f t="shared" si="1"/>
        <v>1</v>
      </c>
      <c r="AV33" s="34">
        <f t="shared" si="1"/>
        <v>1</v>
      </c>
    </row>
    <row r="34" spans="1:48" x14ac:dyDescent="0.25">
      <c r="A34" t="s">
        <v>125</v>
      </c>
      <c r="B34">
        <f>SUM(B33:AV33)</f>
        <v>47</v>
      </c>
      <c r="D34" s="34"/>
      <c r="Y34" s="34">
        <f>IF('Nordfront-Armeebogen 2018'!D4="grün",ROUNDUP(Y66/2,0),ROUNDUP(Y66/3,0))</f>
        <v>0</v>
      </c>
      <c r="AM34" s="34">
        <f>IF('Nordfront-Armeebogen 2018'!D4="grün",ROUNDUP(AM66/2,0),ROUNDUP(AM66/3,0))</f>
        <v>0</v>
      </c>
      <c r="AS34" s="34">
        <f>IF('Nordfront-Armeebogen 2018'!D4="Legendäre Legion",ROUNDUP(AS66/2,0),ROUNDUP(AS66/3,0))</f>
        <v>0</v>
      </c>
    </row>
    <row r="35" spans="1:48" x14ac:dyDescent="0.25">
      <c r="B35" s="34"/>
      <c r="D35" s="34"/>
    </row>
    <row r="36" spans="1:48" x14ac:dyDescent="0.25">
      <c r="B36" s="38" t="s">
        <v>99</v>
      </c>
      <c r="C36" s="38" t="s">
        <v>100</v>
      </c>
      <c r="D36" s="48" t="s">
        <v>102</v>
      </c>
      <c r="E36" s="48"/>
      <c r="F36" s="48"/>
      <c r="G36" s="38" t="s">
        <v>101</v>
      </c>
      <c r="H36" s="48" t="s">
        <v>103</v>
      </c>
      <c r="I36" s="48"/>
      <c r="J36" s="38" t="s">
        <v>104</v>
      </c>
      <c r="K36" s="38" t="s">
        <v>105</v>
      </c>
      <c r="L36" s="38" t="s">
        <v>106</v>
      </c>
      <c r="M36" s="48" t="s">
        <v>107</v>
      </c>
      <c r="N36" s="48"/>
      <c r="O36" s="38" t="s">
        <v>108</v>
      </c>
      <c r="P36" s="38" t="s">
        <v>109</v>
      </c>
      <c r="Q36" s="48" t="s">
        <v>110</v>
      </c>
      <c r="R36" s="48"/>
      <c r="S36" s="38" t="s">
        <v>111</v>
      </c>
      <c r="T36" s="48" t="s">
        <v>112</v>
      </c>
      <c r="U36" s="48"/>
      <c r="V36" s="48"/>
      <c r="W36" s="38" t="s">
        <v>113</v>
      </c>
      <c r="X36" s="38" t="s">
        <v>114</v>
      </c>
      <c r="Y36" s="48" t="s">
        <v>115</v>
      </c>
      <c r="Z36" s="48"/>
      <c r="AA36" s="48" t="s">
        <v>116</v>
      </c>
      <c r="AB36" s="48"/>
      <c r="AC36" s="48" t="s">
        <v>117</v>
      </c>
      <c r="AD36" s="48"/>
      <c r="AE36" s="34" t="s">
        <v>48</v>
      </c>
      <c r="AF36" s="34"/>
      <c r="AI36" s="34" t="s">
        <v>133</v>
      </c>
      <c r="AJ36" s="34" t="s">
        <v>134</v>
      </c>
      <c r="AK36" s="34" t="s">
        <v>135</v>
      </c>
      <c r="AL36" s="34" t="s">
        <v>136</v>
      </c>
      <c r="AM36" s="34" t="s">
        <v>137</v>
      </c>
      <c r="AO36" s="34"/>
      <c r="AP36" s="34" t="s">
        <v>150</v>
      </c>
      <c r="AQ36" s="34" t="s">
        <v>151</v>
      </c>
      <c r="AR36" s="34" t="s">
        <v>152</v>
      </c>
      <c r="AS36" s="34" t="s">
        <v>153</v>
      </c>
      <c r="AT36" s="34" t="s">
        <v>154</v>
      </c>
      <c r="AU36" t="s">
        <v>160</v>
      </c>
      <c r="AV36" t="s">
        <v>161</v>
      </c>
    </row>
    <row r="37" spans="1:48" x14ac:dyDescent="0.25">
      <c r="B37" s="34">
        <f>IF(AND(('Nordfront-Armeebogen 2018'!E11="Arnor"),('Nordfront-Armeebogen 2018'!C11="Krieger (0)")),('Nordfront-Armeebogen 2018'!A11),0)</f>
        <v>0</v>
      </c>
      <c r="C37" s="34">
        <f>IF(AND(('Nordfront-Armeebogen 2018'!E11="Die Lehen"),('Nordfront-Armeebogen 2018'!C11="Krieger (0)")),('Nordfront-Armeebogen 2018'!A11),0)</f>
        <v>0</v>
      </c>
      <c r="D37" s="39">
        <f>IF(AND(('Nordfront-Armeebogen 2018'!E11="Das Königreich von Kazad-dûm"),('Nordfront-Armeebogen 2018'!C11="Krieger (0)")),('Nordfront-Armeebogen 2018'!A11),0)</f>
        <v>0</v>
      </c>
      <c r="E37" s="39">
        <f>IF(AND(('Nordfront-Armeebogen 2018'!E45="Das Königreich von Kazad-dûm"),('Nordfront-Armeebogen 2018'!C45="Krieger (0)")),('Nordfront-Armeebogen 2018'!A45),0)</f>
        <v>0</v>
      </c>
      <c r="F37" s="34">
        <v>0</v>
      </c>
      <c r="G37" s="34">
        <f>IF(AND(('Nordfront-Armeebogen 2018'!E11="Lothlórien"),('Nordfront-Armeebogen 2018'!C11="Krieger (0)")),('Nordfront-Armeebogen 2018'!A11),0)</f>
        <v>0</v>
      </c>
      <c r="H37" s="34">
        <f>IF(AND(('Nordfront-Armeebogen 2018'!E11="Minas Tirith"),('Nordfront-Armeebogen 2018'!C11="Krieger (0)")),('Nordfront-Armeebogen 2018'!A11),0)</f>
        <v>0</v>
      </c>
      <c r="I37" s="34">
        <f>IF(AND(('Nordfront-Armeebogen 2018'!E45="Minas Tirith"),('Nordfront-Armeebogen 2018'!C45="Krieger (0)")),('Nordfront-Armeebogen 2018'!A45),0)</f>
        <v>0</v>
      </c>
      <c r="J37" s="34">
        <f>IF(AND(('Nordfront-Armeebogen 2018'!E11="Númenor"),('Nordfront-Armeebogen 2018'!C11="Krieger (0)")),('Nordfront-Armeebogen 2018'!A11),0)</f>
        <v>0</v>
      </c>
      <c r="K37" s="34">
        <f>IF(AND(('Nordfront-Armeebogen 2018'!E11="Bruchtal"),('Nordfront-Armeebogen 2018'!C11="Krieger (0)")),('Nordfront-Armeebogen 2018'!A11),0)</f>
        <v>0</v>
      </c>
      <c r="L37" s="34">
        <f>IF(AND(('Nordfront-Armeebogen 2018'!E11="Rohan"),('Nordfront-Armeebogen 2018'!C11="Krieger (0)")),('Nordfront-Armeebogen 2018'!A11),0)</f>
        <v>0</v>
      </c>
      <c r="M37" s="34">
        <f>IF(AND(('Nordfront-Armeebogen 2018'!E11="Das Auenland"),('Nordfront-Armeebogen 2018'!C11="Krieger (0)")),('Nordfront-Armeebogen 2018'!A11),0)</f>
        <v>0</v>
      </c>
      <c r="N37" s="34">
        <v>0</v>
      </c>
      <c r="O37" s="34">
        <f>IF(AND(('Nordfront-Armeebogen 2018'!E11="Angmar"),('Nordfront-Armeebogen 2018'!C11="Krieger (0)")),('Nordfront-Armeebogen 2018'!A11),0)</f>
        <v>0</v>
      </c>
      <c r="P37" s="34">
        <f>IF(AND(('Nordfront-Armeebogen 2018'!E11="Barad-dûr"),('Nordfront-Armeebogen 2018'!C11="Krieger (0)")),('Nordfront-Armeebogen 2018'!A11),0)</f>
        <v>0</v>
      </c>
      <c r="Q37" s="34">
        <f>IF(AND(('Nordfront-Armeebogen 2018'!E11="Kosaren von Umbar"),('Nordfront-Armeebogen 2018'!C11="Krieger (0)")),('Nordfront-Armeebogen 2018'!A11),0)</f>
        <v>0</v>
      </c>
      <c r="R37" s="34">
        <f>IF(AND(('Nordfront-Armeebogen 2018'!E45="Kosaren von Umbar"),('Nordfront-Armeebogen 2018'!C45="Krieger (0)")),('Nordfront-Armeebogen 2018'!A45),0)</f>
        <v>0</v>
      </c>
      <c r="S37" s="34">
        <f>IF(AND(('Nordfront-Armeebogen 2018'!E11="Die Ostlinge"),('Nordfront-Armeebogen 2018'!C11="Krieger (0)")),('Nordfront-Armeebogen 2018'!A11),0)</f>
        <v>0</v>
      </c>
      <c r="T37" s="34">
        <f>IF(AND(('Nordfront-Armeebogen 2018'!E11="Isengart"),('Nordfront-Armeebogen 2018'!C11="Krieger (0)")),('Nordfront-Armeebogen 2018'!A11),0)</f>
        <v>0</v>
      </c>
      <c r="U37" s="34">
        <f>IF(AND(('Nordfront-Armeebogen 2018'!E45="Isengart"),('Nordfront-Armeebogen 2018'!C45="Krieger (0)")),('Nordfront-Armeebogen 2018'!A45),0)</f>
        <v>0</v>
      </c>
      <c r="V37" s="34">
        <f>IF(AND(('Nordfront-Armeebogen 2018'!E45="Isengart"),('Nordfront-Armeebogen 2018'!C45="Krieger (0)")),('Nordfront-Armeebogen 2018'!A45),0)</f>
        <v>0</v>
      </c>
      <c r="W37" s="34">
        <f>IF(AND(('Nordfront-Armeebogen 2018'!E11="Mordor"),('Nordfront-Armeebogen 2018'!C11="Krieger (0)")),('Nordfront-Armeebogen 2018'!A11),0)</f>
        <v>0</v>
      </c>
      <c r="X37" s="34">
        <f>IF(AND(('Nordfront-Armeebogen 2018'!E11="Moria"),('Nordfront-Armeebogen 2018'!C11="Krieger (0)")),('Nordfront-Armeebogen 2018'!A11),0)</f>
        <v>0</v>
      </c>
      <c r="Y37" s="34">
        <f>IF(AND(('Nordfront-Armeebogen 2018'!E11="Die Schlangenhorde"),('Nordfront-Armeebogen 2018'!C11="Krieger (0)")),('Nordfront-Armeebogen 2018'!A11),0)</f>
        <v>0</v>
      </c>
      <c r="Z37" s="34">
        <v>0</v>
      </c>
      <c r="AA37" s="34">
        <f>IF(AND(('Nordfront-Armeebogen 2018'!E11="Sharkas Abtrünnige"),('Nordfront-Armeebogen 2018'!C11="Krieger (0)")),('Nordfront-Armeebogen 2018'!A11),0)</f>
        <v>0</v>
      </c>
      <c r="AB37" s="34">
        <v>0</v>
      </c>
      <c r="AC37" s="34">
        <f>IF(AND(('Nordfront-Armeebogen 2018'!E11="Variags von Khand"),('Nordfront-Armeebogen 2018'!C11="Krieger (0)")),('Nordfront-Armeebogen 2018'!A11),0)</f>
        <v>0</v>
      </c>
      <c r="AD37" s="34">
        <v>0</v>
      </c>
      <c r="AE37">
        <f>IF(AND(('Nordfront-Armeebogen 2018'!E11="Armee von See-Stadt"),('Nordfront-Armeebogen 2018'!C11="Krieger (0)")),('Nordfront-Armeebogen 2018'!A11),0)</f>
        <v>0</v>
      </c>
      <c r="AF37">
        <v>0</v>
      </c>
      <c r="AI37" s="34">
        <f>IF(AND(('Nordfront-Armeebogen 2018'!E11="Garnision von Thal"),('Nordfront-Armeebogen 2018'!C11="Krieger (0)")),('Nordfront-Armeebogen 2018'!A11),0)</f>
        <v>0</v>
      </c>
      <c r="AJ37" s="34">
        <f>IF(AND(('Nordfront-Armeebogen 2018'!E11="Thranduils Hallen"),('Nordfront-Armeebogen 2018'!C11="Krieger (0)")),('Nordfront-Armeebogen 2018'!A11),0)</f>
        <v>0</v>
      </c>
      <c r="AK37" s="34">
        <f>IF(AND(('Nordfront-Armeebogen 2018'!E11="Die Eisenberge"),('Nordfront-Armeebogen 2018'!C11="Krieger (0)")),('Nordfront-Armeebogen 2018'!A11),0)</f>
        <v>0</v>
      </c>
      <c r="AL37">
        <f>IF(AND(('Nordfront-Armeebogen 2018'!E11="Überlebende von See-Stadt"),('Nordfront-Armeebogen 2018'!C11="Krieger (0)")),('Nordfront-Armeebogen 2018'!A11),0)</f>
        <v>0</v>
      </c>
      <c r="AM37" s="34">
        <f>IF(AND(('Nordfront-Armeebogen 2018'!E11="Azogs Jäger"),('Nordfront-Armeebogen 2018'!C11="Krieger (0)")),('Nordfront-Armeebogen 2018'!A11),0)</f>
        <v>0</v>
      </c>
      <c r="AP37" s="34">
        <f>IF(AND(('Nordfront-Armeebogen 2018'!E11="Waldläufer von Ithilien"),('Nordfront-Armeebogen 2018'!C11="Krieger (0)")),('Nordfront-Armeebogen 2018'!A11),0)</f>
        <v>0</v>
      </c>
      <c r="AQ37" s="34">
        <f>IF(AND(('Nordfront-Armeebogen 2018'!E11="Die Menschen des Westens"),('Nordfront-Armeebogen 2018'!C11="Krieger (0)")),('Nordfront-Armeebogen 2018'!A11),0)</f>
        <v>0</v>
      </c>
      <c r="AR37" s="34">
        <f>IF(AND(('Nordfront-Armeebogen 2018'!E11="Gothmogs Armee"),('Nordfront-Armeebogen 2018'!C11="Krieger (0)")),('Nordfront-Armeebogen 2018'!A11),0)</f>
        <v>0</v>
      </c>
      <c r="AS37" s="34">
        <f>IF(AND(('Nordfront-Armeebogen 2018'!E11="Große Armee des Südens"),('Nordfront-Armeebogen 2018'!C11="Krieger (0)")),('Nordfront-Armeebogen 2018'!A11),0)</f>
        <v>0</v>
      </c>
      <c r="AT37" s="34">
        <f>IF(AND(('Nordfront-Armeebogen 2018'!E11="Das schwarze Tor öffnet sich"),('Nordfront-Armeebogen 2018'!C11="Krieger (0)")),('Nordfront-Armeebogen 2018'!A11),0)</f>
        <v>0</v>
      </c>
      <c r="AU37" s="34">
        <f>IF(AND(('Nordfront-Armeebogen 2018'!E11="Das schwarze Tor öffnet sich"),('Nordfront-Armeebogen 2018'!C11="Krieger (0)")),('Nordfront-Armeebogen 2018'!A11),0)</f>
        <v>0</v>
      </c>
      <c r="AV37" s="34">
        <f>IF(AND(('Nordfront-Armeebogen 2018'!E11="Die Raufbolde des Hauptmanns"),('Nordfront-Armeebogen 2018'!C11="Krieger (0)")),('Nordfront-Armeebogen 2018'!A11),0)</f>
        <v>0</v>
      </c>
    </row>
    <row r="38" spans="1:48" x14ac:dyDescent="0.25">
      <c r="B38" s="34">
        <f>IF(AND(('Nordfront-Armeebogen 2018'!E12="Arnor"),('Nordfront-Armeebogen 2018'!C12="Krieger (0)")),('Nordfront-Armeebogen 2018'!A12),0)</f>
        <v>0</v>
      </c>
      <c r="C38" s="34">
        <f>IF(AND(('Nordfront-Armeebogen 2018'!E12="Die Lehen"),('Nordfront-Armeebogen 2018'!C12="Krieger (0)")),('Nordfront-Armeebogen 2018'!A12),0)</f>
        <v>0</v>
      </c>
      <c r="D38" s="39">
        <f>IF(AND(('Nordfront-Armeebogen 2018'!E12="Das Königreich von Kazad-dûm"),('Nordfront-Armeebogen 2018'!C12="Krieger (0)")),('Nordfront-Armeebogen 2018'!A12),0)</f>
        <v>0</v>
      </c>
      <c r="E38" s="39">
        <f>IF(AND(('Nordfront-Armeebogen 2018'!E46="Das Königreich von Kazad-dûm"),('Nordfront-Armeebogen 2018'!C46="Krieger (0)")),('Nordfront-Armeebogen 2018'!A46),0)</f>
        <v>0</v>
      </c>
      <c r="F38" s="34">
        <v>0</v>
      </c>
      <c r="G38" s="34">
        <f>IF(AND(('Nordfront-Armeebogen 2018'!E12="Lothlórien"),('Nordfront-Armeebogen 2018'!C12="Krieger (0)")),('Nordfront-Armeebogen 2018'!A12),0)</f>
        <v>0</v>
      </c>
      <c r="H38" s="34">
        <f>IF(AND(('Nordfront-Armeebogen 2018'!E12="Minas Tirith"),('Nordfront-Armeebogen 2018'!C12="Krieger (0)")),('Nordfront-Armeebogen 2018'!A12),0)</f>
        <v>0</v>
      </c>
      <c r="I38" s="34">
        <f>IF(AND(('Nordfront-Armeebogen 2018'!E46="Minas Tirith"),('Nordfront-Armeebogen 2018'!C46="Krieger (0)")),('Nordfront-Armeebogen 2018'!A46),0)</f>
        <v>0</v>
      </c>
      <c r="J38" s="34">
        <f>IF(AND(('Nordfront-Armeebogen 2018'!E12="Númenor"),('Nordfront-Armeebogen 2018'!C12="Krieger (0)")),('Nordfront-Armeebogen 2018'!A12),0)</f>
        <v>0</v>
      </c>
      <c r="K38" s="34">
        <f>IF(AND(('Nordfront-Armeebogen 2018'!E12="Bruchtal"),('Nordfront-Armeebogen 2018'!C12="Krieger (0)")),('Nordfront-Armeebogen 2018'!A12),0)</f>
        <v>0</v>
      </c>
      <c r="L38" s="34">
        <f>IF(AND(('Nordfront-Armeebogen 2018'!E12="Rohan"),('Nordfront-Armeebogen 2018'!C12="Krieger (0)")),('Nordfront-Armeebogen 2018'!A12),0)</f>
        <v>0</v>
      </c>
      <c r="M38" s="34">
        <f>IF(AND(('Nordfront-Armeebogen 2018'!E12="Das Auenland"),('Nordfront-Armeebogen 2018'!C12="Krieger (0)")),('Nordfront-Armeebogen 2018'!A12),0)</f>
        <v>0</v>
      </c>
      <c r="N38" s="34">
        <v>0</v>
      </c>
      <c r="O38" s="34">
        <f>IF(AND(('Nordfront-Armeebogen 2018'!E12="Angmar"),('Nordfront-Armeebogen 2018'!C12="Krieger (0)")),('Nordfront-Armeebogen 2018'!A12),0)</f>
        <v>0</v>
      </c>
      <c r="P38" s="34">
        <f>IF(AND(('Nordfront-Armeebogen 2018'!E12="Barad-dûr"),('Nordfront-Armeebogen 2018'!C12="Krieger (0)")),('Nordfront-Armeebogen 2018'!A12),0)</f>
        <v>0</v>
      </c>
      <c r="Q38" s="34">
        <f>IF(AND(('Nordfront-Armeebogen 2018'!E12="Kosaren von Umbar"),('Nordfront-Armeebogen 2018'!C12="Krieger (0)")),('Nordfront-Armeebogen 2018'!A12),0)</f>
        <v>0</v>
      </c>
      <c r="R38" s="34">
        <f>IF(AND(('Nordfront-Armeebogen 2018'!E46="Kosaren von Umbar"),('Nordfront-Armeebogen 2018'!C46="Krieger (0)")),('Nordfront-Armeebogen 2018'!A46),0)</f>
        <v>0</v>
      </c>
      <c r="S38" s="34">
        <f>IF(AND(('Nordfront-Armeebogen 2018'!E12="Die Ostlinge"),('Nordfront-Armeebogen 2018'!C12="Krieger (0)")),('Nordfront-Armeebogen 2018'!A12),0)</f>
        <v>0</v>
      </c>
      <c r="T38" s="34">
        <f>IF(AND(('Nordfront-Armeebogen 2018'!E12="Isengart"),('Nordfront-Armeebogen 2018'!C12="Krieger (0)")),('Nordfront-Armeebogen 2018'!A12),0)</f>
        <v>4</v>
      </c>
      <c r="U38" s="34">
        <f>IF(AND(('Nordfront-Armeebogen 2018'!E46="Isengart"),('Nordfront-Armeebogen 2018'!C46="Krieger (0)")),('Nordfront-Armeebogen 2018'!A46),0)</f>
        <v>0</v>
      </c>
      <c r="V38" s="34">
        <f>IF(AND(('Nordfront-Armeebogen 2018'!E46="Isengart"),('Nordfront-Armeebogen 2018'!C46="Krieger (0)")),('Nordfront-Armeebogen 2018'!A46),0)</f>
        <v>0</v>
      </c>
      <c r="W38" s="34">
        <f>IF(AND(('Nordfront-Armeebogen 2018'!E12="Mordor"),('Nordfront-Armeebogen 2018'!C12="Krieger (0)")),('Nordfront-Armeebogen 2018'!A12),0)</f>
        <v>0</v>
      </c>
      <c r="X38" s="34">
        <f>IF(AND(('Nordfront-Armeebogen 2018'!E12="Moria"),('Nordfront-Armeebogen 2018'!C12="Krieger (0)")),('Nordfront-Armeebogen 2018'!A12),0)</f>
        <v>0</v>
      </c>
      <c r="Y38" s="34">
        <f>IF(AND(('Nordfront-Armeebogen 2018'!E12="Die Schlangenhorde"),('Nordfront-Armeebogen 2018'!C12="Krieger (0)")),('Nordfront-Armeebogen 2018'!A12),0)</f>
        <v>0</v>
      </c>
      <c r="Z38" s="34">
        <v>0</v>
      </c>
      <c r="AA38" s="34">
        <f>IF(AND(('Nordfront-Armeebogen 2018'!E12="Sharkas Abtrünnige"),('Nordfront-Armeebogen 2018'!C12="Krieger (0)")),('Nordfront-Armeebogen 2018'!A12),0)</f>
        <v>0</v>
      </c>
      <c r="AB38" s="34">
        <v>0</v>
      </c>
      <c r="AC38" s="34">
        <f>IF(AND(('Nordfront-Armeebogen 2018'!E12="Variags von Khand"),('Nordfront-Armeebogen 2018'!C12="Krieger (0)")),('Nordfront-Armeebogen 2018'!A12),0)</f>
        <v>0</v>
      </c>
      <c r="AD38" s="34">
        <v>0</v>
      </c>
      <c r="AE38" s="34">
        <f>IF(AND(('Nordfront-Armeebogen 2018'!E12="Armee von See-Stadt"),('Nordfront-Armeebogen 2018'!C12="Krieger (0)")),('Nordfront-Armeebogen 2018'!A12),0)</f>
        <v>0</v>
      </c>
      <c r="AF38" s="34">
        <v>0</v>
      </c>
      <c r="AI38" s="34">
        <f>IF(AND(('Nordfront-Armeebogen 2018'!E12="Garnision von Thal"),('Nordfront-Armeebogen 2018'!C12="Krieger (0)")),('Nordfront-Armeebogen 2018'!A12),0)</f>
        <v>0</v>
      </c>
      <c r="AJ38" s="34">
        <f>IF(AND(('Nordfront-Armeebogen 2018'!E12="Thranduils Hallen"),('Nordfront-Armeebogen 2018'!C12="Krieger (0)")),('Nordfront-Armeebogen 2018'!A12),0)</f>
        <v>0</v>
      </c>
      <c r="AK38" s="34">
        <f>IF(AND(('Nordfront-Armeebogen 2018'!E12="Die Eisenberge"),('Nordfront-Armeebogen 2018'!C12="Krieger (0)")),('Nordfront-Armeebogen 2018'!A12),0)</f>
        <v>0</v>
      </c>
      <c r="AL38" s="34">
        <f>IF(AND(('Nordfront-Armeebogen 2018'!E12="Überlebende von See-Stadt"),('Nordfront-Armeebogen 2018'!C12="Krieger (0)")),('Nordfront-Armeebogen 2018'!A12),0)</f>
        <v>0</v>
      </c>
      <c r="AM38" s="34">
        <f>IF(AND(('Nordfront-Armeebogen 2018'!E12="Azogs Jäger"),('Nordfront-Armeebogen 2018'!C12="Krieger (0)")),('Nordfront-Armeebogen 2018'!A12),0)</f>
        <v>0</v>
      </c>
      <c r="AP38" s="34">
        <f>IF(AND(('Nordfront-Armeebogen 2018'!E12="Waldläufer von Ithilien"),('Nordfront-Armeebogen 2018'!C12="Krieger (0)")),('Nordfront-Armeebogen 2018'!A12),0)</f>
        <v>0</v>
      </c>
      <c r="AQ38" s="34">
        <f>IF(AND(('Nordfront-Armeebogen 2018'!E12="Die Menschen des Westens"),('Nordfront-Armeebogen 2018'!C12="Krieger (0)")),('Nordfront-Armeebogen 2018'!A12),0)</f>
        <v>0</v>
      </c>
      <c r="AR38" s="34">
        <f>IF(AND(('Nordfront-Armeebogen 2018'!E12="Gothmogs Armee"),('Nordfront-Armeebogen 2018'!C12="Krieger (0)")),('Nordfront-Armeebogen 2018'!A12),0)</f>
        <v>0</v>
      </c>
      <c r="AS38" s="34">
        <f>IF(AND(('Nordfront-Armeebogen 2018'!E12="Große Armee des Südens"),('Nordfront-Armeebogen 2018'!C12="Krieger (0)")),('Nordfront-Armeebogen 2018'!A12),0)</f>
        <v>0</v>
      </c>
      <c r="AT38" s="34">
        <f>IF(AND(('Nordfront-Armeebogen 2018'!E12="Das schwarze Tor öffnet sich"),('Nordfront-Armeebogen 2018'!C12="Krieger (0)")),('Nordfront-Armeebogen 2018'!A12),0)</f>
        <v>0</v>
      </c>
      <c r="AU38" s="34">
        <f>IF(AND(('Nordfront-Armeebogen 2018'!E12="Das schwarze Tor öffnet sich"),('Nordfront-Armeebogen 2018'!C12="Krieger (0)")),('Nordfront-Armeebogen 2018'!A12),0)</f>
        <v>0</v>
      </c>
      <c r="AV38" s="34">
        <f>IF(AND(('Nordfront-Armeebogen 2018'!E12="Die Raufbolde des Hauptmanns"),('Nordfront-Armeebogen 2018'!C12="Krieger (0)")),('Nordfront-Armeebogen 2018'!A12),0)</f>
        <v>0</v>
      </c>
    </row>
    <row r="39" spans="1:48" x14ac:dyDescent="0.25">
      <c r="B39" s="34">
        <f>IF(AND(('Nordfront-Armeebogen 2018'!E13="Arnor"),('Nordfront-Armeebogen 2018'!C13="Krieger (0)")),('Nordfront-Armeebogen 2018'!A13),0)</f>
        <v>0</v>
      </c>
      <c r="C39" s="34">
        <f>IF(AND(('Nordfront-Armeebogen 2018'!E13="Die Lehen"),('Nordfront-Armeebogen 2018'!C13="Krieger (0)")),('Nordfront-Armeebogen 2018'!A13),0)</f>
        <v>0</v>
      </c>
      <c r="D39" s="39">
        <f>IF(AND(('Nordfront-Armeebogen 2018'!E13="Das Königreich von Kazad-dûm"),('Nordfront-Armeebogen 2018'!C13="Krieger (0)")),('Nordfront-Armeebogen 2018'!A13),0)</f>
        <v>0</v>
      </c>
      <c r="E39" s="39">
        <f>IF(AND(('Nordfront-Armeebogen 2018'!E47="Das Königreich von Kazad-dûm"),('Nordfront-Armeebogen 2018'!C47="Krieger (0)")),('Nordfront-Armeebogen 2018'!A47),0)</f>
        <v>0</v>
      </c>
      <c r="F39" s="34">
        <v>0</v>
      </c>
      <c r="G39" s="34">
        <f>IF(AND(('Nordfront-Armeebogen 2018'!E13="Lothlórien"),('Nordfront-Armeebogen 2018'!C13="Krieger (0)")),('Nordfront-Armeebogen 2018'!A13),0)</f>
        <v>0</v>
      </c>
      <c r="H39" s="34">
        <f>IF(AND(('Nordfront-Armeebogen 2018'!E13="Minas Tirith"),('Nordfront-Armeebogen 2018'!C13="Krieger (0)")),('Nordfront-Armeebogen 2018'!A13),0)</f>
        <v>0</v>
      </c>
      <c r="I39" s="34">
        <f>IF(AND(('Nordfront-Armeebogen 2018'!E47="Minas Tirith"),('Nordfront-Armeebogen 2018'!C47="Krieger (0)")),('Nordfront-Armeebogen 2018'!A47),0)</f>
        <v>0</v>
      </c>
      <c r="J39" s="34">
        <f>IF(AND(('Nordfront-Armeebogen 2018'!E13="Númenor"),('Nordfront-Armeebogen 2018'!C13="Krieger (0)")),('Nordfront-Armeebogen 2018'!A13),0)</f>
        <v>0</v>
      </c>
      <c r="K39" s="34">
        <f>IF(AND(('Nordfront-Armeebogen 2018'!E13="Bruchtal"),('Nordfront-Armeebogen 2018'!C13="Krieger (0)")),('Nordfront-Armeebogen 2018'!A13),0)</f>
        <v>0</v>
      </c>
      <c r="L39" s="34">
        <f>IF(AND(('Nordfront-Armeebogen 2018'!E13="Rohan"),('Nordfront-Armeebogen 2018'!C13="Krieger (0)")),('Nordfront-Armeebogen 2018'!A13),0)</f>
        <v>0</v>
      </c>
      <c r="M39" s="34">
        <f>IF(AND(('Nordfront-Armeebogen 2018'!E13="Das Auenland"),('Nordfront-Armeebogen 2018'!C13="Krieger (0)")),('Nordfront-Armeebogen 2018'!A13),0)</f>
        <v>0</v>
      </c>
      <c r="N39" s="34">
        <v>0</v>
      </c>
      <c r="O39" s="34">
        <f>IF(AND(('Nordfront-Armeebogen 2018'!E13="Angmar"),('Nordfront-Armeebogen 2018'!C13="Krieger (0)")),('Nordfront-Armeebogen 2018'!A13),0)</f>
        <v>0</v>
      </c>
      <c r="P39" s="34">
        <f>IF(AND(('Nordfront-Armeebogen 2018'!E13="Barad-dûr"),('Nordfront-Armeebogen 2018'!C13="Krieger (0)")),('Nordfront-Armeebogen 2018'!A13),0)</f>
        <v>0</v>
      </c>
      <c r="Q39" s="34">
        <f>IF(AND(('Nordfront-Armeebogen 2018'!E13="Kosaren von Umbar"),('Nordfront-Armeebogen 2018'!C13="Krieger (0)")),('Nordfront-Armeebogen 2018'!A13),0)</f>
        <v>0</v>
      </c>
      <c r="R39" s="34">
        <f>IF(AND(('Nordfront-Armeebogen 2018'!E47="Kosaren von Umbar"),('Nordfront-Armeebogen 2018'!C47="Krieger (0)")),('Nordfront-Armeebogen 2018'!A47),0)</f>
        <v>0</v>
      </c>
      <c r="S39" s="34">
        <f>IF(AND(('Nordfront-Armeebogen 2018'!E13="Die Ostlinge"),('Nordfront-Armeebogen 2018'!C13="Krieger (0)")),('Nordfront-Armeebogen 2018'!A13),0)</f>
        <v>0</v>
      </c>
      <c r="T39" s="34">
        <f>IF(AND(('Nordfront-Armeebogen 2018'!E13="Isengart"),('Nordfront-Armeebogen 2018'!C13="Krieger (0)")),('Nordfront-Armeebogen 2018'!A13),0)</f>
        <v>5</v>
      </c>
      <c r="U39" s="34">
        <f>IF(AND(('Nordfront-Armeebogen 2018'!E47="Isengart"),('Nordfront-Armeebogen 2018'!C47="Krieger (0)")),('Nordfront-Armeebogen 2018'!A47),0)</f>
        <v>0</v>
      </c>
      <c r="V39" s="34">
        <f>IF(AND(('Nordfront-Armeebogen 2018'!E47="Isengart"),('Nordfront-Armeebogen 2018'!C47="Krieger (0)")),('Nordfront-Armeebogen 2018'!A47),0)</f>
        <v>0</v>
      </c>
      <c r="W39" s="34">
        <f>IF(AND(('Nordfront-Armeebogen 2018'!E13="Mordor"),('Nordfront-Armeebogen 2018'!C13="Krieger (0)")),('Nordfront-Armeebogen 2018'!A13),0)</f>
        <v>0</v>
      </c>
      <c r="X39" s="34">
        <f>IF(AND(('Nordfront-Armeebogen 2018'!E13="Moria"),('Nordfront-Armeebogen 2018'!C13="Krieger (0)")),('Nordfront-Armeebogen 2018'!A13),0)</f>
        <v>0</v>
      </c>
      <c r="Y39" s="34">
        <f>IF(AND(('Nordfront-Armeebogen 2018'!E13="Die Schlangenhorde"),('Nordfront-Armeebogen 2018'!C13="Krieger (0)")),('Nordfront-Armeebogen 2018'!A13),0)</f>
        <v>0</v>
      </c>
      <c r="Z39" s="34">
        <v>0</v>
      </c>
      <c r="AA39" s="34">
        <f>IF(AND(('Nordfront-Armeebogen 2018'!E13="Sharkas Abtrünnige"),('Nordfront-Armeebogen 2018'!C13="Krieger (0)")),('Nordfront-Armeebogen 2018'!A13),0)</f>
        <v>0</v>
      </c>
      <c r="AB39" s="34">
        <v>0</v>
      </c>
      <c r="AC39" s="34">
        <f>IF(AND(('Nordfront-Armeebogen 2018'!E13="Variags von Khand"),('Nordfront-Armeebogen 2018'!C13="Krieger (0)")),('Nordfront-Armeebogen 2018'!A13),0)</f>
        <v>0</v>
      </c>
      <c r="AD39" s="34">
        <v>0</v>
      </c>
      <c r="AE39" s="34">
        <f>IF(AND(('Nordfront-Armeebogen 2018'!E13="Armee von See-Stadt"),('Nordfront-Armeebogen 2018'!C13="Krieger (0)")),('Nordfront-Armeebogen 2018'!A13),0)</f>
        <v>0</v>
      </c>
      <c r="AF39" s="34">
        <v>0</v>
      </c>
      <c r="AI39" s="34">
        <f>IF(AND(('Nordfront-Armeebogen 2018'!E13="Garnision von Thal"),('Nordfront-Armeebogen 2018'!C13="Krieger (0)")),('Nordfront-Armeebogen 2018'!A13),0)</f>
        <v>0</v>
      </c>
      <c r="AJ39" s="34">
        <f>IF(AND(('Nordfront-Armeebogen 2018'!E13="Thranduils Hallen"),('Nordfront-Armeebogen 2018'!C13="Krieger (0)")),('Nordfront-Armeebogen 2018'!A13),0)</f>
        <v>0</v>
      </c>
      <c r="AK39" s="34">
        <f>IF(AND(('Nordfront-Armeebogen 2018'!E13="Die Eisenberge"),('Nordfront-Armeebogen 2018'!C13="Krieger (0)")),('Nordfront-Armeebogen 2018'!A13),0)</f>
        <v>0</v>
      </c>
      <c r="AL39" s="34">
        <f>IF(AND(('Nordfront-Armeebogen 2018'!E13="Überlebende von See-Stadt"),('Nordfront-Armeebogen 2018'!C13="Krieger (0)")),('Nordfront-Armeebogen 2018'!A13),0)</f>
        <v>0</v>
      </c>
      <c r="AM39" s="34">
        <f>IF(AND(('Nordfront-Armeebogen 2018'!E13="Azogs Jäger"),('Nordfront-Armeebogen 2018'!C13="Krieger (0)")),('Nordfront-Armeebogen 2018'!A13),0)</f>
        <v>0</v>
      </c>
      <c r="AP39" s="34">
        <f>IF(AND(('Nordfront-Armeebogen 2018'!E13="Waldläufer von Ithilien"),('Nordfront-Armeebogen 2018'!C13="Krieger (0)")),('Nordfront-Armeebogen 2018'!A13),0)</f>
        <v>0</v>
      </c>
      <c r="AQ39" s="34">
        <f>IF(AND(('Nordfront-Armeebogen 2018'!E13="Die Menschen des Westens"),('Nordfront-Armeebogen 2018'!C13="Krieger (0)")),('Nordfront-Armeebogen 2018'!A13),0)</f>
        <v>0</v>
      </c>
      <c r="AR39" s="34">
        <f>IF(AND(('Nordfront-Armeebogen 2018'!E13="Gothmogs Armee"),('Nordfront-Armeebogen 2018'!C13="Krieger (0)")),('Nordfront-Armeebogen 2018'!A13),0)</f>
        <v>0</v>
      </c>
      <c r="AS39" s="34">
        <f>IF(AND(('Nordfront-Armeebogen 2018'!E13="Große Armee des Südens"),('Nordfront-Armeebogen 2018'!C13="Krieger (0)")),('Nordfront-Armeebogen 2018'!A13),0)</f>
        <v>0</v>
      </c>
      <c r="AT39" s="34">
        <f>IF(AND(('Nordfront-Armeebogen 2018'!E13="Das schwarze Tor öffnet sich"),('Nordfront-Armeebogen 2018'!C13="Krieger (0)")),('Nordfront-Armeebogen 2018'!A13),0)</f>
        <v>0</v>
      </c>
      <c r="AU39" s="34">
        <f>IF(AND(('Nordfront-Armeebogen 2018'!E13="Das schwarze Tor öffnet sich"),('Nordfront-Armeebogen 2018'!C13="Krieger (0)")),('Nordfront-Armeebogen 2018'!A13),0)</f>
        <v>0</v>
      </c>
      <c r="AV39" s="34">
        <f>IF(AND(('Nordfront-Armeebogen 2018'!E13="Die Raufbolde des Hauptmanns"),('Nordfront-Armeebogen 2018'!C13="Krieger (0)")),('Nordfront-Armeebogen 2018'!A13),0)</f>
        <v>0</v>
      </c>
    </row>
    <row r="40" spans="1:48" x14ac:dyDescent="0.25">
      <c r="B40" s="34">
        <f>IF(AND(('Nordfront-Armeebogen 2018'!E14="Arnor"),('Nordfront-Armeebogen 2018'!C14="Krieger (0)")),('Nordfront-Armeebogen 2018'!A14),0)</f>
        <v>0</v>
      </c>
      <c r="C40" s="34">
        <f>IF(AND(('Nordfront-Armeebogen 2018'!E14="Die Lehen"),('Nordfront-Armeebogen 2018'!C14="Krieger (0)")),('Nordfront-Armeebogen 2018'!A14),0)</f>
        <v>0</v>
      </c>
      <c r="D40" s="39">
        <f>IF(AND(('Nordfront-Armeebogen 2018'!E14="Das Königreich von Kazad-dûm"),('Nordfront-Armeebogen 2018'!C14="Krieger (0)")),('Nordfront-Armeebogen 2018'!A14),0)</f>
        <v>0</v>
      </c>
      <c r="E40" s="39">
        <f>IF(AND(('Nordfront-Armeebogen 2018'!E48="Das Königreich von Kazad-dûm"),('Nordfront-Armeebogen 2018'!C48="Krieger (0)")),('Nordfront-Armeebogen 2018'!A48),0)</f>
        <v>0</v>
      </c>
      <c r="F40" s="34">
        <v>0</v>
      </c>
      <c r="G40" s="34">
        <f>IF(AND(('Nordfront-Armeebogen 2018'!E14="Lothlórien"),('Nordfront-Armeebogen 2018'!C14="Krieger (0)")),('Nordfront-Armeebogen 2018'!A14),0)</f>
        <v>0</v>
      </c>
      <c r="H40" s="34">
        <f>IF(AND(('Nordfront-Armeebogen 2018'!E14="Minas Tirith"),('Nordfront-Armeebogen 2018'!C14="Krieger (0)")),('Nordfront-Armeebogen 2018'!A14),0)</f>
        <v>0</v>
      </c>
      <c r="I40" s="34">
        <f>IF(AND(('Nordfront-Armeebogen 2018'!E48="Minas Tirith"),('Nordfront-Armeebogen 2018'!C48="Krieger (0)")),('Nordfront-Armeebogen 2018'!A48),0)</f>
        <v>0</v>
      </c>
      <c r="J40" s="34">
        <f>IF(AND(('Nordfront-Armeebogen 2018'!E14="Númenor"),('Nordfront-Armeebogen 2018'!C14="Krieger (0)")),('Nordfront-Armeebogen 2018'!A14),0)</f>
        <v>0</v>
      </c>
      <c r="K40" s="34">
        <f>IF(AND(('Nordfront-Armeebogen 2018'!E14="Bruchtal"),('Nordfront-Armeebogen 2018'!C14="Krieger (0)")),('Nordfront-Armeebogen 2018'!A14),0)</f>
        <v>0</v>
      </c>
      <c r="L40" s="34">
        <f>IF(AND(('Nordfront-Armeebogen 2018'!E14="Rohan"),('Nordfront-Armeebogen 2018'!C14="Krieger (0)")),('Nordfront-Armeebogen 2018'!A14),0)</f>
        <v>0</v>
      </c>
      <c r="M40" s="34">
        <f>IF(AND(('Nordfront-Armeebogen 2018'!E14="Das Auenland"),('Nordfront-Armeebogen 2018'!C14="Krieger (0)")),('Nordfront-Armeebogen 2018'!A14),0)</f>
        <v>0</v>
      </c>
      <c r="N40" s="34">
        <v>0</v>
      </c>
      <c r="O40" s="34">
        <f>IF(AND(('Nordfront-Armeebogen 2018'!E14="Angmar"),('Nordfront-Armeebogen 2018'!C14="Krieger (0)")),('Nordfront-Armeebogen 2018'!A14),0)</f>
        <v>0</v>
      </c>
      <c r="P40" s="34">
        <f>IF(AND(('Nordfront-Armeebogen 2018'!E14="Barad-dûr"),('Nordfront-Armeebogen 2018'!C14="Krieger (0)")),('Nordfront-Armeebogen 2018'!A14),0)</f>
        <v>0</v>
      </c>
      <c r="Q40" s="34">
        <f>IF(AND(('Nordfront-Armeebogen 2018'!E14="Kosaren von Umbar"),('Nordfront-Armeebogen 2018'!C14="Krieger (0)")),('Nordfront-Armeebogen 2018'!A14),0)</f>
        <v>0</v>
      </c>
      <c r="R40" s="34">
        <f>IF(AND(('Nordfront-Armeebogen 2018'!E48="Kosaren von Umbar"),('Nordfront-Armeebogen 2018'!C48="Krieger (0)")),('Nordfront-Armeebogen 2018'!A48),0)</f>
        <v>0</v>
      </c>
      <c r="S40" s="34">
        <f>IF(AND(('Nordfront-Armeebogen 2018'!E14="Die Ostlinge"),('Nordfront-Armeebogen 2018'!C14="Krieger (0)")),('Nordfront-Armeebogen 2018'!A14),0)</f>
        <v>0</v>
      </c>
      <c r="T40" s="34">
        <f>IF(AND(('Nordfront-Armeebogen 2018'!E14="Isengart"),('Nordfront-Armeebogen 2018'!C14="Krieger (0)")),('Nordfront-Armeebogen 2018'!A14),0)</f>
        <v>5</v>
      </c>
      <c r="U40" s="34">
        <f>IF(AND(('Nordfront-Armeebogen 2018'!E48="Isengart"),('Nordfront-Armeebogen 2018'!C48="Krieger (0)")),('Nordfront-Armeebogen 2018'!A48),0)</f>
        <v>0</v>
      </c>
      <c r="V40" s="34">
        <f>IF(AND(('Nordfront-Armeebogen 2018'!E48="Isengart"),('Nordfront-Armeebogen 2018'!C48="Krieger (0)")),('Nordfront-Armeebogen 2018'!A48),0)</f>
        <v>0</v>
      </c>
      <c r="W40" s="34">
        <f>IF(AND(('Nordfront-Armeebogen 2018'!E14="Mordor"),('Nordfront-Armeebogen 2018'!C14="Krieger (0)")),('Nordfront-Armeebogen 2018'!A14),0)</f>
        <v>0</v>
      </c>
      <c r="X40" s="34">
        <f>IF(AND(('Nordfront-Armeebogen 2018'!E14="Moria"),('Nordfront-Armeebogen 2018'!C14="Krieger (0)")),('Nordfront-Armeebogen 2018'!A14),0)</f>
        <v>0</v>
      </c>
      <c r="Y40" s="34">
        <f>IF(AND(('Nordfront-Armeebogen 2018'!E14="Die Schlangenhorde"),('Nordfront-Armeebogen 2018'!C14="Krieger (0)")),('Nordfront-Armeebogen 2018'!A14),0)</f>
        <v>0</v>
      </c>
      <c r="Z40" s="34">
        <v>0</v>
      </c>
      <c r="AA40" s="34">
        <f>IF(AND(('Nordfront-Armeebogen 2018'!E14="Sharkas Abtrünnige"),('Nordfront-Armeebogen 2018'!C14="Krieger (0)")),('Nordfront-Armeebogen 2018'!A14),0)</f>
        <v>0</v>
      </c>
      <c r="AB40" s="34">
        <v>0</v>
      </c>
      <c r="AC40" s="34">
        <f>IF(AND(('Nordfront-Armeebogen 2018'!E14="Variags von Khand"),('Nordfront-Armeebogen 2018'!C14="Krieger (0)")),('Nordfront-Armeebogen 2018'!A14),0)</f>
        <v>0</v>
      </c>
      <c r="AD40" s="34">
        <v>0</v>
      </c>
      <c r="AE40" s="34">
        <f>IF(AND(('Nordfront-Armeebogen 2018'!E14="Armee von See-Stadt"),('Nordfront-Armeebogen 2018'!C14="Krieger (0)")),('Nordfront-Armeebogen 2018'!A14),0)</f>
        <v>0</v>
      </c>
      <c r="AF40" s="34">
        <v>0</v>
      </c>
      <c r="AI40" s="34">
        <f>IF(AND(('Nordfront-Armeebogen 2018'!E14="Garnision von Thal"),('Nordfront-Armeebogen 2018'!C14="Krieger (0)")),('Nordfront-Armeebogen 2018'!A14),0)</f>
        <v>0</v>
      </c>
      <c r="AJ40" s="34">
        <f>IF(AND(('Nordfront-Armeebogen 2018'!E14="Thranduils Hallen"),('Nordfront-Armeebogen 2018'!C14="Krieger (0)")),('Nordfront-Armeebogen 2018'!A14),0)</f>
        <v>0</v>
      </c>
      <c r="AK40" s="34">
        <f>IF(AND(('Nordfront-Armeebogen 2018'!E14="Die Eisenberge"),('Nordfront-Armeebogen 2018'!C14="Krieger (0)")),('Nordfront-Armeebogen 2018'!A14),0)</f>
        <v>0</v>
      </c>
      <c r="AL40" s="34">
        <f>IF(AND(('Nordfront-Armeebogen 2018'!E14="Überlebende von See-Stadt"),('Nordfront-Armeebogen 2018'!C14="Krieger (0)")),('Nordfront-Armeebogen 2018'!A14),0)</f>
        <v>0</v>
      </c>
      <c r="AM40" s="34">
        <f>IF(AND(('Nordfront-Armeebogen 2018'!E14="Azogs Jäger"),('Nordfront-Armeebogen 2018'!C14="Krieger (0)")),('Nordfront-Armeebogen 2018'!A14),0)</f>
        <v>0</v>
      </c>
      <c r="AP40" s="34">
        <f>IF(AND(('Nordfront-Armeebogen 2018'!E14="Waldläufer von Ithilien"),('Nordfront-Armeebogen 2018'!C14="Krieger (0)")),('Nordfront-Armeebogen 2018'!A14),0)</f>
        <v>0</v>
      </c>
      <c r="AQ40" s="34">
        <f>IF(AND(('Nordfront-Armeebogen 2018'!E14="Die Menschen des Westens"),('Nordfront-Armeebogen 2018'!C14="Krieger (0)")),('Nordfront-Armeebogen 2018'!A14),0)</f>
        <v>0</v>
      </c>
      <c r="AR40" s="34">
        <f>IF(AND(('Nordfront-Armeebogen 2018'!E14="Gothmogs Armee"),('Nordfront-Armeebogen 2018'!C14="Krieger (0)")),('Nordfront-Armeebogen 2018'!A14),0)</f>
        <v>0</v>
      </c>
      <c r="AS40" s="34">
        <f>IF(AND(('Nordfront-Armeebogen 2018'!E14="Große Armee des Südens"),('Nordfront-Armeebogen 2018'!C14="Krieger (0)")),('Nordfront-Armeebogen 2018'!A14),0)</f>
        <v>0</v>
      </c>
      <c r="AT40" s="34">
        <f>IF(AND(('Nordfront-Armeebogen 2018'!E14="Das schwarze Tor öffnet sich"),('Nordfront-Armeebogen 2018'!C14="Krieger (0)")),('Nordfront-Armeebogen 2018'!A14),0)</f>
        <v>0</v>
      </c>
      <c r="AU40" s="34">
        <f>IF(AND(('Nordfront-Armeebogen 2018'!E14="Das schwarze Tor öffnet sich"),('Nordfront-Armeebogen 2018'!C14="Krieger (0)")),('Nordfront-Armeebogen 2018'!A14),0)</f>
        <v>0</v>
      </c>
      <c r="AV40" s="34">
        <f>IF(AND(('Nordfront-Armeebogen 2018'!E14="Die Raufbolde des Hauptmanns"),('Nordfront-Armeebogen 2018'!C14="Krieger (0)")),('Nordfront-Armeebogen 2018'!A14),0)</f>
        <v>0</v>
      </c>
    </row>
    <row r="41" spans="1:48" x14ac:dyDescent="0.25">
      <c r="B41" s="34">
        <f>IF(AND(('Nordfront-Armeebogen 2018'!E15="Arnor"),('Nordfront-Armeebogen 2018'!C15="Krieger (0)")),('Nordfront-Armeebogen 2018'!A15),0)</f>
        <v>0</v>
      </c>
      <c r="C41" s="34">
        <f>IF(AND(('Nordfront-Armeebogen 2018'!E15="Die Lehen"),('Nordfront-Armeebogen 2018'!C15="Krieger (0)")),('Nordfront-Armeebogen 2018'!A15),0)</f>
        <v>0</v>
      </c>
      <c r="D41" s="39">
        <f>IF(AND(('Nordfront-Armeebogen 2018'!E15="Das Königreich von Kazad-dûm"),('Nordfront-Armeebogen 2018'!C15="Krieger (0)")),('Nordfront-Armeebogen 2018'!A15),0)</f>
        <v>0</v>
      </c>
      <c r="E41" s="39">
        <f>IF(AND(('Nordfront-Armeebogen 2018'!E49="Das Königreich von Kazad-dûm"),('Nordfront-Armeebogen 2018'!C49="Krieger (0)")),('Nordfront-Armeebogen 2018'!A49),0)</f>
        <v>0</v>
      </c>
      <c r="F41" s="34">
        <v>0</v>
      </c>
      <c r="G41" s="34">
        <f>IF(AND(('Nordfront-Armeebogen 2018'!E15="Lothlórien"),('Nordfront-Armeebogen 2018'!C15="Krieger (0)")),('Nordfront-Armeebogen 2018'!A15),0)</f>
        <v>0</v>
      </c>
      <c r="H41" s="34">
        <f>IF(AND(('Nordfront-Armeebogen 2018'!E15="Minas Tirith"),('Nordfront-Armeebogen 2018'!C15="Krieger (0)")),('Nordfront-Armeebogen 2018'!A15),0)</f>
        <v>0</v>
      </c>
      <c r="I41" s="34">
        <f>IF(AND(('Nordfront-Armeebogen 2018'!E49="Minas Tirith"),('Nordfront-Armeebogen 2018'!C49="Krieger (0)")),('Nordfront-Armeebogen 2018'!A49),0)</f>
        <v>0</v>
      </c>
      <c r="J41" s="34">
        <f>IF(AND(('Nordfront-Armeebogen 2018'!E15="Númenor"),('Nordfront-Armeebogen 2018'!C15="Krieger (0)")),('Nordfront-Armeebogen 2018'!A15),0)</f>
        <v>0</v>
      </c>
      <c r="K41" s="34">
        <f>IF(AND(('Nordfront-Armeebogen 2018'!E15="Bruchtal"),('Nordfront-Armeebogen 2018'!C15="Krieger (0)")),('Nordfront-Armeebogen 2018'!A15),0)</f>
        <v>0</v>
      </c>
      <c r="L41" s="34">
        <f>IF(AND(('Nordfront-Armeebogen 2018'!E15="Rohan"),('Nordfront-Armeebogen 2018'!C15="Krieger (0)")),('Nordfront-Armeebogen 2018'!A15),0)</f>
        <v>0</v>
      </c>
      <c r="M41" s="34">
        <f>IF(AND(('Nordfront-Armeebogen 2018'!E15="Das Auenland"),('Nordfront-Armeebogen 2018'!C15="Krieger (0)")),('Nordfront-Armeebogen 2018'!A15),0)</f>
        <v>0</v>
      </c>
      <c r="N41" s="34">
        <v>0</v>
      </c>
      <c r="O41" s="34">
        <f>IF(AND(('Nordfront-Armeebogen 2018'!E15="Angmar"),('Nordfront-Armeebogen 2018'!C15="Krieger (0)")),('Nordfront-Armeebogen 2018'!A15),0)</f>
        <v>0</v>
      </c>
      <c r="P41" s="34">
        <f>IF(AND(('Nordfront-Armeebogen 2018'!E15="Barad-dûr"),('Nordfront-Armeebogen 2018'!C15="Krieger (0)")),('Nordfront-Armeebogen 2018'!A15),0)</f>
        <v>0</v>
      </c>
      <c r="Q41" s="34">
        <f>IF(AND(('Nordfront-Armeebogen 2018'!E15="Kosaren von Umbar"),('Nordfront-Armeebogen 2018'!C15="Krieger (0)")),('Nordfront-Armeebogen 2018'!A15),0)</f>
        <v>0</v>
      </c>
      <c r="R41" s="34">
        <f>IF(AND(('Nordfront-Armeebogen 2018'!E49="Kosaren von Umbar"),('Nordfront-Armeebogen 2018'!C49="Krieger (0)")),('Nordfront-Armeebogen 2018'!A49),0)</f>
        <v>0</v>
      </c>
      <c r="S41" s="34">
        <f>IF(AND(('Nordfront-Armeebogen 2018'!E15="Die Ostlinge"),('Nordfront-Armeebogen 2018'!C15="Krieger (0)")),('Nordfront-Armeebogen 2018'!A15),0)</f>
        <v>0</v>
      </c>
      <c r="T41" s="34">
        <f>IF(AND(('Nordfront-Armeebogen 2018'!E15="Isengart"),('Nordfront-Armeebogen 2018'!C15="Krieger (0)")),('Nordfront-Armeebogen 2018'!A15),0)</f>
        <v>1</v>
      </c>
      <c r="U41" s="34">
        <f>IF(AND(('Nordfront-Armeebogen 2018'!E49="Isengart"),('Nordfront-Armeebogen 2018'!C49="Krieger (0)")),('Nordfront-Armeebogen 2018'!A49),0)</f>
        <v>0</v>
      </c>
      <c r="V41" s="34">
        <f>IF(AND(('Nordfront-Armeebogen 2018'!E49="Isengart"),('Nordfront-Armeebogen 2018'!C49="Krieger (0)")),('Nordfront-Armeebogen 2018'!A49),0)</f>
        <v>0</v>
      </c>
      <c r="W41" s="34">
        <f>IF(AND(('Nordfront-Armeebogen 2018'!E15="Mordor"),('Nordfront-Armeebogen 2018'!C15="Krieger (0)")),('Nordfront-Armeebogen 2018'!A15),0)</f>
        <v>0</v>
      </c>
      <c r="X41" s="34">
        <f>IF(AND(('Nordfront-Armeebogen 2018'!E15="Moria"),('Nordfront-Armeebogen 2018'!C15="Krieger (0)")),('Nordfront-Armeebogen 2018'!A15),0)</f>
        <v>0</v>
      </c>
      <c r="Y41" s="34">
        <f>IF(AND(('Nordfront-Armeebogen 2018'!E15="Die Schlangenhorde"),('Nordfront-Armeebogen 2018'!C15="Krieger (0)")),('Nordfront-Armeebogen 2018'!A15),0)</f>
        <v>0</v>
      </c>
      <c r="Z41" s="34">
        <v>0</v>
      </c>
      <c r="AA41" s="34">
        <f>IF(AND(('Nordfront-Armeebogen 2018'!E15="Sharkas Abtrünnige"),('Nordfront-Armeebogen 2018'!C15="Krieger (0)")),('Nordfront-Armeebogen 2018'!A15),0)</f>
        <v>0</v>
      </c>
      <c r="AB41" s="34">
        <v>0</v>
      </c>
      <c r="AC41" s="34">
        <f>IF(AND(('Nordfront-Armeebogen 2018'!E15="Variags von Khand"),('Nordfront-Armeebogen 2018'!C15="Krieger (0)")),('Nordfront-Armeebogen 2018'!A15),0)</f>
        <v>0</v>
      </c>
      <c r="AD41" s="34">
        <v>0</v>
      </c>
      <c r="AE41" s="34">
        <f>IF(AND(('Nordfront-Armeebogen 2018'!E15="Armee von See-Stadt"),('Nordfront-Armeebogen 2018'!C15="Krieger (0)")),('Nordfront-Armeebogen 2018'!A15),0)</f>
        <v>0</v>
      </c>
      <c r="AF41" s="34">
        <v>0</v>
      </c>
      <c r="AI41" s="34">
        <f>IF(AND(('Nordfront-Armeebogen 2018'!E15="Garnision von Thal"),('Nordfront-Armeebogen 2018'!C15="Krieger (0)")),('Nordfront-Armeebogen 2018'!A15),0)</f>
        <v>0</v>
      </c>
      <c r="AJ41" s="34">
        <f>IF(AND(('Nordfront-Armeebogen 2018'!E15="Thranduils Hallen"),('Nordfront-Armeebogen 2018'!C15="Krieger (0)")),('Nordfront-Armeebogen 2018'!A15),0)</f>
        <v>0</v>
      </c>
      <c r="AK41" s="34">
        <f>IF(AND(('Nordfront-Armeebogen 2018'!E15="Die Eisenberge"),('Nordfront-Armeebogen 2018'!C15="Krieger (0)")),('Nordfront-Armeebogen 2018'!A15),0)</f>
        <v>0</v>
      </c>
      <c r="AL41" s="34">
        <f>IF(AND(('Nordfront-Armeebogen 2018'!E15="Überlebende von See-Stadt"),('Nordfront-Armeebogen 2018'!C15="Krieger (0)")),('Nordfront-Armeebogen 2018'!A15),0)</f>
        <v>0</v>
      </c>
      <c r="AM41" s="34">
        <f>IF(AND(('Nordfront-Armeebogen 2018'!E15="Azogs Jäger"),('Nordfront-Armeebogen 2018'!C15="Krieger (0)")),('Nordfront-Armeebogen 2018'!A15),0)</f>
        <v>0</v>
      </c>
      <c r="AP41" s="34">
        <f>IF(AND(('Nordfront-Armeebogen 2018'!E15="Waldläufer von Ithilien"),('Nordfront-Armeebogen 2018'!C15="Krieger (0)")),('Nordfront-Armeebogen 2018'!A15),0)</f>
        <v>0</v>
      </c>
      <c r="AQ41" s="34">
        <f>IF(AND(('Nordfront-Armeebogen 2018'!E15="Die Menschen des Westens"),('Nordfront-Armeebogen 2018'!C15="Krieger (0)")),('Nordfront-Armeebogen 2018'!A15),0)</f>
        <v>0</v>
      </c>
      <c r="AR41" s="34">
        <f>IF(AND(('Nordfront-Armeebogen 2018'!E15="Gothmogs Armee"),('Nordfront-Armeebogen 2018'!C15="Krieger (0)")),('Nordfront-Armeebogen 2018'!A15),0)</f>
        <v>0</v>
      </c>
      <c r="AS41" s="34">
        <f>IF(AND(('Nordfront-Armeebogen 2018'!E15="Große Armee des Südens"),('Nordfront-Armeebogen 2018'!C15="Krieger (0)")),('Nordfront-Armeebogen 2018'!A15),0)</f>
        <v>0</v>
      </c>
      <c r="AT41" s="34">
        <f>IF(AND(('Nordfront-Armeebogen 2018'!E15="Das schwarze Tor öffnet sich"),('Nordfront-Armeebogen 2018'!C15="Krieger (0)")),('Nordfront-Armeebogen 2018'!A15),0)</f>
        <v>0</v>
      </c>
      <c r="AU41" s="34">
        <f>IF(AND(('Nordfront-Armeebogen 2018'!E15="Das schwarze Tor öffnet sich"),('Nordfront-Armeebogen 2018'!C15="Krieger (0)")),('Nordfront-Armeebogen 2018'!A15),0)</f>
        <v>0</v>
      </c>
      <c r="AV41" s="34">
        <f>IF(AND(('Nordfront-Armeebogen 2018'!E15="Die Raufbolde des Hauptmanns"),('Nordfront-Armeebogen 2018'!C15="Krieger (0)")),('Nordfront-Armeebogen 2018'!A15),0)</f>
        <v>0</v>
      </c>
    </row>
    <row r="42" spans="1:48" x14ac:dyDescent="0.25">
      <c r="B42" s="34">
        <f>IF(AND(('Nordfront-Armeebogen 2018'!E16="Arnor"),('Nordfront-Armeebogen 2018'!C16="Krieger (0)")),('Nordfront-Armeebogen 2018'!A16),0)</f>
        <v>0</v>
      </c>
      <c r="C42" s="34">
        <f>IF(AND(('Nordfront-Armeebogen 2018'!E16="Die Lehen"),('Nordfront-Armeebogen 2018'!C16="Krieger (0)")),('Nordfront-Armeebogen 2018'!A16),0)</f>
        <v>0</v>
      </c>
      <c r="D42" s="39">
        <f>IF(AND(('Nordfront-Armeebogen 2018'!E16="Das Königreich von Kazad-dûm"),('Nordfront-Armeebogen 2018'!C16="Krieger (0)")),('Nordfront-Armeebogen 2018'!A16),0)</f>
        <v>0</v>
      </c>
      <c r="E42" s="39">
        <f>IF(AND(('Nordfront-Armeebogen 2018'!E50="Das Königreich von Kazad-dûm"),('Nordfront-Armeebogen 2018'!C50="Krieger (0)")),('Nordfront-Armeebogen 2018'!A50),0)</f>
        <v>0</v>
      </c>
      <c r="F42" s="34">
        <v>0</v>
      </c>
      <c r="G42" s="34">
        <f>IF(AND(('Nordfront-Armeebogen 2018'!E16="Lothlórien"),('Nordfront-Armeebogen 2018'!C16="Krieger (0)")),('Nordfront-Armeebogen 2018'!A16),0)</f>
        <v>0</v>
      </c>
      <c r="H42" s="34">
        <f>IF(AND(('Nordfront-Armeebogen 2018'!E16="Minas Tirith"),('Nordfront-Armeebogen 2018'!C16="Krieger (0)")),('Nordfront-Armeebogen 2018'!A16),0)</f>
        <v>0</v>
      </c>
      <c r="I42" s="34">
        <f>IF(AND(('Nordfront-Armeebogen 2018'!E50="Minas Tirith"),('Nordfront-Armeebogen 2018'!C50="Krieger (0)")),('Nordfront-Armeebogen 2018'!A50),0)</f>
        <v>0</v>
      </c>
      <c r="J42" s="34">
        <f>IF(AND(('Nordfront-Armeebogen 2018'!E16="Númenor"),('Nordfront-Armeebogen 2018'!C16="Krieger (0)")),('Nordfront-Armeebogen 2018'!A16),0)</f>
        <v>0</v>
      </c>
      <c r="K42" s="34">
        <f>IF(AND(('Nordfront-Armeebogen 2018'!E16="Bruchtal"),('Nordfront-Armeebogen 2018'!C16="Krieger (0)")),('Nordfront-Armeebogen 2018'!A16),0)</f>
        <v>0</v>
      </c>
      <c r="L42" s="34">
        <f>IF(AND(('Nordfront-Armeebogen 2018'!E16="Rohan"),('Nordfront-Armeebogen 2018'!C16="Krieger (0)")),('Nordfront-Armeebogen 2018'!A16),0)</f>
        <v>0</v>
      </c>
      <c r="M42" s="34">
        <f>IF(AND(('Nordfront-Armeebogen 2018'!E16="Das Auenland"),('Nordfront-Armeebogen 2018'!C16="Krieger (0)")),('Nordfront-Armeebogen 2018'!A16),0)</f>
        <v>0</v>
      </c>
      <c r="N42" s="34">
        <v>0</v>
      </c>
      <c r="O42" s="34">
        <f>IF(AND(('Nordfront-Armeebogen 2018'!E16="Angmar"),('Nordfront-Armeebogen 2018'!C16="Krieger (0)")),('Nordfront-Armeebogen 2018'!A16),0)</f>
        <v>0</v>
      </c>
      <c r="P42" s="34">
        <f>IF(AND(('Nordfront-Armeebogen 2018'!E16="Barad-dûr"),('Nordfront-Armeebogen 2018'!C16="Krieger (0)")),('Nordfront-Armeebogen 2018'!A16),0)</f>
        <v>0</v>
      </c>
      <c r="Q42" s="34">
        <f>IF(AND(('Nordfront-Armeebogen 2018'!E16="Kosaren von Umbar"),('Nordfront-Armeebogen 2018'!C16="Krieger (0)")),('Nordfront-Armeebogen 2018'!A16),0)</f>
        <v>0</v>
      </c>
      <c r="R42" s="34">
        <f>IF(AND(('Nordfront-Armeebogen 2018'!E50="Kosaren von Umbar"),('Nordfront-Armeebogen 2018'!C50="Krieger (0)")),('Nordfront-Armeebogen 2018'!A50),0)</f>
        <v>0</v>
      </c>
      <c r="S42" s="34">
        <f>IF(AND(('Nordfront-Armeebogen 2018'!E16="Die Ostlinge"),('Nordfront-Armeebogen 2018'!C16="Krieger (0)")),('Nordfront-Armeebogen 2018'!A16),0)</f>
        <v>0</v>
      </c>
      <c r="T42" s="34">
        <f>IF(AND(('Nordfront-Armeebogen 2018'!E16="Isengart"),('Nordfront-Armeebogen 2018'!C16="Krieger (0)")),('Nordfront-Armeebogen 2018'!A16),0)</f>
        <v>0</v>
      </c>
      <c r="U42" s="34">
        <f>IF(AND(('Nordfront-Armeebogen 2018'!E50="Isengart"),('Nordfront-Armeebogen 2018'!C50="Krieger (0)")),('Nordfront-Armeebogen 2018'!A50),0)</f>
        <v>0</v>
      </c>
      <c r="V42" s="34">
        <f>IF(AND(('Nordfront-Armeebogen 2018'!E50="Isengart"),('Nordfront-Armeebogen 2018'!C50="Krieger (0)")),('Nordfront-Armeebogen 2018'!A50),0)</f>
        <v>0</v>
      </c>
      <c r="W42" s="34">
        <f>IF(AND(('Nordfront-Armeebogen 2018'!E16="Mordor"),('Nordfront-Armeebogen 2018'!C16="Krieger (0)")),('Nordfront-Armeebogen 2018'!A16),0)</f>
        <v>0</v>
      </c>
      <c r="X42" s="34">
        <f>IF(AND(('Nordfront-Armeebogen 2018'!E16="Moria"),('Nordfront-Armeebogen 2018'!C16="Krieger (0)")),('Nordfront-Armeebogen 2018'!A16),0)</f>
        <v>0</v>
      </c>
      <c r="Y42" s="34">
        <f>IF(AND(('Nordfront-Armeebogen 2018'!E16="Die Schlangenhorde"),('Nordfront-Armeebogen 2018'!C16="Krieger (0)")),('Nordfront-Armeebogen 2018'!A16),0)</f>
        <v>0</v>
      </c>
      <c r="Z42" s="34">
        <v>0</v>
      </c>
      <c r="AA42" s="34">
        <f>IF(AND(('Nordfront-Armeebogen 2018'!E16="Sharkas Abtrünnige"),('Nordfront-Armeebogen 2018'!C16="Krieger (0)")),('Nordfront-Armeebogen 2018'!A16),0)</f>
        <v>0</v>
      </c>
      <c r="AB42" s="34">
        <v>0</v>
      </c>
      <c r="AC42" s="34">
        <f>IF(AND(('Nordfront-Armeebogen 2018'!E16="Variags von Khand"),('Nordfront-Armeebogen 2018'!C16="Krieger (0)")),('Nordfront-Armeebogen 2018'!A16),0)</f>
        <v>0</v>
      </c>
      <c r="AD42" s="34">
        <v>0</v>
      </c>
      <c r="AE42" s="34">
        <f>IF(AND(('Nordfront-Armeebogen 2018'!E16="Armee von See-Stadt"),('Nordfront-Armeebogen 2018'!C16="Krieger (0)")),('Nordfront-Armeebogen 2018'!A16),0)</f>
        <v>0</v>
      </c>
      <c r="AF42" s="34">
        <v>0</v>
      </c>
      <c r="AI42" s="34">
        <f>IF(AND(('Nordfront-Armeebogen 2018'!E16="Garnision von Thal"),('Nordfront-Armeebogen 2018'!C16="Krieger (0)")),('Nordfront-Armeebogen 2018'!A16),0)</f>
        <v>0</v>
      </c>
      <c r="AJ42" s="34">
        <f>IF(AND(('Nordfront-Armeebogen 2018'!E16="Thranduils Hallen"),('Nordfront-Armeebogen 2018'!C16="Krieger (0)")),('Nordfront-Armeebogen 2018'!A16),0)</f>
        <v>0</v>
      </c>
      <c r="AK42" s="34">
        <f>IF(AND(('Nordfront-Armeebogen 2018'!E16="Die Eisenberge"),('Nordfront-Armeebogen 2018'!C16="Krieger (0)")),('Nordfront-Armeebogen 2018'!A16),0)</f>
        <v>0</v>
      </c>
      <c r="AL42" s="34">
        <f>IF(AND(('Nordfront-Armeebogen 2018'!E16="Überlebende von See-Stadt"),('Nordfront-Armeebogen 2018'!C16="Krieger (0)")),('Nordfront-Armeebogen 2018'!A16),0)</f>
        <v>0</v>
      </c>
      <c r="AM42" s="34">
        <f>IF(AND(('Nordfront-Armeebogen 2018'!E16="Azogs Jäger"),('Nordfront-Armeebogen 2018'!C16="Krieger (0)")),('Nordfront-Armeebogen 2018'!A16),0)</f>
        <v>0</v>
      </c>
      <c r="AP42" s="34">
        <f>IF(AND(('Nordfront-Armeebogen 2018'!E16="Waldläufer von Ithilien"),('Nordfront-Armeebogen 2018'!C16="Krieger (0)")),('Nordfront-Armeebogen 2018'!A16),0)</f>
        <v>0</v>
      </c>
      <c r="AQ42" s="34">
        <f>IF(AND(('Nordfront-Armeebogen 2018'!E16="Die Menschen des Westens"),('Nordfront-Armeebogen 2018'!C16="Krieger (0)")),('Nordfront-Armeebogen 2018'!A16),0)</f>
        <v>0</v>
      </c>
      <c r="AR42" s="34">
        <f>IF(AND(('Nordfront-Armeebogen 2018'!E16="Gothmogs Armee"),('Nordfront-Armeebogen 2018'!C16="Krieger (0)")),('Nordfront-Armeebogen 2018'!A16),0)</f>
        <v>0</v>
      </c>
      <c r="AS42" s="34">
        <f>IF(AND(('Nordfront-Armeebogen 2018'!E16="Große Armee des Südens"),('Nordfront-Armeebogen 2018'!C16="Krieger (0)")),('Nordfront-Armeebogen 2018'!A16),0)</f>
        <v>0</v>
      </c>
      <c r="AT42" s="34">
        <f>IF(AND(('Nordfront-Armeebogen 2018'!E16="Das schwarze Tor öffnet sich"),('Nordfront-Armeebogen 2018'!C16="Krieger (0)")),('Nordfront-Armeebogen 2018'!A16),0)</f>
        <v>0</v>
      </c>
      <c r="AU42" s="34">
        <f>IF(AND(('Nordfront-Armeebogen 2018'!E16="Das schwarze Tor öffnet sich"),('Nordfront-Armeebogen 2018'!C16="Krieger (0)")),('Nordfront-Armeebogen 2018'!A16),0)</f>
        <v>0</v>
      </c>
      <c r="AV42" s="34">
        <f>IF(AND(('Nordfront-Armeebogen 2018'!E16="Die Raufbolde des Hauptmanns"),('Nordfront-Armeebogen 2018'!C16="Krieger (0)")),('Nordfront-Armeebogen 2018'!A16),0)</f>
        <v>0</v>
      </c>
    </row>
    <row r="43" spans="1:48" x14ac:dyDescent="0.25">
      <c r="B43" s="34">
        <f>IF(AND(('Nordfront-Armeebogen 2018'!E17="Arnor"),('Nordfront-Armeebogen 2018'!C17="Krieger (0)")),('Nordfront-Armeebogen 2018'!A17),0)</f>
        <v>0</v>
      </c>
      <c r="C43" s="34">
        <f>IF(AND(('Nordfront-Armeebogen 2018'!E17="Die Lehen"),('Nordfront-Armeebogen 2018'!C17="Krieger (0)")),('Nordfront-Armeebogen 2018'!A17),0)</f>
        <v>0</v>
      </c>
      <c r="D43" s="39">
        <f>IF(AND(('Nordfront-Armeebogen 2018'!E17="Das Königreich von Kazad-dûm"),('Nordfront-Armeebogen 2018'!C17="Krieger (0)")),('Nordfront-Armeebogen 2018'!A17),0)</f>
        <v>0</v>
      </c>
      <c r="E43" s="39">
        <f>IF(AND(('Nordfront-Armeebogen 2018'!E51="Das Königreich von Kazad-dûm"),('Nordfront-Armeebogen 2018'!C51="Krieger (0)")),('Nordfront-Armeebogen 2018'!A51),0)</f>
        <v>0</v>
      </c>
      <c r="F43" s="34">
        <v>0</v>
      </c>
      <c r="G43" s="34">
        <f>IF(AND(('Nordfront-Armeebogen 2018'!E17="Lothlórien"),('Nordfront-Armeebogen 2018'!C17="Krieger (0)")),('Nordfront-Armeebogen 2018'!A17),0)</f>
        <v>0</v>
      </c>
      <c r="H43" s="34">
        <f>IF(AND(('Nordfront-Armeebogen 2018'!E17="Minas Tirith"),('Nordfront-Armeebogen 2018'!C17="Krieger (0)")),('Nordfront-Armeebogen 2018'!A17),0)</f>
        <v>0</v>
      </c>
      <c r="I43" s="34">
        <f>IF(AND(('Nordfront-Armeebogen 2018'!E51="Minas Tirith"),('Nordfront-Armeebogen 2018'!C51="Krieger (0)")),('Nordfront-Armeebogen 2018'!A51),0)</f>
        <v>0</v>
      </c>
      <c r="J43" s="34">
        <f>IF(AND(('Nordfront-Armeebogen 2018'!E17="Númenor"),('Nordfront-Armeebogen 2018'!C17="Krieger (0)")),('Nordfront-Armeebogen 2018'!A17),0)</f>
        <v>0</v>
      </c>
      <c r="K43" s="34">
        <f>IF(AND(('Nordfront-Armeebogen 2018'!E17="Bruchtal"),('Nordfront-Armeebogen 2018'!C17="Krieger (0)")),('Nordfront-Armeebogen 2018'!A17),0)</f>
        <v>0</v>
      </c>
      <c r="L43" s="34">
        <f>IF(AND(('Nordfront-Armeebogen 2018'!E17="Rohan"),('Nordfront-Armeebogen 2018'!C17="Krieger (0)")),('Nordfront-Armeebogen 2018'!A17),0)</f>
        <v>0</v>
      </c>
      <c r="M43" s="34">
        <f>IF(AND(('Nordfront-Armeebogen 2018'!E17="Das Auenland"),('Nordfront-Armeebogen 2018'!C17="Krieger (0)")),('Nordfront-Armeebogen 2018'!A17),0)</f>
        <v>0</v>
      </c>
      <c r="N43" s="34">
        <v>0</v>
      </c>
      <c r="O43" s="34">
        <f>IF(AND(('Nordfront-Armeebogen 2018'!E17="Angmar"),('Nordfront-Armeebogen 2018'!C17="Krieger (0)")),('Nordfront-Armeebogen 2018'!A17),0)</f>
        <v>0</v>
      </c>
      <c r="P43" s="34">
        <f>IF(AND(('Nordfront-Armeebogen 2018'!E17="Barad-dûr"),('Nordfront-Armeebogen 2018'!C17="Krieger (0)")),('Nordfront-Armeebogen 2018'!A17),0)</f>
        <v>0</v>
      </c>
      <c r="Q43" s="34">
        <f>IF(AND(('Nordfront-Armeebogen 2018'!E17="Kosaren von Umbar"),('Nordfront-Armeebogen 2018'!C17="Krieger (0)")),('Nordfront-Armeebogen 2018'!A17),0)</f>
        <v>0</v>
      </c>
      <c r="R43" s="34">
        <f>IF(AND(('Nordfront-Armeebogen 2018'!E51="Kosaren von Umbar"),('Nordfront-Armeebogen 2018'!C51="Krieger (0)")),('Nordfront-Armeebogen 2018'!A51),0)</f>
        <v>0</v>
      </c>
      <c r="S43" s="34">
        <f>IF(AND(('Nordfront-Armeebogen 2018'!E17="Die Ostlinge"),('Nordfront-Armeebogen 2018'!C17="Krieger (0)")),('Nordfront-Armeebogen 2018'!A17),0)</f>
        <v>0</v>
      </c>
      <c r="T43" s="34">
        <f>IF(AND(('Nordfront-Armeebogen 2018'!E17="Isengart"),('Nordfront-Armeebogen 2018'!C17="Krieger (0)")),('Nordfront-Armeebogen 2018'!A17),0)</f>
        <v>0</v>
      </c>
      <c r="U43" s="34">
        <f>IF(AND(('Nordfront-Armeebogen 2018'!E51="Isengart"),('Nordfront-Armeebogen 2018'!C51="Krieger (0)")),('Nordfront-Armeebogen 2018'!A51),0)</f>
        <v>0</v>
      </c>
      <c r="V43" s="34">
        <f>IF(AND(('Nordfront-Armeebogen 2018'!E51="Isengart"),('Nordfront-Armeebogen 2018'!C51="Krieger (0)")),('Nordfront-Armeebogen 2018'!A51),0)</f>
        <v>0</v>
      </c>
      <c r="W43" s="34">
        <f>IF(AND(('Nordfront-Armeebogen 2018'!E17="Mordor"),('Nordfront-Armeebogen 2018'!C17="Krieger (0)")),('Nordfront-Armeebogen 2018'!A17),0)</f>
        <v>0</v>
      </c>
      <c r="X43" s="34">
        <f>IF(AND(('Nordfront-Armeebogen 2018'!E17="Moria"),('Nordfront-Armeebogen 2018'!C17="Krieger (0)")),('Nordfront-Armeebogen 2018'!A17),0)</f>
        <v>0</v>
      </c>
      <c r="Y43" s="34">
        <f>IF(AND(('Nordfront-Armeebogen 2018'!E17="Die Schlangenhorde"),('Nordfront-Armeebogen 2018'!C17="Krieger (0)")),('Nordfront-Armeebogen 2018'!A17),0)</f>
        <v>0</v>
      </c>
      <c r="Z43" s="34">
        <v>0</v>
      </c>
      <c r="AA43" s="34">
        <f>IF(AND(('Nordfront-Armeebogen 2018'!E17="Sharkas Abtrünnige"),('Nordfront-Armeebogen 2018'!C17="Krieger (0)")),('Nordfront-Armeebogen 2018'!A17),0)</f>
        <v>0</v>
      </c>
      <c r="AB43" s="34">
        <v>0</v>
      </c>
      <c r="AC43" s="34">
        <f>IF(AND(('Nordfront-Armeebogen 2018'!E17="Variags von Khand"),('Nordfront-Armeebogen 2018'!C17="Krieger (0)")),('Nordfront-Armeebogen 2018'!A17),0)</f>
        <v>0</v>
      </c>
      <c r="AD43" s="34">
        <v>0</v>
      </c>
      <c r="AE43" s="34">
        <f>IF(AND(('Nordfront-Armeebogen 2018'!E17="Armee von See-Stadt"),('Nordfront-Armeebogen 2018'!C17="Krieger (0)")),('Nordfront-Armeebogen 2018'!A17),0)</f>
        <v>0</v>
      </c>
      <c r="AF43" s="34">
        <v>0</v>
      </c>
      <c r="AI43" s="34">
        <f>IF(AND(('Nordfront-Armeebogen 2018'!E17="Garnision von Thal"),('Nordfront-Armeebogen 2018'!C17="Krieger (0)")),('Nordfront-Armeebogen 2018'!A17),0)</f>
        <v>0</v>
      </c>
      <c r="AJ43" s="34">
        <f>IF(AND(('Nordfront-Armeebogen 2018'!E17="Thranduils Hallen"),('Nordfront-Armeebogen 2018'!C17="Krieger (0)")),('Nordfront-Armeebogen 2018'!A17),0)</f>
        <v>0</v>
      </c>
      <c r="AK43" s="34">
        <f>IF(AND(('Nordfront-Armeebogen 2018'!E17="Die Eisenberge"),('Nordfront-Armeebogen 2018'!C17="Krieger (0)")),('Nordfront-Armeebogen 2018'!A17),0)</f>
        <v>0</v>
      </c>
      <c r="AL43" s="34">
        <f>IF(AND(('Nordfront-Armeebogen 2018'!E17="Überlebende von See-Stadt"),('Nordfront-Armeebogen 2018'!C17="Krieger (0)")),('Nordfront-Armeebogen 2018'!A17),0)</f>
        <v>0</v>
      </c>
      <c r="AM43" s="34">
        <f>IF(AND(('Nordfront-Armeebogen 2018'!E17="Azogs Jäger"),('Nordfront-Armeebogen 2018'!C17="Krieger (0)")),('Nordfront-Armeebogen 2018'!A17),0)</f>
        <v>0</v>
      </c>
      <c r="AP43" s="34">
        <f>IF(AND(('Nordfront-Armeebogen 2018'!E17="Waldläufer von Ithilien"),('Nordfront-Armeebogen 2018'!C17="Krieger (0)")),('Nordfront-Armeebogen 2018'!A17),0)</f>
        <v>0</v>
      </c>
      <c r="AQ43" s="34">
        <f>IF(AND(('Nordfront-Armeebogen 2018'!E17="Die Menschen des Westens"),('Nordfront-Armeebogen 2018'!C17="Krieger (0)")),('Nordfront-Armeebogen 2018'!A17),0)</f>
        <v>0</v>
      </c>
      <c r="AR43" s="34">
        <f>IF(AND(('Nordfront-Armeebogen 2018'!E17="Gothmogs Armee"),('Nordfront-Armeebogen 2018'!C17="Krieger (0)")),('Nordfront-Armeebogen 2018'!A17),0)</f>
        <v>0</v>
      </c>
      <c r="AS43" s="34">
        <f>IF(AND(('Nordfront-Armeebogen 2018'!E17="Große Armee des Südens"),('Nordfront-Armeebogen 2018'!C17="Krieger (0)")),('Nordfront-Armeebogen 2018'!A17),0)</f>
        <v>0</v>
      </c>
      <c r="AT43" s="34">
        <f>IF(AND(('Nordfront-Armeebogen 2018'!E17="Das schwarze Tor öffnet sich"),('Nordfront-Armeebogen 2018'!C17="Krieger (0)")),('Nordfront-Armeebogen 2018'!A17),0)</f>
        <v>0</v>
      </c>
      <c r="AU43" s="34">
        <f>IF(AND(('Nordfront-Armeebogen 2018'!E17="Das schwarze Tor öffnet sich"),('Nordfront-Armeebogen 2018'!C17="Krieger (0)")),('Nordfront-Armeebogen 2018'!A17),0)</f>
        <v>0</v>
      </c>
      <c r="AV43" s="34">
        <f>IF(AND(('Nordfront-Armeebogen 2018'!E17="Die Raufbolde des Hauptmanns"),('Nordfront-Armeebogen 2018'!C17="Krieger (0)")),('Nordfront-Armeebogen 2018'!A17),0)</f>
        <v>0</v>
      </c>
    </row>
    <row r="44" spans="1:48" x14ac:dyDescent="0.25">
      <c r="B44" s="34">
        <f>IF(AND(('Nordfront-Armeebogen 2018'!E18="Arnor"),('Nordfront-Armeebogen 2018'!C18="Krieger (0)")),('Nordfront-Armeebogen 2018'!A18),0)</f>
        <v>0</v>
      </c>
      <c r="C44" s="34">
        <f>IF(AND(('Nordfront-Armeebogen 2018'!E18="Die Lehen"),('Nordfront-Armeebogen 2018'!C18="Krieger (0)")),('Nordfront-Armeebogen 2018'!A18),0)</f>
        <v>0</v>
      </c>
      <c r="D44" s="39">
        <f>IF(AND(('Nordfront-Armeebogen 2018'!E18="Das Königreich von Kazad-dûm"),('Nordfront-Armeebogen 2018'!C18="Krieger (0)")),('Nordfront-Armeebogen 2018'!A18),0)</f>
        <v>0</v>
      </c>
      <c r="E44" s="39">
        <f>IF(AND(('Nordfront-Armeebogen 2018'!E52="Das Königreich von Kazad-dûm"),('Nordfront-Armeebogen 2018'!C52="Krieger (0)")),('Nordfront-Armeebogen 2018'!A52),0)</f>
        <v>0</v>
      </c>
      <c r="F44" s="34">
        <v>0</v>
      </c>
      <c r="G44" s="34">
        <f>IF(AND(('Nordfront-Armeebogen 2018'!E18="Lothlórien"),('Nordfront-Armeebogen 2018'!C18="Krieger (0)")),('Nordfront-Armeebogen 2018'!A18),0)</f>
        <v>0</v>
      </c>
      <c r="H44" s="34">
        <f>IF(AND(('Nordfront-Armeebogen 2018'!E18="Minas Tirith"),('Nordfront-Armeebogen 2018'!C18="Krieger (0)")),('Nordfront-Armeebogen 2018'!A18),0)</f>
        <v>0</v>
      </c>
      <c r="I44" s="34">
        <f>IF(AND(('Nordfront-Armeebogen 2018'!E52="Minas Tirith"),('Nordfront-Armeebogen 2018'!C52="Krieger (0)")),('Nordfront-Armeebogen 2018'!A52),0)</f>
        <v>0</v>
      </c>
      <c r="J44" s="34">
        <f>IF(AND(('Nordfront-Armeebogen 2018'!E18="Númenor"),('Nordfront-Armeebogen 2018'!C18="Krieger (0)")),('Nordfront-Armeebogen 2018'!A18),0)</f>
        <v>0</v>
      </c>
      <c r="K44" s="34">
        <f>IF(AND(('Nordfront-Armeebogen 2018'!E18="Bruchtal"),('Nordfront-Armeebogen 2018'!C18="Krieger (0)")),('Nordfront-Armeebogen 2018'!A18),0)</f>
        <v>0</v>
      </c>
      <c r="L44" s="34">
        <f>IF(AND(('Nordfront-Armeebogen 2018'!E18="Rohan"),('Nordfront-Armeebogen 2018'!C18="Krieger (0)")),('Nordfront-Armeebogen 2018'!A18),0)</f>
        <v>0</v>
      </c>
      <c r="M44" s="34">
        <f>IF(AND(('Nordfront-Armeebogen 2018'!E18="Das Auenland"),('Nordfront-Armeebogen 2018'!C18="Krieger (0)")),('Nordfront-Armeebogen 2018'!A18),0)</f>
        <v>0</v>
      </c>
      <c r="N44" s="34">
        <v>0</v>
      </c>
      <c r="O44" s="34">
        <f>IF(AND(('Nordfront-Armeebogen 2018'!E18="Angmar"),('Nordfront-Armeebogen 2018'!C18="Krieger (0)")),('Nordfront-Armeebogen 2018'!A18),0)</f>
        <v>0</v>
      </c>
      <c r="P44" s="34">
        <f>IF(AND(('Nordfront-Armeebogen 2018'!E18="Barad-dûr"),('Nordfront-Armeebogen 2018'!C18="Krieger (0)")),('Nordfront-Armeebogen 2018'!A18),0)</f>
        <v>0</v>
      </c>
      <c r="Q44" s="34">
        <f>IF(AND(('Nordfront-Armeebogen 2018'!E18="Kosaren von Umbar"),('Nordfront-Armeebogen 2018'!C18="Krieger (0)")),('Nordfront-Armeebogen 2018'!A18),0)</f>
        <v>0</v>
      </c>
      <c r="R44" s="34">
        <f>IF(AND(('Nordfront-Armeebogen 2018'!E52="Kosaren von Umbar"),('Nordfront-Armeebogen 2018'!C52="Krieger (0)")),('Nordfront-Armeebogen 2018'!A52),0)</f>
        <v>0</v>
      </c>
      <c r="S44" s="34">
        <f>IF(AND(('Nordfront-Armeebogen 2018'!E18="Die Ostlinge"),('Nordfront-Armeebogen 2018'!C18="Krieger (0)")),('Nordfront-Armeebogen 2018'!A18),0)</f>
        <v>0</v>
      </c>
      <c r="T44" s="34">
        <f>IF(AND(('Nordfront-Armeebogen 2018'!E18="Isengart"),('Nordfront-Armeebogen 2018'!C18="Krieger (0)")),('Nordfront-Armeebogen 2018'!A18),0)</f>
        <v>4</v>
      </c>
      <c r="U44" s="34">
        <f>IF(AND(('Nordfront-Armeebogen 2018'!E52="Isengart"),('Nordfront-Armeebogen 2018'!C52="Krieger (0)")),('Nordfront-Armeebogen 2018'!A52),0)</f>
        <v>0</v>
      </c>
      <c r="V44" s="34">
        <f>IF(AND(('Nordfront-Armeebogen 2018'!E52="Isengart"),('Nordfront-Armeebogen 2018'!C52="Krieger (0)")),('Nordfront-Armeebogen 2018'!A52),0)</f>
        <v>0</v>
      </c>
      <c r="W44" s="34">
        <f>IF(AND(('Nordfront-Armeebogen 2018'!E18="Mordor"),('Nordfront-Armeebogen 2018'!C18="Krieger (0)")),('Nordfront-Armeebogen 2018'!A18),0)</f>
        <v>0</v>
      </c>
      <c r="X44" s="34">
        <f>IF(AND(('Nordfront-Armeebogen 2018'!E18="Moria"),('Nordfront-Armeebogen 2018'!C18="Krieger (0)")),('Nordfront-Armeebogen 2018'!A18),0)</f>
        <v>0</v>
      </c>
      <c r="Y44" s="34">
        <f>IF(AND(('Nordfront-Armeebogen 2018'!E18="Die Schlangenhorde"),('Nordfront-Armeebogen 2018'!C18="Krieger (0)")),('Nordfront-Armeebogen 2018'!A18),0)</f>
        <v>0</v>
      </c>
      <c r="Z44" s="34">
        <v>0</v>
      </c>
      <c r="AA44" s="34">
        <f>IF(AND(('Nordfront-Armeebogen 2018'!E18="Sharkas Abtrünnige"),('Nordfront-Armeebogen 2018'!C18="Krieger (0)")),('Nordfront-Armeebogen 2018'!A18),0)</f>
        <v>0</v>
      </c>
      <c r="AB44" s="34">
        <v>0</v>
      </c>
      <c r="AC44" s="34">
        <f>IF(AND(('Nordfront-Armeebogen 2018'!E18="Variags von Khand"),('Nordfront-Armeebogen 2018'!C18="Krieger (0)")),('Nordfront-Armeebogen 2018'!A18),0)</f>
        <v>0</v>
      </c>
      <c r="AD44" s="34">
        <v>0</v>
      </c>
      <c r="AE44" s="34">
        <f>IF(AND(('Nordfront-Armeebogen 2018'!E18="Armee von See-Stadt"),('Nordfront-Armeebogen 2018'!C18="Krieger (0)")),('Nordfront-Armeebogen 2018'!A18),0)</f>
        <v>0</v>
      </c>
      <c r="AF44" s="34">
        <v>0</v>
      </c>
      <c r="AI44" s="34">
        <f>IF(AND(('Nordfront-Armeebogen 2018'!E18="Garnision von Thal"),('Nordfront-Armeebogen 2018'!C18="Krieger (0)")),('Nordfront-Armeebogen 2018'!A18),0)</f>
        <v>0</v>
      </c>
      <c r="AJ44" s="34">
        <f>IF(AND(('Nordfront-Armeebogen 2018'!E18="Thranduils Hallen"),('Nordfront-Armeebogen 2018'!C18="Krieger (0)")),('Nordfront-Armeebogen 2018'!A18),0)</f>
        <v>0</v>
      </c>
      <c r="AK44" s="34">
        <f>IF(AND(('Nordfront-Armeebogen 2018'!E18="Die Eisenberge"),('Nordfront-Armeebogen 2018'!C18="Krieger (0)")),('Nordfront-Armeebogen 2018'!A18),0)</f>
        <v>0</v>
      </c>
      <c r="AL44" s="34">
        <f>IF(AND(('Nordfront-Armeebogen 2018'!E18="Überlebende von See-Stadt"),('Nordfront-Armeebogen 2018'!C18="Krieger (0)")),('Nordfront-Armeebogen 2018'!A18),0)</f>
        <v>0</v>
      </c>
      <c r="AM44" s="34">
        <f>IF(AND(('Nordfront-Armeebogen 2018'!E18="Azogs Jäger"),('Nordfront-Armeebogen 2018'!C18="Krieger (0)")),('Nordfront-Armeebogen 2018'!A18),0)</f>
        <v>0</v>
      </c>
      <c r="AP44" s="34">
        <f>IF(AND(('Nordfront-Armeebogen 2018'!E18="Waldläufer von Ithilien"),('Nordfront-Armeebogen 2018'!C18="Krieger (0)")),('Nordfront-Armeebogen 2018'!A18),0)</f>
        <v>0</v>
      </c>
      <c r="AQ44" s="34">
        <f>IF(AND(('Nordfront-Armeebogen 2018'!E18="Die Menschen des Westens"),('Nordfront-Armeebogen 2018'!C18="Krieger (0)")),('Nordfront-Armeebogen 2018'!A18),0)</f>
        <v>0</v>
      </c>
      <c r="AR44" s="34">
        <f>IF(AND(('Nordfront-Armeebogen 2018'!E18="Gothmogs Armee"),('Nordfront-Armeebogen 2018'!C18="Krieger (0)")),('Nordfront-Armeebogen 2018'!A18),0)</f>
        <v>0</v>
      </c>
      <c r="AS44" s="34">
        <f>IF(AND(('Nordfront-Armeebogen 2018'!E18="Große Armee des Südens"),('Nordfront-Armeebogen 2018'!C18="Krieger (0)")),('Nordfront-Armeebogen 2018'!A18),0)</f>
        <v>0</v>
      </c>
      <c r="AT44" s="34">
        <f>IF(AND(('Nordfront-Armeebogen 2018'!E18="Das schwarze Tor öffnet sich"),('Nordfront-Armeebogen 2018'!C18="Krieger (0)")),('Nordfront-Armeebogen 2018'!A18),0)</f>
        <v>0</v>
      </c>
      <c r="AU44" s="34">
        <f>IF(AND(('Nordfront-Armeebogen 2018'!E18="Das schwarze Tor öffnet sich"),('Nordfront-Armeebogen 2018'!C18="Krieger (0)")),('Nordfront-Armeebogen 2018'!A18),0)</f>
        <v>0</v>
      </c>
      <c r="AV44" s="34">
        <f>IF(AND(('Nordfront-Armeebogen 2018'!E18="Die Raufbolde des Hauptmanns"),('Nordfront-Armeebogen 2018'!C18="Krieger (0)")),('Nordfront-Armeebogen 2018'!A18),0)</f>
        <v>0</v>
      </c>
    </row>
    <row r="45" spans="1:48" x14ac:dyDescent="0.25">
      <c r="B45" s="34">
        <f>IF(AND(('Nordfront-Armeebogen 2018'!E19="Arnor"),('Nordfront-Armeebogen 2018'!C19="Krieger (0)")),('Nordfront-Armeebogen 2018'!A19),0)</f>
        <v>0</v>
      </c>
      <c r="C45" s="34">
        <f>IF(AND(('Nordfront-Armeebogen 2018'!E19="Die Lehen"),('Nordfront-Armeebogen 2018'!C19="Krieger (0)")),('Nordfront-Armeebogen 2018'!A19),0)</f>
        <v>0</v>
      </c>
      <c r="D45" s="39">
        <f>IF(AND(('Nordfront-Armeebogen 2018'!E19="Das Königreich von Kazad-dûm"),('Nordfront-Armeebogen 2018'!C19="Krieger (0)")),('Nordfront-Armeebogen 2018'!A19),0)</f>
        <v>0</v>
      </c>
      <c r="E45" s="39">
        <f>IF(AND(('Nordfront-Armeebogen 2018'!E53="Das Königreich von Kazad-dûm"),('Nordfront-Armeebogen 2018'!C53="Krieger (0)")),('Nordfront-Armeebogen 2018'!A53),0)</f>
        <v>0</v>
      </c>
      <c r="F45" s="34">
        <v>0</v>
      </c>
      <c r="G45" s="34">
        <f>IF(AND(('Nordfront-Armeebogen 2018'!E19="Lothlórien"),('Nordfront-Armeebogen 2018'!C19="Krieger (0)")),('Nordfront-Armeebogen 2018'!A19),0)</f>
        <v>0</v>
      </c>
      <c r="H45" s="34">
        <f>IF(AND(('Nordfront-Armeebogen 2018'!E19="Minas Tirith"),('Nordfront-Armeebogen 2018'!C19="Krieger (0)")),('Nordfront-Armeebogen 2018'!A19),0)</f>
        <v>0</v>
      </c>
      <c r="I45" s="34">
        <f>IF(AND(('Nordfront-Armeebogen 2018'!E53="Minas Tirith"),('Nordfront-Armeebogen 2018'!C53="Krieger (0)")),('Nordfront-Armeebogen 2018'!A53),0)</f>
        <v>0</v>
      </c>
      <c r="J45" s="34">
        <f>IF(AND(('Nordfront-Armeebogen 2018'!E19="Númenor"),('Nordfront-Armeebogen 2018'!C19="Krieger (0)")),('Nordfront-Armeebogen 2018'!A19),0)</f>
        <v>0</v>
      </c>
      <c r="K45" s="34">
        <f>IF(AND(('Nordfront-Armeebogen 2018'!E19="Bruchtal"),('Nordfront-Armeebogen 2018'!C19="Krieger (0)")),('Nordfront-Armeebogen 2018'!A19),0)</f>
        <v>0</v>
      </c>
      <c r="L45" s="34">
        <f>IF(AND(('Nordfront-Armeebogen 2018'!E19="Rohan"),('Nordfront-Armeebogen 2018'!C19="Krieger (0)")),('Nordfront-Armeebogen 2018'!A19),0)</f>
        <v>0</v>
      </c>
      <c r="M45" s="34">
        <f>IF(AND(('Nordfront-Armeebogen 2018'!E19="Das Auenland"),('Nordfront-Armeebogen 2018'!C19="Krieger (0)")),('Nordfront-Armeebogen 2018'!A19),0)</f>
        <v>0</v>
      </c>
      <c r="N45" s="34">
        <v>0</v>
      </c>
      <c r="O45" s="34">
        <f>IF(AND(('Nordfront-Armeebogen 2018'!E19="Angmar"),('Nordfront-Armeebogen 2018'!C19="Krieger (0)")),('Nordfront-Armeebogen 2018'!A19),0)</f>
        <v>0</v>
      </c>
      <c r="P45" s="34">
        <f>IF(AND(('Nordfront-Armeebogen 2018'!E19="Barad-dûr"),('Nordfront-Armeebogen 2018'!C19="Krieger (0)")),('Nordfront-Armeebogen 2018'!A19),0)</f>
        <v>0</v>
      </c>
      <c r="Q45" s="34">
        <f>IF(AND(('Nordfront-Armeebogen 2018'!E19="Kosaren von Umbar"),('Nordfront-Armeebogen 2018'!C19="Krieger (0)")),('Nordfront-Armeebogen 2018'!A19),0)</f>
        <v>0</v>
      </c>
      <c r="R45" s="34">
        <f>IF(AND(('Nordfront-Armeebogen 2018'!E53="Kosaren von Umbar"),('Nordfront-Armeebogen 2018'!C53="Krieger (0)")),('Nordfront-Armeebogen 2018'!A53),0)</f>
        <v>0</v>
      </c>
      <c r="S45" s="34">
        <f>IF(AND(('Nordfront-Armeebogen 2018'!E19="Die Ostlinge"),('Nordfront-Armeebogen 2018'!C19="Krieger (0)")),('Nordfront-Armeebogen 2018'!A19),0)</f>
        <v>0</v>
      </c>
      <c r="T45" s="34">
        <f>IF(AND(('Nordfront-Armeebogen 2018'!E19="Isengart"),('Nordfront-Armeebogen 2018'!C19="Krieger (0)")),('Nordfront-Armeebogen 2018'!A19),0)</f>
        <v>4</v>
      </c>
      <c r="U45" s="34">
        <f>IF(AND(('Nordfront-Armeebogen 2018'!E53="Isengart"),('Nordfront-Armeebogen 2018'!C53="Krieger (0)")),('Nordfront-Armeebogen 2018'!A53),0)</f>
        <v>0</v>
      </c>
      <c r="V45" s="34">
        <f>IF(AND(('Nordfront-Armeebogen 2018'!E53="Isengart"),('Nordfront-Armeebogen 2018'!C53="Krieger (0)")),('Nordfront-Armeebogen 2018'!A53),0)</f>
        <v>0</v>
      </c>
      <c r="W45" s="34">
        <f>IF(AND(('Nordfront-Armeebogen 2018'!E19="Mordor"),('Nordfront-Armeebogen 2018'!C19="Krieger (0)")),('Nordfront-Armeebogen 2018'!A19),0)</f>
        <v>0</v>
      </c>
      <c r="X45" s="34">
        <f>IF(AND(('Nordfront-Armeebogen 2018'!E19="Moria"),('Nordfront-Armeebogen 2018'!C19="Krieger (0)")),('Nordfront-Armeebogen 2018'!A19),0)</f>
        <v>0</v>
      </c>
      <c r="Y45" s="34">
        <f>IF(AND(('Nordfront-Armeebogen 2018'!E19="Die Schlangenhorde"),('Nordfront-Armeebogen 2018'!C19="Krieger (0)")),('Nordfront-Armeebogen 2018'!A19),0)</f>
        <v>0</v>
      </c>
      <c r="Z45" s="34">
        <v>0</v>
      </c>
      <c r="AA45" s="34">
        <f>IF(AND(('Nordfront-Armeebogen 2018'!E19="Sharkas Abtrünnige"),('Nordfront-Armeebogen 2018'!C19="Krieger (0)")),('Nordfront-Armeebogen 2018'!A19),0)</f>
        <v>0</v>
      </c>
      <c r="AB45" s="34">
        <v>0</v>
      </c>
      <c r="AC45" s="34">
        <f>IF(AND(('Nordfront-Armeebogen 2018'!E19="Variags von Khand"),('Nordfront-Armeebogen 2018'!C19="Krieger (0)")),('Nordfront-Armeebogen 2018'!A19),0)</f>
        <v>0</v>
      </c>
      <c r="AD45" s="34">
        <v>0</v>
      </c>
      <c r="AE45" s="34">
        <f>IF(AND(('Nordfront-Armeebogen 2018'!E19="Armee von See-Stadt"),('Nordfront-Armeebogen 2018'!C19="Krieger (0)")),('Nordfront-Armeebogen 2018'!A19),0)</f>
        <v>0</v>
      </c>
      <c r="AF45" s="34">
        <v>0</v>
      </c>
      <c r="AI45" s="34">
        <f>IF(AND(('Nordfront-Armeebogen 2018'!E19="Garnision von Thal"),('Nordfront-Armeebogen 2018'!C19="Krieger (0)")),('Nordfront-Armeebogen 2018'!A19),0)</f>
        <v>0</v>
      </c>
      <c r="AJ45" s="34">
        <f>IF(AND(('Nordfront-Armeebogen 2018'!E19="Thranduils Hallen"),('Nordfront-Armeebogen 2018'!C19="Krieger (0)")),('Nordfront-Armeebogen 2018'!A19),0)</f>
        <v>0</v>
      </c>
      <c r="AK45" s="34">
        <f>IF(AND(('Nordfront-Armeebogen 2018'!E19="Die Eisenberge"),('Nordfront-Armeebogen 2018'!C19="Krieger (0)")),('Nordfront-Armeebogen 2018'!A19),0)</f>
        <v>0</v>
      </c>
      <c r="AL45" s="34">
        <f>IF(AND(('Nordfront-Armeebogen 2018'!E19="Überlebende von See-Stadt"),('Nordfront-Armeebogen 2018'!C19="Krieger (0)")),('Nordfront-Armeebogen 2018'!A19),0)</f>
        <v>0</v>
      </c>
      <c r="AM45" s="34">
        <f>IF(AND(('Nordfront-Armeebogen 2018'!E19="Azogs Jäger"),('Nordfront-Armeebogen 2018'!C19="Krieger (0)")),('Nordfront-Armeebogen 2018'!A19),0)</f>
        <v>0</v>
      </c>
      <c r="AP45" s="34">
        <f>IF(AND(('Nordfront-Armeebogen 2018'!E19="Waldläufer von Ithilien"),('Nordfront-Armeebogen 2018'!C19="Krieger (0)")),('Nordfront-Armeebogen 2018'!A19),0)</f>
        <v>0</v>
      </c>
      <c r="AQ45" s="34">
        <f>IF(AND(('Nordfront-Armeebogen 2018'!E19="Die Menschen des Westens"),('Nordfront-Armeebogen 2018'!C19="Krieger (0)")),('Nordfront-Armeebogen 2018'!A19),0)</f>
        <v>0</v>
      </c>
      <c r="AR45" s="34">
        <f>IF(AND(('Nordfront-Armeebogen 2018'!E19="Gothmogs Armee"),('Nordfront-Armeebogen 2018'!C19="Krieger (0)")),('Nordfront-Armeebogen 2018'!A19),0)</f>
        <v>0</v>
      </c>
      <c r="AS45" s="34">
        <f>IF(AND(('Nordfront-Armeebogen 2018'!E19="Große Armee des Südens"),('Nordfront-Armeebogen 2018'!C19="Krieger (0)")),('Nordfront-Armeebogen 2018'!A19),0)</f>
        <v>0</v>
      </c>
      <c r="AT45" s="34">
        <f>IF(AND(('Nordfront-Armeebogen 2018'!E19="Das schwarze Tor öffnet sich"),('Nordfront-Armeebogen 2018'!C19="Krieger (0)")),('Nordfront-Armeebogen 2018'!A19),0)</f>
        <v>0</v>
      </c>
      <c r="AU45" s="34">
        <f>IF(AND(('Nordfront-Armeebogen 2018'!E19="Das schwarze Tor öffnet sich"),('Nordfront-Armeebogen 2018'!C19="Krieger (0)")),('Nordfront-Armeebogen 2018'!A19),0)</f>
        <v>0</v>
      </c>
      <c r="AV45" s="34">
        <f>IF(AND(('Nordfront-Armeebogen 2018'!E19="Die Raufbolde des Hauptmanns"),('Nordfront-Armeebogen 2018'!C19="Krieger (0)")),('Nordfront-Armeebogen 2018'!A19),0)</f>
        <v>0</v>
      </c>
    </row>
    <row r="46" spans="1:48" x14ac:dyDescent="0.25">
      <c r="B46" s="34">
        <f>IF(AND(('Nordfront-Armeebogen 2018'!E20="Arnor"),('Nordfront-Armeebogen 2018'!C20="Krieger (0)")),('Nordfront-Armeebogen 2018'!A20),0)</f>
        <v>0</v>
      </c>
      <c r="C46" s="34">
        <f>IF(AND(('Nordfront-Armeebogen 2018'!E20="Die Lehen"),('Nordfront-Armeebogen 2018'!C20="Krieger (0)")),('Nordfront-Armeebogen 2018'!A20),0)</f>
        <v>0</v>
      </c>
      <c r="D46" s="39">
        <f>IF(AND(('Nordfront-Armeebogen 2018'!E20="Das Königreich von Kazad-dûm"),('Nordfront-Armeebogen 2018'!C20="Krieger (0)")),('Nordfront-Armeebogen 2018'!A20),0)</f>
        <v>0</v>
      </c>
      <c r="E46" s="39">
        <f>IF(AND(('Nordfront-Armeebogen 2018'!E54="Das Königreich von Kazad-dûm"),('Nordfront-Armeebogen 2018'!C54="Krieger (0)")),('Nordfront-Armeebogen 2018'!A54),0)</f>
        <v>0</v>
      </c>
      <c r="F46" s="34">
        <v>0</v>
      </c>
      <c r="G46" s="34">
        <f>IF(AND(('Nordfront-Armeebogen 2018'!E20="Lothlórien"),('Nordfront-Armeebogen 2018'!C20="Krieger (0)")),('Nordfront-Armeebogen 2018'!A20),0)</f>
        <v>0</v>
      </c>
      <c r="H46" s="34">
        <f>IF(AND(('Nordfront-Armeebogen 2018'!E20="Minas Tirith"),('Nordfront-Armeebogen 2018'!C20="Krieger (0)")),('Nordfront-Armeebogen 2018'!A20),0)</f>
        <v>0</v>
      </c>
      <c r="I46" s="34">
        <f>IF(AND(('Nordfront-Armeebogen 2018'!E54="Minas Tirith"),('Nordfront-Armeebogen 2018'!C54="Krieger (0)")),('Nordfront-Armeebogen 2018'!A54),0)</f>
        <v>0</v>
      </c>
      <c r="J46" s="34">
        <f>IF(AND(('Nordfront-Armeebogen 2018'!E20="Númenor"),('Nordfront-Armeebogen 2018'!C20="Krieger (0)")),('Nordfront-Armeebogen 2018'!A20),0)</f>
        <v>0</v>
      </c>
      <c r="K46" s="34">
        <f>IF(AND(('Nordfront-Armeebogen 2018'!E20="Bruchtal"),('Nordfront-Armeebogen 2018'!C20="Krieger (0)")),('Nordfront-Armeebogen 2018'!A20),0)</f>
        <v>0</v>
      </c>
      <c r="L46" s="34">
        <f>IF(AND(('Nordfront-Armeebogen 2018'!E20="Rohan"),('Nordfront-Armeebogen 2018'!C20="Krieger (0)")),('Nordfront-Armeebogen 2018'!A20),0)</f>
        <v>0</v>
      </c>
      <c r="M46" s="34">
        <f>IF(AND(('Nordfront-Armeebogen 2018'!E20="Das Auenland"),('Nordfront-Armeebogen 2018'!C20="Krieger (0)")),('Nordfront-Armeebogen 2018'!A20),0)</f>
        <v>0</v>
      </c>
      <c r="N46" s="34">
        <v>0</v>
      </c>
      <c r="O46" s="34">
        <f>IF(AND(('Nordfront-Armeebogen 2018'!E20="Angmar"),('Nordfront-Armeebogen 2018'!C20="Krieger (0)")),('Nordfront-Armeebogen 2018'!A20),0)</f>
        <v>0</v>
      </c>
      <c r="P46" s="34">
        <f>IF(AND(('Nordfront-Armeebogen 2018'!E20="Barad-dûr"),('Nordfront-Armeebogen 2018'!C20="Krieger (0)")),('Nordfront-Armeebogen 2018'!A20),0)</f>
        <v>0</v>
      </c>
      <c r="Q46" s="34">
        <f>IF(AND(('Nordfront-Armeebogen 2018'!E20="Kosaren von Umbar"),('Nordfront-Armeebogen 2018'!C20="Krieger (0)")),('Nordfront-Armeebogen 2018'!A20),0)</f>
        <v>0</v>
      </c>
      <c r="R46" s="34">
        <f>IF(AND(('Nordfront-Armeebogen 2018'!E54="Kosaren von Umbar"),('Nordfront-Armeebogen 2018'!C54="Krieger (0)")),('Nordfront-Armeebogen 2018'!A54),0)</f>
        <v>0</v>
      </c>
      <c r="S46" s="34">
        <f>IF(AND(('Nordfront-Armeebogen 2018'!E20="Die Ostlinge"),('Nordfront-Armeebogen 2018'!C20="Krieger (0)")),('Nordfront-Armeebogen 2018'!A20),0)</f>
        <v>0</v>
      </c>
      <c r="T46" s="34">
        <f>IF(AND(('Nordfront-Armeebogen 2018'!E20="Isengart"),('Nordfront-Armeebogen 2018'!C20="Krieger (0)")),('Nordfront-Armeebogen 2018'!A20),0)</f>
        <v>4</v>
      </c>
      <c r="U46" s="34">
        <f>IF(AND(('Nordfront-Armeebogen 2018'!E54="Isengart"),('Nordfront-Armeebogen 2018'!C54="Krieger (0)")),('Nordfront-Armeebogen 2018'!A54),0)</f>
        <v>0</v>
      </c>
      <c r="V46" s="34">
        <f>IF(AND(('Nordfront-Armeebogen 2018'!E54="Isengart"),('Nordfront-Armeebogen 2018'!C54="Krieger (0)")),('Nordfront-Armeebogen 2018'!A54),0)</f>
        <v>0</v>
      </c>
      <c r="W46" s="34">
        <f>IF(AND(('Nordfront-Armeebogen 2018'!E20="Mordor"),('Nordfront-Armeebogen 2018'!C20="Krieger (0)")),('Nordfront-Armeebogen 2018'!A20),0)</f>
        <v>0</v>
      </c>
      <c r="X46" s="34">
        <f>IF(AND(('Nordfront-Armeebogen 2018'!E20="Moria"),('Nordfront-Armeebogen 2018'!C20="Krieger (0)")),('Nordfront-Armeebogen 2018'!A20),0)</f>
        <v>0</v>
      </c>
      <c r="Y46" s="34">
        <f>IF(AND(('Nordfront-Armeebogen 2018'!E20="Die Schlangenhorde"),('Nordfront-Armeebogen 2018'!C20="Krieger (0)")),('Nordfront-Armeebogen 2018'!A20),0)</f>
        <v>0</v>
      </c>
      <c r="Z46" s="34">
        <v>0</v>
      </c>
      <c r="AA46" s="34">
        <f>IF(AND(('Nordfront-Armeebogen 2018'!E20="Sharkas Abtrünnige"),('Nordfront-Armeebogen 2018'!C20="Krieger (0)")),('Nordfront-Armeebogen 2018'!A20),0)</f>
        <v>0</v>
      </c>
      <c r="AB46" s="34">
        <v>0</v>
      </c>
      <c r="AC46" s="34">
        <f>IF(AND(('Nordfront-Armeebogen 2018'!E20="Variags von Khand"),('Nordfront-Armeebogen 2018'!C20="Krieger (0)")),('Nordfront-Armeebogen 2018'!A20),0)</f>
        <v>0</v>
      </c>
      <c r="AD46" s="34">
        <v>0</v>
      </c>
      <c r="AE46" s="34">
        <f>IF(AND(('Nordfront-Armeebogen 2018'!E20="Armee von See-Stadt"),('Nordfront-Armeebogen 2018'!C20="Krieger (0)")),('Nordfront-Armeebogen 2018'!A20),0)</f>
        <v>0</v>
      </c>
      <c r="AF46" s="34">
        <v>0</v>
      </c>
      <c r="AI46" s="34">
        <f>IF(AND(('Nordfront-Armeebogen 2018'!E20="Garnision von Thal"),('Nordfront-Armeebogen 2018'!C20="Krieger (0)")),('Nordfront-Armeebogen 2018'!A20),0)</f>
        <v>0</v>
      </c>
      <c r="AJ46" s="34">
        <f>IF(AND(('Nordfront-Armeebogen 2018'!E20="Thranduils Hallen"),('Nordfront-Armeebogen 2018'!C20="Krieger (0)")),('Nordfront-Armeebogen 2018'!A20),0)</f>
        <v>0</v>
      </c>
      <c r="AK46" s="34">
        <f>IF(AND(('Nordfront-Armeebogen 2018'!E20="Die Eisenberge"),('Nordfront-Armeebogen 2018'!C20="Krieger (0)")),('Nordfront-Armeebogen 2018'!A20),0)</f>
        <v>0</v>
      </c>
      <c r="AL46" s="34">
        <f>IF(AND(('Nordfront-Armeebogen 2018'!E20="Überlebende von See-Stadt"),('Nordfront-Armeebogen 2018'!C20="Krieger (0)")),('Nordfront-Armeebogen 2018'!A20),0)</f>
        <v>0</v>
      </c>
      <c r="AM46" s="34">
        <f>IF(AND(('Nordfront-Armeebogen 2018'!E20="Azogs Jäger"),('Nordfront-Armeebogen 2018'!C20="Krieger (0)")),('Nordfront-Armeebogen 2018'!A20),0)</f>
        <v>0</v>
      </c>
      <c r="AP46" s="34">
        <f>IF(AND(('Nordfront-Armeebogen 2018'!E20="Waldläufer von Ithilien"),('Nordfront-Armeebogen 2018'!C20="Krieger (0)")),('Nordfront-Armeebogen 2018'!A20),0)</f>
        <v>0</v>
      </c>
      <c r="AQ46" s="34">
        <f>IF(AND(('Nordfront-Armeebogen 2018'!E20="Die Menschen des Westens"),('Nordfront-Armeebogen 2018'!C20="Krieger (0)")),('Nordfront-Armeebogen 2018'!A20),0)</f>
        <v>0</v>
      </c>
      <c r="AR46" s="34">
        <f>IF(AND(('Nordfront-Armeebogen 2018'!E20="Gothmogs Armee"),('Nordfront-Armeebogen 2018'!C20="Krieger (0)")),('Nordfront-Armeebogen 2018'!A20),0)</f>
        <v>0</v>
      </c>
      <c r="AS46" s="34">
        <f>IF(AND(('Nordfront-Armeebogen 2018'!E20="Große Armee des Südens"),('Nordfront-Armeebogen 2018'!C20="Krieger (0)")),('Nordfront-Armeebogen 2018'!A20),0)</f>
        <v>0</v>
      </c>
      <c r="AT46" s="34">
        <f>IF(AND(('Nordfront-Armeebogen 2018'!E20="Das schwarze Tor öffnet sich"),('Nordfront-Armeebogen 2018'!C20="Krieger (0)")),('Nordfront-Armeebogen 2018'!A20),0)</f>
        <v>0</v>
      </c>
      <c r="AU46" s="34">
        <f>IF(AND(('Nordfront-Armeebogen 2018'!E20="Das schwarze Tor öffnet sich"),('Nordfront-Armeebogen 2018'!C20="Krieger (0)")),('Nordfront-Armeebogen 2018'!A20),0)</f>
        <v>0</v>
      </c>
      <c r="AV46" s="34">
        <f>IF(AND(('Nordfront-Armeebogen 2018'!E20="Die Raufbolde des Hauptmanns"),('Nordfront-Armeebogen 2018'!C20="Krieger (0)")),('Nordfront-Armeebogen 2018'!A20),0)</f>
        <v>0</v>
      </c>
    </row>
    <row r="47" spans="1:48" x14ac:dyDescent="0.25">
      <c r="B47" s="34">
        <f>IF(AND(('Nordfront-Armeebogen 2018'!E21="Arnor"),('Nordfront-Armeebogen 2018'!C21="Krieger (0)")),('Nordfront-Armeebogen 2018'!A21),0)</f>
        <v>0</v>
      </c>
      <c r="C47" s="34">
        <f>IF(AND(('Nordfront-Armeebogen 2018'!E21="Die Lehen"),('Nordfront-Armeebogen 2018'!C21="Krieger (0)")),('Nordfront-Armeebogen 2018'!A21),0)</f>
        <v>0</v>
      </c>
      <c r="D47" s="39">
        <f>IF(AND(('Nordfront-Armeebogen 2018'!E21="Das Königreich von Kazad-dûm"),('Nordfront-Armeebogen 2018'!C21="Krieger (0)")),('Nordfront-Armeebogen 2018'!A21),0)</f>
        <v>0</v>
      </c>
      <c r="E47" s="39">
        <f>IF(AND(('Nordfront-Armeebogen 2018'!E55="Das Königreich von Kazad-dûm"),('Nordfront-Armeebogen 2018'!C55="Krieger (0)")),('Nordfront-Armeebogen 2018'!A55),0)</f>
        <v>0</v>
      </c>
      <c r="F47" s="34">
        <v>0</v>
      </c>
      <c r="G47" s="34">
        <f>IF(AND(('Nordfront-Armeebogen 2018'!E21="Lothlórien"),('Nordfront-Armeebogen 2018'!C21="Krieger (0)")),('Nordfront-Armeebogen 2018'!A21),0)</f>
        <v>0</v>
      </c>
      <c r="H47" s="34">
        <f>IF(AND(('Nordfront-Armeebogen 2018'!E21="Minas Tirith"),('Nordfront-Armeebogen 2018'!C21="Krieger (0)")),('Nordfront-Armeebogen 2018'!A21),0)</f>
        <v>0</v>
      </c>
      <c r="I47" s="34">
        <f>IF(AND(('Nordfront-Armeebogen 2018'!E55="Minas Tirith"),('Nordfront-Armeebogen 2018'!C55="Krieger (0)")),('Nordfront-Armeebogen 2018'!A55),0)</f>
        <v>0</v>
      </c>
      <c r="J47" s="34">
        <f>IF(AND(('Nordfront-Armeebogen 2018'!E21="Númenor"),('Nordfront-Armeebogen 2018'!C21="Krieger (0)")),('Nordfront-Armeebogen 2018'!A21),0)</f>
        <v>0</v>
      </c>
      <c r="K47" s="34">
        <f>IF(AND(('Nordfront-Armeebogen 2018'!E21="Bruchtal"),('Nordfront-Armeebogen 2018'!C21="Krieger (0)")),('Nordfront-Armeebogen 2018'!A21),0)</f>
        <v>0</v>
      </c>
      <c r="L47" s="34">
        <f>IF(AND(('Nordfront-Armeebogen 2018'!E21="Rohan"),('Nordfront-Armeebogen 2018'!C21="Krieger (0)")),('Nordfront-Armeebogen 2018'!A21),0)</f>
        <v>0</v>
      </c>
      <c r="M47" s="34">
        <f>IF(AND(('Nordfront-Armeebogen 2018'!E21="Das Auenland"),('Nordfront-Armeebogen 2018'!C21="Krieger (0)")),('Nordfront-Armeebogen 2018'!A21),0)</f>
        <v>0</v>
      </c>
      <c r="N47" s="34">
        <v>0</v>
      </c>
      <c r="O47" s="34">
        <f>IF(AND(('Nordfront-Armeebogen 2018'!E21="Angmar"),('Nordfront-Armeebogen 2018'!C21="Krieger (0)")),('Nordfront-Armeebogen 2018'!A21),0)</f>
        <v>0</v>
      </c>
      <c r="P47" s="34">
        <f>IF(AND(('Nordfront-Armeebogen 2018'!E21="Barad-dûr"),('Nordfront-Armeebogen 2018'!C21="Krieger (0)")),('Nordfront-Armeebogen 2018'!A21),0)</f>
        <v>0</v>
      </c>
      <c r="Q47" s="34">
        <f>IF(AND(('Nordfront-Armeebogen 2018'!E21="Kosaren von Umbar"),('Nordfront-Armeebogen 2018'!C21="Krieger (0)")),('Nordfront-Armeebogen 2018'!A21),0)</f>
        <v>0</v>
      </c>
      <c r="R47" s="34">
        <f>IF(AND(('Nordfront-Armeebogen 2018'!E55="Kosaren von Umbar"),('Nordfront-Armeebogen 2018'!C55="Krieger (0)")),('Nordfront-Armeebogen 2018'!A55),0)</f>
        <v>0</v>
      </c>
      <c r="S47" s="34">
        <f>IF(AND(('Nordfront-Armeebogen 2018'!E21="Die Ostlinge"),('Nordfront-Armeebogen 2018'!C21="Krieger (0)")),('Nordfront-Armeebogen 2018'!A21),0)</f>
        <v>0</v>
      </c>
      <c r="T47" s="34">
        <f>IF(AND(('Nordfront-Armeebogen 2018'!E21="Isengart"),('Nordfront-Armeebogen 2018'!C21="Krieger (0)")),('Nordfront-Armeebogen 2018'!A21),0)</f>
        <v>0</v>
      </c>
      <c r="U47" s="34">
        <f>IF(AND(('Nordfront-Armeebogen 2018'!E55="Isengart"),('Nordfront-Armeebogen 2018'!C55="Krieger (0)")),('Nordfront-Armeebogen 2018'!A55),0)</f>
        <v>0</v>
      </c>
      <c r="V47" s="34">
        <f>IF(AND(('Nordfront-Armeebogen 2018'!E55="Isengart"),('Nordfront-Armeebogen 2018'!C55="Krieger (0)")),('Nordfront-Armeebogen 2018'!A55),0)</f>
        <v>0</v>
      </c>
      <c r="W47" s="34">
        <f>IF(AND(('Nordfront-Armeebogen 2018'!E21="Mordor"),('Nordfront-Armeebogen 2018'!C21="Krieger (0)")),('Nordfront-Armeebogen 2018'!A21),0)</f>
        <v>0</v>
      </c>
      <c r="X47" s="34">
        <f>IF(AND(('Nordfront-Armeebogen 2018'!E21="Moria"),('Nordfront-Armeebogen 2018'!C21="Krieger (0)")),('Nordfront-Armeebogen 2018'!A21),0)</f>
        <v>0</v>
      </c>
      <c r="Y47" s="34">
        <f>IF(AND(('Nordfront-Armeebogen 2018'!E21="Die Schlangenhorde"),('Nordfront-Armeebogen 2018'!C21="Krieger (0)")),('Nordfront-Armeebogen 2018'!A21),0)</f>
        <v>0</v>
      </c>
      <c r="Z47" s="34">
        <v>0</v>
      </c>
      <c r="AA47" s="34">
        <f>IF(AND(('Nordfront-Armeebogen 2018'!E21="Sharkas Abtrünnige"),('Nordfront-Armeebogen 2018'!C21="Krieger (0)")),('Nordfront-Armeebogen 2018'!A21),0)</f>
        <v>0</v>
      </c>
      <c r="AB47" s="34">
        <v>0</v>
      </c>
      <c r="AC47" s="34">
        <f>IF(AND(('Nordfront-Armeebogen 2018'!E21="Variags von Khand"),('Nordfront-Armeebogen 2018'!C21="Krieger (0)")),('Nordfront-Armeebogen 2018'!A21),0)</f>
        <v>0</v>
      </c>
      <c r="AD47" s="34">
        <v>0</v>
      </c>
      <c r="AE47" s="34">
        <f>IF(AND(('Nordfront-Armeebogen 2018'!E21="Armee von See-Stadt"),('Nordfront-Armeebogen 2018'!C21="Krieger (0)")),('Nordfront-Armeebogen 2018'!A21),0)</f>
        <v>0</v>
      </c>
      <c r="AF47" s="34">
        <v>0</v>
      </c>
      <c r="AI47" s="34">
        <f>IF(AND(('Nordfront-Armeebogen 2018'!E21="Garnision von Thal"),('Nordfront-Armeebogen 2018'!C21="Krieger (0)")),('Nordfront-Armeebogen 2018'!A21),0)</f>
        <v>0</v>
      </c>
      <c r="AJ47" s="34">
        <f>IF(AND(('Nordfront-Armeebogen 2018'!E21="Thranduils Hallen"),('Nordfront-Armeebogen 2018'!C21="Krieger (0)")),('Nordfront-Armeebogen 2018'!A21),0)</f>
        <v>0</v>
      </c>
      <c r="AK47" s="34">
        <f>IF(AND(('Nordfront-Armeebogen 2018'!E21="Die Eisenberge"),('Nordfront-Armeebogen 2018'!C21="Krieger (0)")),('Nordfront-Armeebogen 2018'!A21),0)</f>
        <v>0</v>
      </c>
      <c r="AL47" s="34">
        <f>IF(AND(('Nordfront-Armeebogen 2018'!E21="Überlebende von See-Stadt"),('Nordfront-Armeebogen 2018'!C21="Krieger (0)")),('Nordfront-Armeebogen 2018'!A21),0)</f>
        <v>0</v>
      </c>
      <c r="AM47" s="34">
        <f>IF(AND(('Nordfront-Armeebogen 2018'!E21="Azogs Jäger"),('Nordfront-Armeebogen 2018'!C21="Krieger (0)")),('Nordfront-Armeebogen 2018'!A21),0)</f>
        <v>0</v>
      </c>
      <c r="AP47" s="34">
        <f>IF(AND(('Nordfront-Armeebogen 2018'!E21="Waldläufer von Ithilien"),('Nordfront-Armeebogen 2018'!C21="Krieger (0)")),('Nordfront-Armeebogen 2018'!A21),0)</f>
        <v>0</v>
      </c>
      <c r="AQ47" s="34">
        <f>IF(AND(('Nordfront-Armeebogen 2018'!E21="Die Menschen des Westens"),('Nordfront-Armeebogen 2018'!C21="Krieger (0)")),('Nordfront-Armeebogen 2018'!A21),0)</f>
        <v>0</v>
      </c>
      <c r="AR47" s="34">
        <f>IF(AND(('Nordfront-Armeebogen 2018'!E21="Gothmogs Armee"),('Nordfront-Armeebogen 2018'!C21="Krieger (0)")),('Nordfront-Armeebogen 2018'!A21),0)</f>
        <v>0</v>
      </c>
      <c r="AS47" s="34">
        <f>IF(AND(('Nordfront-Armeebogen 2018'!E21="Große Armee des Südens"),('Nordfront-Armeebogen 2018'!C21="Krieger (0)")),('Nordfront-Armeebogen 2018'!A21),0)</f>
        <v>0</v>
      </c>
      <c r="AT47" s="34">
        <f>IF(AND(('Nordfront-Armeebogen 2018'!E21="Das schwarze Tor öffnet sich"),('Nordfront-Armeebogen 2018'!C21="Krieger (0)")),('Nordfront-Armeebogen 2018'!A21),0)</f>
        <v>0</v>
      </c>
      <c r="AU47" s="34">
        <f>IF(AND(('Nordfront-Armeebogen 2018'!E21="Das schwarze Tor öffnet sich"),('Nordfront-Armeebogen 2018'!C21="Krieger (0)")),('Nordfront-Armeebogen 2018'!A21),0)</f>
        <v>0</v>
      </c>
      <c r="AV47" s="34">
        <f>IF(AND(('Nordfront-Armeebogen 2018'!E21="Die Raufbolde des Hauptmanns"),('Nordfront-Armeebogen 2018'!C21="Krieger (0)")),('Nordfront-Armeebogen 2018'!A21),0)</f>
        <v>0</v>
      </c>
    </row>
    <row r="48" spans="1:48" x14ac:dyDescent="0.25">
      <c r="B48" s="34">
        <f>IF(AND(('Nordfront-Armeebogen 2018'!E22="Arnor"),('Nordfront-Armeebogen 2018'!C22="Krieger (0)")),('Nordfront-Armeebogen 2018'!A22),0)</f>
        <v>0</v>
      </c>
      <c r="C48" s="34">
        <f>IF(AND(('Nordfront-Armeebogen 2018'!E22="Die Lehen"),('Nordfront-Armeebogen 2018'!C22="Krieger (0)")),('Nordfront-Armeebogen 2018'!A22),0)</f>
        <v>0</v>
      </c>
      <c r="D48" s="39">
        <f>IF(AND(('Nordfront-Armeebogen 2018'!E22="Das Königreich von Kazad-dûm"),('Nordfront-Armeebogen 2018'!C22="Krieger (0)")),('Nordfront-Armeebogen 2018'!A22),0)</f>
        <v>0</v>
      </c>
      <c r="E48" s="39">
        <f>IF(AND(('Nordfront-Armeebogen 2018'!E56="Das Königreich von Kazad-dûm"),('Nordfront-Armeebogen 2018'!C56="Krieger (0)")),('Nordfront-Armeebogen 2018'!A56),0)</f>
        <v>0</v>
      </c>
      <c r="F48" s="34">
        <v>0</v>
      </c>
      <c r="G48" s="34">
        <f>IF(AND(('Nordfront-Armeebogen 2018'!E22="Lothlórien"),('Nordfront-Armeebogen 2018'!C22="Krieger (0)")),('Nordfront-Armeebogen 2018'!A22),0)</f>
        <v>0</v>
      </c>
      <c r="H48" s="34">
        <f>IF(AND(('Nordfront-Armeebogen 2018'!E22="Minas Tirith"),('Nordfront-Armeebogen 2018'!C22="Krieger (0)")),('Nordfront-Armeebogen 2018'!A22),0)</f>
        <v>0</v>
      </c>
      <c r="I48" s="34">
        <f>IF(AND(('Nordfront-Armeebogen 2018'!E56="Minas Tirith"),('Nordfront-Armeebogen 2018'!C56="Krieger (0)")),('Nordfront-Armeebogen 2018'!A56),0)</f>
        <v>0</v>
      </c>
      <c r="J48" s="34">
        <f>IF(AND(('Nordfront-Armeebogen 2018'!E22="Númenor"),('Nordfront-Armeebogen 2018'!C22="Krieger (0)")),('Nordfront-Armeebogen 2018'!A22),0)</f>
        <v>0</v>
      </c>
      <c r="K48" s="34">
        <f>IF(AND(('Nordfront-Armeebogen 2018'!E22="Bruchtal"),('Nordfront-Armeebogen 2018'!C22="Krieger (0)")),('Nordfront-Armeebogen 2018'!A22),0)</f>
        <v>0</v>
      </c>
      <c r="L48" s="34">
        <f>IF(AND(('Nordfront-Armeebogen 2018'!E22="Rohan"),('Nordfront-Armeebogen 2018'!C22="Krieger (0)")),('Nordfront-Armeebogen 2018'!A22),0)</f>
        <v>0</v>
      </c>
      <c r="M48" s="34">
        <f>IF(AND(('Nordfront-Armeebogen 2018'!E22="Das Auenland"),('Nordfront-Armeebogen 2018'!C22="Krieger (0)")),('Nordfront-Armeebogen 2018'!A22),0)</f>
        <v>0</v>
      </c>
      <c r="N48" s="34">
        <v>0</v>
      </c>
      <c r="O48" s="34">
        <f>IF(AND(('Nordfront-Armeebogen 2018'!E22="Angmar"),('Nordfront-Armeebogen 2018'!C22="Krieger (0)")),('Nordfront-Armeebogen 2018'!A22),0)</f>
        <v>0</v>
      </c>
      <c r="P48" s="34">
        <f>IF(AND(('Nordfront-Armeebogen 2018'!E22="Barad-dûr"),('Nordfront-Armeebogen 2018'!C22="Krieger (0)")),('Nordfront-Armeebogen 2018'!A22),0)</f>
        <v>0</v>
      </c>
      <c r="Q48" s="34">
        <f>IF(AND(('Nordfront-Armeebogen 2018'!E22="Kosaren von Umbar"),('Nordfront-Armeebogen 2018'!C22="Krieger (0)")),('Nordfront-Armeebogen 2018'!A22),0)</f>
        <v>0</v>
      </c>
      <c r="R48" s="34">
        <f>IF(AND(('Nordfront-Armeebogen 2018'!E56="Kosaren von Umbar"),('Nordfront-Armeebogen 2018'!C56="Krieger (0)")),('Nordfront-Armeebogen 2018'!A56),0)</f>
        <v>0</v>
      </c>
      <c r="S48" s="34">
        <f>IF(AND(('Nordfront-Armeebogen 2018'!E22="Die Ostlinge"),('Nordfront-Armeebogen 2018'!C22="Krieger (0)")),('Nordfront-Armeebogen 2018'!A22),0)</f>
        <v>0</v>
      </c>
      <c r="T48" s="34">
        <f>IF(AND(('Nordfront-Armeebogen 2018'!E22="Isengart"),('Nordfront-Armeebogen 2018'!C22="Krieger (0)")),('Nordfront-Armeebogen 2018'!A22),0)</f>
        <v>0</v>
      </c>
      <c r="U48" s="34">
        <f>IF(AND(('Nordfront-Armeebogen 2018'!E56="Isengart"),('Nordfront-Armeebogen 2018'!C56="Krieger (0)")),('Nordfront-Armeebogen 2018'!A56),0)</f>
        <v>0</v>
      </c>
      <c r="V48" s="34">
        <f>IF(AND(('Nordfront-Armeebogen 2018'!E56="Isengart"),('Nordfront-Armeebogen 2018'!C56="Krieger (0)")),('Nordfront-Armeebogen 2018'!A56),0)</f>
        <v>0</v>
      </c>
      <c r="W48" s="34">
        <f>IF(AND(('Nordfront-Armeebogen 2018'!E22="Mordor"),('Nordfront-Armeebogen 2018'!C22="Krieger (0)")),('Nordfront-Armeebogen 2018'!A22),0)</f>
        <v>0</v>
      </c>
      <c r="X48" s="34">
        <f>IF(AND(('Nordfront-Armeebogen 2018'!E22="Moria"),('Nordfront-Armeebogen 2018'!C22="Krieger (0)")),('Nordfront-Armeebogen 2018'!A22),0)</f>
        <v>0</v>
      </c>
      <c r="Y48" s="34">
        <f>IF(AND(('Nordfront-Armeebogen 2018'!E22="Die Schlangenhorde"),('Nordfront-Armeebogen 2018'!C22="Krieger (0)")),('Nordfront-Armeebogen 2018'!A22),0)</f>
        <v>0</v>
      </c>
      <c r="Z48" s="34">
        <v>0</v>
      </c>
      <c r="AA48" s="34">
        <f>IF(AND(('Nordfront-Armeebogen 2018'!E22="Sharkas Abtrünnige"),('Nordfront-Armeebogen 2018'!C22="Krieger (0)")),('Nordfront-Armeebogen 2018'!A22),0)</f>
        <v>0</v>
      </c>
      <c r="AB48" s="34">
        <v>0</v>
      </c>
      <c r="AC48" s="34">
        <f>IF(AND(('Nordfront-Armeebogen 2018'!E22="Variags von Khand"),('Nordfront-Armeebogen 2018'!C22="Krieger (0)")),('Nordfront-Armeebogen 2018'!A22),0)</f>
        <v>0</v>
      </c>
      <c r="AD48" s="34">
        <v>0</v>
      </c>
      <c r="AE48" s="34">
        <f>IF(AND(('Nordfront-Armeebogen 2018'!E22="Armee von See-Stadt"),('Nordfront-Armeebogen 2018'!C22="Krieger (0)")),('Nordfront-Armeebogen 2018'!A22),0)</f>
        <v>0</v>
      </c>
      <c r="AF48" s="34">
        <v>0</v>
      </c>
      <c r="AI48" s="34">
        <f>IF(AND(('Nordfront-Armeebogen 2018'!E22="Garnision von Thal"),('Nordfront-Armeebogen 2018'!C22="Krieger (0)")),('Nordfront-Armeebogen 2018'!A22),0)</f>
        <v>0</v>
      </c>
      <c r="AJ48" s="34">
        <f>IF(AND(('Nordfront-Armeebogen 2018'!E22="Thranduils Hallen"),('Nordfront-Armeebogen 2018'!C22="Krieger (0)")),('Nordfront-Armeebogen 2018'!A22),0)</f>
        <v>0</v>
      </c>
      <c r="AK48" s="34">
        <f>IF(AND(('Nordfront-Armeebogen 2018'!E22="Die Eisenberge"),('Nordfront-Armeebogen 2018'!C22="Krieger (0)")),('Nordfront-Armeebogen 2018'!A22),0)</f>
        <v>0</v>
      </c>
      <c r="AL48" s="34">
        <f>IF(AND(('Nordfront-Armeebogen 2018'!E22="Überlebende von See-Stadt"),('Nordfront-Armeebogen 2018'!C22="Krieger (0)")),('Nordfront-Armeebogen 2018'!A22),0)</f>
        <v>0</v>
      </c>
      <c r="AM48" s="34">
        <f>IF(AND(('Nordfront-Armeebogen 2018'!E22="Azogs Jäger"),('Nordfront-Armeebogen 2018'!C22="Krieger (0)")),('Nordfront-Armeebogen 2018'!A22),0)</f>
        <v>0</v>
      </c>
      <c r="AP48" s="34">
        <f>IF(AND(('Nordfront-Armeebogen 2018'!E22="Waldläufer von Ithilien"),('Nordfront-Armeebogen 2018'!C22="Krieger (0)")),('Nordfront-Armeebogen 2018'!A22),0)</f>
        <v>0</v>
      </c>
      <c r="AQ48" s="34">
        <f>IF(AND(('Nordfront-Armeebogen 2018'!E22="Die Menschen des Westens"),('Nordfront-Armeebogen 2018'!C22="Krieger (0)")),('Nordfront-Armeebogen 2018'!A22),0)</f>
        <v>0</v>
      </c>
      <c r="AR48" s="34">
        <f>IF(AND(('Nordfront-Armeebogen 2018'!E22="Gothmogs Armee"),('Nordfront-Armeebogen 2018'!C22="Krieger (0)")),('Nordfront-Armeebogen 2018'!A22),0)</f>
        <v>0</v>
      </c>
      <c r="AS48" s="34">
        <f>IF(AND(('Nordfront-Armeebogen 2018'!E22="Große Armee des Südens"),('Nordfront-Armeebogen 2018'!C22="Krieger (0)")),('Nordfront-Armeebogen 2018'!A22),0)</f>
        <v>0</v>
      </c>
      <c r="AT48" s="34">
        <f>IF(AND(('Nordfront-Armeebogen 2018'!E22="Das schwarze Tor öffnet sich"),('Nordfront-Armeebogen 2018'!C22="Krieger (0)")),('Nordfront-Armeebogen 2018'!A22),0)</f>
        <v>0</v>
      </c>
      <c r="AU48" s="34">
        <f>IF(AND(('Nordfront-Armeebogen 2018'!E22="Das schwarze Tor öffnet sich"),('Nordfront-Armeebogen 2018'!C22="Krieger (0)")),('Nordfront-Armeebogen 2018'!A22),0)</f>
        <v>0</v>
      </c>
      <c r="AV48" s="34">
        <f>IF(AND(('Nordfront-Armeebogen 2018'!E22="Die Raufbolde des Hauptmanns"),('Nordfront-Armeebogen 2018'!C22="Krieger (0)")),('Nordfront-Armeebogen 2018'!A22),0)</f>
        <v>0</v>
      </c>
    </row>
    <row r="49" spans="2:48" x14ac:dyDescent="0.25">
      <c r="B49" s="34">
        <f>IF(AND(('Nordfront-Armeebogen 2018'!E23="Arnor"),('Nordfront-Armeebogen 2018'!C23="Krieger (0)")),('Nordfront-Armeebogen 2018'!A23),0)</f>
        <v>0</v>
      </c>
      <c r="C49" s="34">
        <f>IF(AND(('Nordfront-Armeebogen 2018'!E23="Die Lehen"),('Nordfront-Armeebogen 2018'!C23="Krieger (0)")),('Nordfront-Armeebogen 2018'!A23),0)</f>
        <v>0</v>
      </c>
      <c r="D49" s="39">
        <f>IF(AND(('Nordfront-Armeebogen 2018'!E23="Das Königreich von Kazad-dûm"),('Nordfront-Armeebogen 2018'!C23="Krieger (0)")),('Nordfront-Armeebogen 2018'!A23),0)</f>
        <v>0</v>
      </c>
      <c r="E49" s="39">
        <f>IF(AND(('Nordfront-Armeebogen 2018'!E57="Das Königreich von Kazad-dûm"),('Nordfront-Armeebogen 2018'!C57="Krieger (0)")),('Nordfront-Armeebogen 2018'!A57),0)</f>
        <v>0</v>
      </c>
      <c r="F49" s="34">
        <v>0</v>
      </c>
      <c r="G49" s="34">
        <f>IF(AND(('Nordfront-Armeebogen 2018'!E23="Lothlórien"),('Nordfront-Armeebogen 2018'!C23="Krieger (0)")),('Nordfront-Armeebogen 2018'!A23),0)</f>
        <v>0</v>
      </c>
      <c r="H49" s="34">
        <f>IF(AND(('Nordfront-Armeebogen 2018'!E23="Minas Tirith"),('Nordfront-Armeebogen 2018'!C23="Krieger (0)")),('Nordfront-Armeebogen 2018'!A23),0)</f>
        <v>0</v>
      </c>
      <c r="I49" s="34">
        <f>IF(AND(('Nordfront-Armeebogen 2018'!E57="Minas Tirith"),('Nordfront-Armeebogen 2018'!C57="Krieger (0)")),('Nordfront-Armeebogen 2018'!A57),0)</f>
        <v>0</v>
      </c>
      <c r="J49" s="34">
        <f>IF(AND(('Nordfront-Armeebogen 2018'!E23="Númenor"),('Nordfront-Armeebogen 2018'!C23="Krieger (0)")),('Nordfront-Armeebogen 2018'!A23),0)</f>
        <v>0</v>
      </c>
      <c r="K49" s="34">
        <f>IF(AND(('Nordfront-Armeebogen 2018'!E23="Bruchtal"),('Nordfront-Armeebogen 2018'!C23="Krieger (0)")),('Nordfront-Armeebogen 2018'!A23),0)</f>
        <v>0</v>
      </c>
      <c r="L49" s="34">
        <f>IF(AND(('Nordfront-Armeebogen 2018'!E23="Rohan"),('Nordfront-Armeebogen 2018'!C23="Krieger (0)")),('Nordfront-Armeebogen 2018'!A23),0)</f>
        <v>0</v>
      </c>
      <c r="M49" s="34">
        <f>IF(AND(('Nordfront-Armeebogen 2018'!E23="Das Auenland"),('Nordfront-Armeebogen 2018'!C23="Krieger (0)")),('Nordfront-Armeebogen 2018'!A23),0)</f>
        <v>0</v>
      </c>
      <c r="N49" s="34">
        <v>0</v>
      </c>
      <c r="O49" s="34">
        <f>IF(AND(('Nordfront-Armeebogen 2018'!E23="Angmar"),('Nordfront-Armeebogen 2018'!C23="Krieger (0)")),('Nordfront-Armeebogen 2018'!A23),0)</f>
        <v>0</v>
      </c>
      <c r="P49" s="34">
        <f>IF(AND(('Nordfront-Armeebogen 2018'!E23="Barad-dûr"),('Nordfront-Armeebogen 2018'!C23="Krieger (0)")),('Nordfront-Armeebogen 2018'!A23),0)</f>
        <v>0</v>
      </c>
      <c r="Q49" s="34">
        <f>IF(AND(('Nordfront-Armeebogen 2018'!E23="Kosaren von Umbar"),('Nordfront-Armeebogen 2018'!C23="Krieger (0)")),('Nordfront-Armeebogen 2018'!A23),0)</f>
        <v>0</v>
      </c>
      <c r="R49" s="34">
        <f>IF(AND(('Nordfront-Armeebogen 2018'!E57="Kosaren von Umbar"),('Nordfront-Armeebogen 2018'!C57="Krieger (0)")),('Nordfront-Armeebogen 2018'!A57),0)</f>
        <v>0</v>
      </c>
      <c r="S49" s="34">
        <f>IF(AND(('Nordfront-Armeebogen 2018'!E23="Die Ostlinge"),('Nordfront-Armeebogen 2018'!C23="Krieger (0)")),('Nordfront-Armeebogen 2018'!A23),0)</f>
        <v>0</v>
      </c>
      <c r="T49" s="34">
        <f>IF(AND(('Nordfront-Armeebogen 2018'!E23="Isengart"),('Nordfront-Armeebogen 2018'!C23="Krieger (0)")),('Nordfront-Armeebogen 2018'!A23),0)</f>
        <v>4</v>
      </c>
      <c r="U49" s="34">
        <f>IF(AND(('Nordfront-Armeebogen 2018'!E57="Isengart"),('Nordfront-Armeebogen 2018'!C57="Krieger (0)")),('Nordfront-Armeebogen 2018'!A57),0)</f>
        <v>0</v>
      </c>
      <c r="V49" s="34">
        <f>IF(AND(('Nordfront-Armeebogen 2018'!E57="Isengart"),('Nordfront-Armeebogen 2018'!C57="Krieger (0)")),('Nordfront-Armeebogen 2018'!A57),0)</f>
        <v>0</v>
      </c>
      <c r="W49" s="34">
        <f>IF(AND(('Nordfront-Armeebogen 2018'!E23="Mordor"),('Nordfront-Armeebogen 2018'!C23="Krieger (0)")),('Nordfront-Armeebogen 2018'!A23),0)</f>
        <v>0</v>
      </c>
      <c r="X49" s="34">
        <f>IF(AND(('Nordfront-Armeebogen 2018'!E23="Moria"),('Nordfront-Armeebogen 2018'!C23="Krieger (0)")),('Nordfront-Armeebogen 2018'!A23),0)</f>
        <v>0</v>
      </c>
      <c r="Y49" s="34">
        <f>IF(AND(('Nordfront-Armeebogen 2018'!E23="Die Schlangenhorde"),('Nordfront-Armeebogen 2018'!C23="Krieger (0)")),('Nordfront-Armeebogen 2018'!A23),0)</f>
        <v>0</v>
      </c>
      <c r="Z49" s="34">
        <v>0</v>
      </c>
      <c r="AA49" s="34">
        <f>IF(AND(('Nordfront-Armeebogen 2018'!E23="Sharkas Abtrünnige"),('Nordfront-Armeebogen 2018'!C23="Krieger (0)")),('Nordfront-Armeebogen 2018'!A23),0)</f>
        <v>0</v>
      </c>
      <c r="AB49" s="34">
        <v>0</v>
      </c>
      <c r="AC49" s="34">
        <f>IF(AND(('Nordfront-Armeebogen 2018'!E23="Variags von Khand"),('Nordfront-Armeebogen 2018'!C23="Krieger (0)")),('Nordfront-Armeebogen 2018'!A23),0)</f>
        <v>0</v>
      </c>
      <c r="AD49" s="34">
        <v>0</v>
      </c>
      <c r="AE49" s="34">
        <f>IF(AND(('Nordfront-Armeebogen 2018'!E23="Armee von See-Stadt"),('Nordfront-Armeebogen 2018'!C23="Krieger (0)")),('Nordfront-Armeebogen 2018'!A23),0)</f>
        <v>0</v>
      </c>
      <c r="AF49" s="34">
        <v>0</v>
      </c>
      <c r="AI49" s="34">
        <f>IF(AND(('Nordfront-Armeebogen 2018'!E23="Garnision von Thal"),('Nordfront-Armeebogen 2018'!C23="Krieger (0)")),('Nordfront-Armeebogen 2018'!A23),0)</f>
        <v>0</v>
      </c>
      <c r="AJ49" s="34">
        <f>IF(AND(('Nordfront-Armeebogen 2018'!E23="Thranduils Hallen"),('Nordfront-Armeebogen 2018'!C23="Krieger (0)")),('Nordfront-Armeebogen 2018'!A23),0)</f>
        <v>0</v>
      </c>
      <c r="AK49" s="34">
        <f>IF(AND(('Nordfront-Armeebogen 2018'!E23="Die Eisenberge"),('Nordfront-Armeebogen 2018'!C23="Krieger (0)")),('Nordfront-Armeebogen 2018'!A23),0)</f>
        <v>0</v>
      </c>
      <c r="AL49" s="34">
        <f>IF(AND(('Nordfront-Armeebogen 2018'!E23="Überlebende von See-Stadt"),('Nordfront-Armeebogen 2018'!C23="Krieger (0)")),('Nordfront-Armeebogen 2018'!A23),0)</f>
        <v>0</v>
      </c>
      <c r="AM49" s="34">
        <f>IF(AND(('Nordfront-Armeebogen 2018'!E23="Azogs Jäger"),('Nordfront-Armeebogen 2018'!C23="Krieger (0)")),('Nordfront-Armeebogen 2018'!A23),0)</f>
        <v>0</v>
      </c>
      <c r="AP49" s="34">
        <f>IF(AND(('Nordfront-Armeebogen 2018'!E23="Waldläufer von Ithilien"),('Nordfront-Armeebogen 2018'!C23="Krieger (0)")),('Nordfront-Armeebogen 2018'!A23),0)</f>
        <v>0</v>
      </c>
      <c r="AQ49" s="34">
        <f>IF(AND(('Nordfront-Armeebogen 2018'!E23="Die Menschen des Westens"),('Nordfront-Armeebogen 2018'!C23="Krieger (0)")),('Nordfront-Armeebogen 2018'!A23),0)</f>
        <v>0</v>
      </c>
      <c r="AR49" s="34">
        <f>IF(AND(('Nordfront-Armeebogen 2018'!E23="Gothmogs Armee"),('Nordfront-Armeebogen 2018'!C23="Krieger (0)")),('Nordfront-Armeebogen 2018'!A23),0)</f>
        <v>0</v>
      </c>
      <c r="AS49" s="34">
        <f>IF(AND(('Nordfront-Armeebogen 2018'!E23="Große Armee des Südens"),('Nordfront-Armeebogen 2018'!C23="Krieger (0)")),('Nordfront-Armeebogen 2018'!A23),0)</f>
        <v>0</v>
      </c>
      <c r="AT49" s="34">
        <f>IF(AND(('Nordfront-Armeebogen 2018'!E23="Das schwarze Tor öffnet sich"),('Nordfront-Armeebogen 2018'!C23="Krieger (0)")),('Nordfront-Armeebogen 2018'!A23),0)</f>
        <v>0</v>
      </c>
      <c r="AU49" s="34">
        <f>IF(AND(('Nordfront-Armeebogen 2018'!E23="Das schwarze Tor öffnet sich"),('Nordfront-Armeebogen 2018'!C23="Krieger (0)")),('Nordfront-Armeebogen 2018'!A23),0)</f>
        <v>0</v>
      </c>
      <c r="AV49" s="34">
        <f>IF(AND(('Nordfront-Armeebogen 2018'!E23="Die Raufbolde des Hauptmanns"),('Nordfront-Armeebogen 2018'!C23="Krieger (0)")),('Nordfront-Armeebogen 2018'!A23),0)</f>
        <v>0</v>
      </c>
    </row>
    <row r="50" spans="2:48" x14ac:dyDescent="0.25">
      <c r="B50" s="34">
        <f>IF(AND(('Nordfront-Armeebogen 2018'!E24="Arnor"),('Nordfront-Armeebogen 2018'!C24="Krieger (0)")),('Nordfront-Armeebogen 2018'!A24),0)</f>
        <v>0</v>
      </c>
      <c r="C50" s="34">
        <f>IF(AND(('Nordfront-Armeebogen 2018'!E24="Die Lehen"),('Nordfront-Armeebogen 2018'!C24="Krieger (0)")),('Nordfront-Armeebogen 2018'!A24),0)</f>
        <v>0</v>
      </c>
      <c r="D50" s="39">
        <f>IF(AND(('Nordfront-Armeebogen 2018'!E24="Das Königreich von Kazad-dûm"),('Nordfront-Armeebogen 2018'!C24="Krieger (0)")),('Nordfront-Armeebogen 2018'!A24),0)</f>
        <v>0</v>
      </c>
      <c r="E50" s="39">
        <f>IF(AND(('Nordfront-Armeebogen 2018'!E58="Das Königreich von Kazad-dûm"),('Nordfront-Armeebogen 2018'!C58="Krieger (0)")),('Nordfront-Armeebogen 2018'!A58),0)</f>
        <v>0</v>
      </c>
      <c r="F50" s="34">
        <v>0</v>
      </c>
      <c r="G50" s="34">
        <f>IF(AND(('Nordfront-Armeebogen 2018'!E24="Lothlórien"),('Nordfront-Armeebogen 2018'!C24="Krieger (0)")),('Nordfront-Armeebogen 2018'!A24),0)</f>
        <v>0</v>
      </c>
      <c r="H50" s="34">
        <f>IF(AND(('Nordfront-Armeebogen 2018'!E24="Minas Tirith"),('Nordfront-Armeebogen 2018'!C24="Krieger (0)")),('Nordfront-Armeebogen 2018'!A24),0)</f>
        <v>0</v>
      </c>
      <c r="I50" s="34">
        <f>IF(AND(('Nordfront-Armeebogen 2018'!E58="Minas Tirith"),('Nordfront-Armeebogen 2018'!C58="Krieger (0)")),('Nordfront-Armeebogen 2018'!A58),0)</f>
        <v>0</v>
      </c>
      <c r="J50" s="34">
        <f>IF(AND(('Nordfront-Armeebogen 2018'!E24="Númenor"),('Nordfront-Armeebogen 2018'!C24="Krieger (0)")),('Nordfront-Armeebogen 2018'!A24),0)</f>
        <v>0</v>
      </c>
      <c r="K50" s="34">
        <f>IF(AND(('Nordfront-Armeebogen 2018'!E24="Bruchtal"),('Nordfront-Armeebogen 2018'!C24="Krieger (0)")),('Nordfront-Armeebogen 2018'!A24),0)</f>
        <v>0</v>
      </c>
      <c r="L50" s="34">
        <f>IF(AND(('Nordfront-Armeebogen 2018'!E24="Rohan"),('Nordfront-Armeebogen 2018'!C24="Krieger (0)")),('Nordfront-Armeebogen 2018'!A24),0)</f>
        <v>0</v>
      </c>
      <c r="M50" s="34">
        <f>IF(AND(('Nordfront-Armeebogen 2018'!E24="Das Auenland"),('Nordfront-Armeebogen 2018'!C24="Krieger (0)")),('Nordfront-Armeebogen 2018'!A24),0)</f>
        <v>0</v>
      </c>
      <c r="N50" s="34">
        <v>0</v>
      </c>
      <c r="O50" s="34">
        <f>IF(AND(('Nordfront-Armeebogen 2018'!E24="Angmar"),('Nordfront-Armeebogen 2018'!C24="Krieger (0)")),('Nordfront-Armeebogen 2018'!A24),0)</f>
        <v>0</v>
      </c>
      <c r="P50" s="34">
        <f>IF(AND(('Nordfront-Armeebogen 2018'!E24="Barad-dûr"),('Nordfront-Armeebogen 2018'!C24="Krieger (0)")),('Nordfront-Armeebogen 2018'!A24),0)</f>
        <v>0</v>
      </c>
      <c r="Q50" s="34">
        <f>IF(AND(('Nordfront-Armeebogen 2018'!E24="Kosaren von Umbar"),('Nordfront-Armeebogen 2018'!C24="Krieger (0)")),('Nordfront-Armeebogen 2018'!A24),0)</f>
        <v>0</v>
      </c>
      <c r="R50" s="34">
        <f>IF(AND(('Nordfront-Armeebogen 2018'!E58="Kosaren von Umbar"),('Nordfront-Armeebogen 2018'!C58="Krieger (0)")),('Nordfront-Armeebogen 2018'!A58),0)</f>
        <v>0</v>
      </c>
      <c r="S50" s="34">
        <f>IF(AND(('Nordfront-Armeebogen 2018'!E24="Die Ostlinge"),('Nordfront-Armeebogen 2018'!C24="Krieger (0)")),('Nordfront-Armeebogen 2018'!A24),0)</f>
        <v>0</v>
      </c>
      <c r="T50" s="34">
        <f>IF(AND(('Nordfront-Armeebogen 2018'!E24="Isengart"),('Nordfront-Armeebogen 2018'!C24="Krieger (0)")),('Nordfront-Armeebogen 2018'!A24),0)</f>
        <v>4</v>
      </c>
      <c r="U50" s="34">
        <f>IF(AND(('Nordfront-Armeebogen 2018'!E58="Isengart"),('Nordfront-Armeebogen 2018'!C58="Krieger (0)")),('Nordfront-Armeebogen 2018'!A58),0)</f>
        <v>0</v>
      </c>
      <c r="V50" s="34">
        <f>IF(AND(('Nordfront-Armeebogen 2018'!E58="Isengart"),('Nordfront-Armeebogen 2018'!C58="Krieger (0)")),('Nordfront-Armeebogen 2018'!A58),0)</f>
        <v>0</v>
      </c>
      <c r="W50" s="34">
        <f>IF(AND(('Nordfront-Armeebogen 2018'!E24="Mordor"),('Nordfront-Armeebogen 2018'!C24="Krieger (0)")),('Nordfront-Armeebogen 2018'!A24),0)</f>
        <v>0</v>
      </c>
      <c r="X50" s="34">
        <f>IF(AND(('Nordfront-Armeebogen 2018'!E24="Moria"),('Nordfront-Armeebogen 2018'!C24="Krieger (0)")),('Nordfront-Armeebogen 2018'!A24),0)</f>
        <v>0</v>
      </c>
      <c r="Y50" s="34">
        <f>IF(AND(('Nordfront-Armeebogen 2018'!E24="Die Schlangenhorde"),('Nordfront-Armeebogen 2018'!C24="Krieger (0)")),('Nordfront-Armeebogen 2018'!A24),0)</f>
        <v>0</v>
      </c>
      <c r="Z50" s="34">
        <v>0</v>
      </c>
      <c r="AA50" s="34">
        <f>IF(AND(('Nordfront-Armeebogen 2018'!E24="Sharkas Abtrünnige"),('Nordfront-Armeebogen 2018'!C24="Krieger (0)")),('Nordfront-Armeebogen 2018'!A24),0)</f>
        <v>0</v>
      </c>
      <c r="AB50" s="34">
        <v>0</v>
      </c>
      <c r="AC50" s="34">
        <f>IF(AND(('Nordfront-Armeebogen 2018'!E24="Variags von Khand"),('Nordfront-Armeebogen 2018'!C24="Krieger (0)")),('Nordfront-Armeebogen 2018'!A24),0)</f>
        <v>0</v>
      </c>
      <c r="AD50" s="34">
        <v>0</v>
      </c>
      <c r="AE50" s="34">
        <f>IF(AND(('Nordfront-Armeebogen 2018'!E24="Armee von See-Stadt"),('Nordfront-Armeebogen 2018'!C24="Krieger (0)")),('Nordfront-Armeebogen 2018'!A24),0)</f>
        <v>0</v>
      </c>
      <c r="AF50" s="34">
        <v>0</v>
      </c>
      <c r="AI50" s="34">
        <f>IF(AND(('Nordfront-Armeebogen 2018'!E24="Garnision von Thal"),('Nordfront-Armeebogen 2018'!C24="Krieger (0)")),('Nordfront-Armeebogen 2018'!A24),0)</f>
        <v>0</v>
      </c>
      <c r="AJ50" s="34">
        <f>IF(AND(('Nordfront-Armeebogen 2018'!E24="Thranduils Hallen"),('Nordfront-Armeebogen 2018'!C24="Krieger (0)")),('Nordfront-Armeebogen 2018'!A24),0)</f>
        <v>0</v>
      </c>
      <c r="AK50" s="34">
        <f>IF(AND(('Nordfront-Armeebogen 2018'!E24="Die Eisenberge"),('Nordfront-Armeebogen 2018'!C24="Krieger (0)")),('Nordfront-Armeebogen 2018'!A24),0)</f>
        <v>0</v>
      </c>
      <c r="AL50" s="34">
        <f>IF(AND(('Nordfront-Armeebogen 2018'!E24="Überlebende von See-Stadt"),('Nordfront-Armeebogen 2018'!C24="Krieger (0)")),('Nordfront-Armeebogen 2018'!A24),0)</f>
        <v>0</v>
      </c>
      <c r="AM50" s="34">
        <f>IF(AND(('Nordfront-Armeebogen 2018'!E24="Azogs Jäger"),('Nordfront-Armeebogen 2018'!C24="Krieger (0)")),('Nordfront-Armeebogen 2018'!A24),0)</f>
        <v>0</v>
      </c>
      <c r="AP50" s="34">
        <f>IF(AND(('Nordfront-Armeebogen 2018'!E24="Waldläufer von Ithilien"),('Nordfront-Armeebogen 2018'!C24="Krieger (0)")),('Nordfront-Armeebogen 2018'!A24),0)</f>
        <v>0</v>
      </c>
      <c r="AQ50" s="34">
        <f>IF(AND(('Nordfront-Armeebogen 2018'!E24="Die Menschen des Westens"),('Nordfront-Armeebogen 2018'!C24="Krieger (0)")),('Nordfront-Armeebogen 2018'!A24),0)</f>
        <v>0</v>
      </c>
      <c r="AR50" s="34">
        <f>IF(AND(('Nordfront-Armeebogen 2018'!E24="Gothmogs Armee"),('Nordfront-Armeebogen 2018'!C24="Krieger (0)")),('Nordfront-Armeebogen 2018'!A24),0)</f>
        <v>0</v>
      </c>
      <c r="AS50" s="34">
        <f>IF(AND(('Nordfront-Armeebogen 2018'!E24="Große Armee des Südens"),('Nordfront-Armeebogen 2018'!C24="Krieger (0)")),('Nordfront-Armeebogen 2018'!A24),0)</f>
        <v>0</v>
      </c>
      <c r="AT50" s="34">
        <f>IF(AND(('Nordfront-Armeebogen 2018'!E24="Das schwarze Tor öffnet sich"),('Nordfront-Armeebogen 2018'!C24="Krieger (0)")),('Nordfront-Armeebogen 2018'!A24),0)</f>
        <v>0</v>
      </c>
      <c r="AU50" s="34">
        <f>IF(AND(('Nordfront-Armeebogen 2018'!E24="Das schwarze Tor öffnet sich"),('Nordfront-Armeebogen 2018'!C24="Krieger (0)")),('Nordfront-Armeebogen 2018'!A24),0)</f>
        <v>0</v>
      </c>
      <c r="AV50" s="34">
        <f>IF(AND(('Nordfront-Armeebogen 2018'!E24="Die Raufbolde des Hauptmanns"),('Nordfront-Armeebogen 2018'!C24="Krieger (0)")),('Nordfront-Armeebogen 2018'!A24),0)</f>
        <v>0</v>
      </c>
    </row>
    <row r="51" spans="2:48" x14ac:dyDescent="0.25">
      <c r="B51" s="34">
        <f>IF(AND(('Nordfront-Armeebogen 2018'!E25="Arnor"),('Nordfront-Armeebogen 2018'!C25="Krieger (0)")),('Nordfront-Armeebogen 2018'!A25),0)</f>
        <v>0</v>
      </c>
      <c r="C51" s="34">
        <f>IF(AND(('Nordfront-Armeebogen 2018'!E25="Die Lehen"),('Nordfront-Armeebogen 2018'!C25="Krieger (0)")),('Nordfront-Armeebogen 2018'!A25),0)</f>
        <v>0</v>
      </c>
      <c r="D51" s="39">
        <f>IF(AND(('Nordfront-Armeebogen 2018'!E25="Das Königreich von Kazad-dûm"),('Nordfront-Armeebogen 2018'!C25="Krieger (0)")),('Nordfront-Armeebogen 2018'!A25),0)</f>
        <v>0</v>
      </c>
      <c r="E51" s="39">
        <f>IF(AND(('Nordfront-Armeebogen 2018'!E59="Das Königreich von Kazad-dûm"),('Nordfront-Armeebogen 2018'!C59="Krieger (0)")),('Nordfront-Armeebogen 2018'!A59),0)</f>
        <v>0</v>
      </c>
      <c r="F51" s="34">
        <v>0</v>
      </c>
      <c r="G51" s="34">
        <f>IF(AND(('Nordfront-Armeebogen 2018'!E25="Lothlórien"),('Nordfront-Armeebogen 2018'!C25="Krieger (0)")),('Nordfront-Armeebogen 2018'!A25),0)</f>
        <v>0</v>
      </c>
      <c r="H51" s="34">
        <f>IF(AND(('Nordfront-Armeebogen 2018'!E25="Minas Tirith"),('Nordfront-Armeebogen 2018'!C25="Krieger (0)")),('Nordfront-Armeebogen 2018'!A25),0)</f>
        <v>0</v>
      </c>
      <c r="I51" s="34">
        <f>IF(AND(('Nordfront-Armeebogen 2018'!E59="Minas Tirith"),('Nordfront-Armeebogen 2018'!C59="Krieger (0)")),('Nordfront-Armeebogen 2018'!A59),0)</f>
        <v>0</v>
      </c>
      <c r="J51" s="34">
        <f>IF(AND(('Nordfront-Armeebogen 2018'!E25="Númenor"),('Nordfront-Armeebogen 2018'!C25="Krieger (0)")),('Nordfront-Armeebogen 2018'!A25),0)</f>
        <v>0</v>
      </c>
      <c r="K51" s="34">
        <f>IF(AND(('Nordfront-Armeebogen 2018'!E25="Bruchtal"),('Nordfront-Armeebogen 2018'!C25="Krieger (0)")),('Nordfront-Armeebogen 2018'!A25),0)</f>
        <v>0</v>
      </c>
      <c r="L51" s="34">
        <f>IF(AND(('Nordfront-Armeebogen 2018'!E25="Rohan"),('Nordfront-Armeebogen 2018'!C25="Krieger (0)")),('Nordfront-Armeebogen 2018'!A25),0)</f>
        <v>0</v>
      </c>
      <c r="M51" s="34">
        <f>IF(AND(('Nordfront-Armeebogen 2018'!E25="Das Auenland"),('Nordfront-Armeebogen 2018'!C25="Krieger (0)")),('Nordfront-Armeebogen 2018'!A25),0)</f>
        <v>0</v>
      </c>
      <c r="N51" s="34">
        <v>0</v>
      </c>
      <c r="O51" s="34">
        <f>IF(AND(('Nordfront-Armeebogen 2018'!E25="Angmar"),('Nordfront-Armeebogen 2018'!C25="Krieger (0)")),('Nordfront-Armeebogen 2018'!A25),0)</f>
        <v>0</v>
      </c>
      <c r="P51" s="34">
        <f>IF(AND(('Nordfront-Armeebogen 2018'!E25="Barad-dûr"),('Nordfront-Armeebogen 2018'!C25="Krieger (0)")),('Nordfront-Armeebogen 2018'!A25),0)</f>
        <v>0</v>
      </c>
      <c r="Q51" s="34">
        <f>IF(AND(('Nordfront-Armeebogen 2018'!E25="Kosaren von Umbar"),('Nordfront-Armeebogen 2018'!C25="Krieger (0)")),('Nordfront-Armeebogen 2018'!A25),0)</f>
        <v>0</v>
      </c>
      <c r="R51" s="34">
        <f>IF(AND(('Nordfront-Armeebogen 2018'!E59="Kosaren von Umbar"),('Nordfront-Armeebogen 2018'!C59="Krieger (0)")),('Nordfront-Armeebogen 2018'!A59),0)</f>
        <v>0</v>
      </c>
      <c r="S51" s="34">
        <f>IF(AND(('Nordfront-Armeebogen 2018'!E25="Die Ostlinge"),('Nordfront-Armeebogen 2018'!C25="Krieger (0)")),('Nordfront-Armeebogen 2018'!A25),0)</f>
        <v>0</v>
      </c>
      <c r="T51" s="34">
        <f>IF(AND(('Nordfront-Armeebogen 2018'!E25="Isengart"),('Nordfront-Armeebogen 2018'!C25="Krieger (0)")),('Nordfront-Armeebogen 2018'!A25),0)</f>
        <v>4</v>
      </c>
      <c r="U51" s="34">
        <f>IF(AND(('Nordfront-Armeebogen 2018'!E59="Isengart"),('Nordfront-Armeebogen 2018'!C59="Krieger (0)")),('Nordfront-Armeebogen 2018'!A59),0)</f>
        <v>0</v>
      </c>
      <c r="V51" s="34">
        <f>IF(AND(('Nordfront-Armeebogen 2018'!E59="Isengart"),('Nordfront-Armeebogen 2018'!C59="Krieger (0)")),('Nordfront-Armeebogen 2018'!A59),0)</f>
        <v>0</v>
      </c>
      <c r="W51" s="34">
        <f>IF(AND(('Nordfront-Armeebogen 2018'!E25="Mordor"),('Nordfront-Armeebogen 2018'!C25="Krieger (0)")),('Nordfront-Armeebogen 2018'!A25),0)</f>
        <v>0</v>
      </c>
      <c r="X51" s="34">
        <f>IF(AND(('Nordfront-Armeebogen 2018'!E25="Moria"),('Nordfront-Armeebogen 2018'!C25="Krieger (0)")),('Nordfront-Armeebogen 2018'!A25),0)</f>
        <v>0</v>
      </c>
      <c r="Y51" s="34">
        <f>IF(AND(('Nordfront-Armeebogen 2018'!E25="Die Schlangenhorde"),('Nordfront-Armeebogen 2018'!C25="Krieger (0)")),('Nordfront-Armeebogen 2018'!A25),0)</f>
        <v>0</v>
      </c>
      <c r="Z51" s="34">
        <v>0</v>
      </c>
      <c r="AA51" s="34">
        <f>IF(AND(('Nordfront-Armeebogen 2018'!E25="Sharkas Abtrünnige"),('Nordfront-Armeebogen 2018'!C25="Krieger (0)")),('Nordfront-Armeebogen 2018'!A25),0)</f>
        <v>0</v>
      </c>
      <c r="AB51" s="34">
        <v>0</v>
      </c>
      <c r="AC51" s="34">
        <f>IF(AND(('Nordfront-Armeebogen 2018'!E25="Variags von Khand"),('Nordfront-Armeebogen 2018'!C25="Krieger (0)")),('Nordfront-Armeebogen 2018'!A25),0)</f>
        <v>0</v>
      </c>
      <c r="AD51" s="34">
        <v>0</v>
      </c>
      <c r="AE51" s="34">
        <f>IF(AND(('Nordfront-Armeebogen 2018'!E25="Armee von See-Stadt"),('Nordfront-Armeebogen 2018'!C25="Krieger (0)")),('Nordfront-Armeebogen 2018'!A25),0)</f>
        <v>0</v>
      </c>
      <c r="AF51" s="34">
        <v>0</v>
      </c>
      <c r="AI51" s="34">
        <f>IF(AND(('Nordfront-Armeebogen 2018'!E25="Garnision von Thal"),('Nordfront-Armeebogen 2018'!C25="Krieger (0)")),('Nordfront-Armeebogen 2018'!A25),0)</f>
        <v>0</v>
      </c>
      <c r="AJ51" s="34">
        <f>IF(AND(('Nordfront-Armeebogen 2018'!E25="Thranduils Hallen"),('Nordfront-Armeebogen 2018'!C25="Krieger (0)")),('Nordfront-Armeebogen 2018'!A25),0)</f>
        <v>0</v>
      </c>
      <c r="AK51" s="34">
        <f>IF(AND(('Nordfront-Armeebogen 2018'!E25="Die Eisenberge"),('Nordfront-Armeebogen 2018'!C25="Krieger (0)")),('Nordfront-Armeebogen 2018'!A25),0)</f>
        <v>0</v>
      </c>
      <c r="AL51" s="34">
        <f>IF(AND(('Nordfront-Armeebogen 2018'!E25="Überlebende von See-Stadt"),('Nordfront-Armeebogen 2018'!C25="Krieger (0)")),('Nordfront-Armeebogen 2018'!A25),0)</f>
        <v>0</v>
      </c>
      <c r="AM51" s="34">
        <f>IF(AND(('Nordfront-Armeebogen 2018'!E25="Azogs Jäger"),('Nordfront-Armeebogen 2018'!C25="Krieger (0)")),('Nordfront-Armeebogen 2018'!A25),0)</f>
        <v>0</v>
      </c>
      <c r="AP51" s="34">
        <f>IF(AND(('Nordfront-Armeebogen 2018'!E25="Waldläufer von Ithilien"),('Nordfront-Armeebogen 2018'!C25="Krieger (0)")),('Nordfront-Armeebogen 2018'!A25),0)</f>
        <v>0</v>
      </c>
      <c r="AQ51" s="34">
        <f>IF(AND(('Nordfront-Armeebogen 2018'!E25="Die Menschen des Westens"),('Nordfront-Armeebogen 2018'!C25="Krieger (0)")),('Nordfront-Armeebogen 2018'!A25),0)</f>
        <v>0</v>
      </c>
      <c r="AR51" s="34">
        <f>IF(AND(('Nordfront-Armeebogen 2018'!E25="Gothmogs Armee"),('Nordfront-Armeebogen 2018'!C25="Krieger (0)")),('Nordfront-Armeebogen 2018'!A25),0)</f>
        <v>0</v>
      </c>
      <c r="AS51" s="34">
        <f>IF(AND(('Nordfront-Armeebogen 2018'!E25="Große Armee des Südens"),('Nordfront-Armeebogen 2018'!C25="Krieger (0)")),('Nordfront-Armeebogen 2018'!A25),0)</f>
        <v>0</v>
      </c>
      <c r="AT51" s="34">
        <f>IF(AND(('Nordfront-Armeebogen 2018'!E25="Das schwarze Tor öffnet sich"),('Nordfront-Armeebogen 2018'!C25="Krieger (0)")),('Nordfront-Armeebogen 2018'!A25),0)</f>
        <v>0</v>
      </c>
      <c r="AU51" s="34">
        <f>IF(AND(('Nordfront-Armeebogen 2018'!E25="Das schwarze Tor öffnet sich"),('Nordfront-Armeebogen 2018'!C25="Krieger (0)")),('Nordfront-Armeebogen 2018'!A25),0)</f>
        <v>0</v>
      </c>
      <c r="AV51" s="34">
        <f>IF(AND(('Nordfront-Armeebogen 2018'!E25="Die Raufbolde des Hauptmanns"),('Nordfront-Armeebogen 2018'!C25="Krieger (0)")),('Nordfront-Armeebogen 2018'!A25),0)</f>
        <v>0</v>
      </c>
    </row>
    <row r="52" spans="2:48" x14ac:dyDescent="0.25">
      <c r="B52" s="34">
        <f>IF(AND(('Nordfront-Armeebogen 2018'!E26="Arnor"),('Nordfront-Armeebogen 2018'!C26="Krieger (0)")),('Nordfront-Armeebogen 2018'!A26),0)</f>
        <v>0</v>
      </c>
      <c r="C52" s="34">
        <f>IF(AND(('Nordfront-Armeebogen 2018'!E26="Die Lehen"),('Nordfront-Armeebogen 2018'!C26="Krieger (0)")),('Nordfront-Armeebogen 2018'!A26),0)</f>
        <v>0</v>
      </c>
      <c r="D52" s="39">
        <f>IF(AND(('Nordfront-Armeebogen 2018'!E26="Das Königreich von Kazad-dûm"),('Nordfront-Armeebogen 2018'!C26="Krieger (0)")),('Nordfront-Armeebogen 2018'!A26),0)</f>
        <v>0</v>
      </c>
      <c r="E52" s="39">
        <f>IF(AND(('Nordfront-Armeebogen 2018'!E60="Das Königreich von Kazad-dûm"),('Nordfront-Armeebogen 2018'!C60="Krieger (0)")),('Nordfront-Armeebogen 2018'!A60),0)</f>
        <v>0</v>
      </c>
      <c r="F52" s="34">
        <v>0</v>
      </c>
      <c r="G52" s="34">
        <f>IF(AND(('Nordfront-Armeebogen 2018'!E26="Lothlórien"),('Nordfront-Armeebogen 2018'!C26="Krieger (0)")),('Nordfront-Armeebogen 2018'!A26),0)</f>
        <v>0</v>
      </c>
      <c r="H52" s="34">
        <f>IF(AND(('Nordfront-Armeebogen 2018'!E26="Minas Tirith"),('Nordfront-Armeebogen 2018'!C26="Krieger (0)")),('Nordfront-Armeebogen 2018'!A26),0)</f>
        <v>0</v>
      </c>
      <c r="I52" s="34">
        <f>IF(AND(('Nordfront-Armeebogen 2018'!E60="Minas Tirith"),('Nordfront-Armeebogen 2018'!C60="Krieger (0)")),('Nordfront-Armeebogen 2018'!A60),0)</f>
        <v>0</v>
      </c>
      <c r="J52" s="34">
        <f>IF(AND(('Nordfront-Armeebogen 2018'!E26="Númenor"),('Nordfront-Armeebogen 2018'!C26="Krieger (0)")),('Nordfront-Armeebogen 2018'!A26),0)</f>
        <v>0</v>
      </c>
      <c r="K52" s="34">
        <f>IF(AND(('Nordfront-Armeebogen 2018'!E26="Bruchtal"),('Nordfront-Armeebogen 2018'!C26="Krieger (0)")),('Nordfront-Armeebogen 2018'!A26),0)</f>
        <v>0</v>
      </c>
      <c r="L52" s="34">
        <f>IF(AND(('Nordfront-Armeebogen 2018'!E26="Rohan"),('Nordfront-Armeebogen 2018'!C26="Krieger (0)")),('Nordfront-Armeebogen 2018'!A26),0)</f>
        <v>0</v>
      </c>
      <c r="M52" s="34">
        <f>IF(AND(('Nordfront-Armeebogen 2018'!E26="Das Auenland"),('Nordfront-Armeebogen 2018'!C26="Krieger (0)")),('Nordfront-Armeebogen 2018'!A26),0)</f>
        <v>0</v>
      </c>
      <c r="N52" s="34">
        <v>0</v>
      </c>
      <c r="O52" s="34">
        <f>IF(AND(('Nordfront-Armeebogen 2018'!E26="Angmar"),('Nordfront-Armeebogen 2018'!C26="Krieger (0)")),('Nordfront-Armeebogen 2018'!A26),0)</f>
        <v>0</v>
      </c>
      <c r="P52" s="34">
        <f>IF(AND(('Nordfront-Armeebogen 2018'!E26="Barad-dûr"),('Nordfront-Armeebogen 2018'!C26="Krieger (0)")),('Nordfront-Armeebogen 2018'!A26),0)</f>
        <v>0</v>
      </c>
      <c r="Q52" s="34">
        <f>IF(AND(('Nordfront-Armeebogen 2018'!E26="Kosaren von Umbar"),('Nordfront-Armeebogen 2018'!C26="Krieger (0)")),('Nordfront-Armeebogen 2018'!A26),0)</f>
        <v>0</v>
      </c>
      <c r="R52" s="34">
        <f>IF(AND(('Nordfront-Armeebogen 2018'!E60="Kosaren von Umbar"),('Nordfront-Armeebogen 2018'!C60="Krieger (0)")),('Nordfront-Armeebogen 2018'!A60),0)</f>
        <v>0</v>
      </c>
      <c r="S52" s="34">
        <f>IF(AND(('Nordfront-Armeebogen 2018'!E26="Die Ostlinge"),('Nordfront-Armeebogen 2018'!C26="Krieger (0)")),('Nordfront-Armeebogen 2018'!A26),0)</f>
        <v>0</v>
      </c>
      <c r="T52" s="34">
        <f>IF(AND(('Nordfront-Armeebogen 2018'!E26="Isengart"),('Nordfront-Armeebogen 2018'!C26="Krieger (0)")),('Nordfront-Armeebogen 2018'!A26),0)</f>
        <v>0</v>
      </c>
      <c r="U52" s="34">
        <f>IF(AND(('Nordfront-Armeebogen 2018'!E60="Isengart"),('Nordfront-Armeebogen 2018'!C60="Krieger (0)")),('Nordfront-Armeebogen 2018'!A60),0)</f>
        <v>0</v>
      </c>
      <c r="V52" s="34">
        <f>IF(AND(('Nordfront-Armeebogen 2018'!E60="Isengart"),('Nordfront-Armeebogen 2018'!C60="Krieger (0)")),('Nordfront-Armeebogen 2018'!A60),0)</f>
        <v>0</v>
      </c>
      <c r="W52" s="34">
        <f>IF(AND(('Nordfront-Armeebogen 2018'!E26="Mordor"),('Nordfront-Armeebogen 2018'!C26="Krieger (0)")),('Nordfront-Armeebogen 2018'!A26),0)</f>
        <v>0</v>
      </c>
      <c r="X52" s="34">
        <f>IF(AND(('Nordfront-Armeebogen 2018'!E26="Moria"),('Nordfront-Armeebogen 2018'!C26="Krieger (0)")),('Nordfront-Armeebogen 2018'!A26),0)</f>
        <v>0</v>
      </c>
      <c r="Y52" s="34">
        <f>IF(AND(('Nordfront-Armeebogen 2018'!E26="Die Schlangenhorde"),('Nordfront-Armeebogen 2018'!C26="Krieger (0)")),('Nordfront-Armeebogen 2018'!A26),0)</f>
        <v>0</v>
      </c>
      <c r="Z52" s="34">
        <v>0</v>
      </c>
      <c r="AA52" s="34">
        <f>IF(AND(('Nordfront-Armeebogen 2018'!E26="Sharkas Abtrünnige"),('Nordfront-Armeebogen 2018'!C26="Krieger (0)")),('Nordfront-Armeebogen 2018'!A26),0)</f>
        <v>0</v>
      </c>
      <c r="AB52" s="34">
        <v>0</v>
      </c>
      <c r="AC52" s="34">
        <f>IF(AND(('Nordfront-Armeebogen 2018'!E26="Variags von Khand"),('Nordfront-Armeebogen 2018'!C26="Krieger (0)")),('Nordfront-Armeebogen 2018'!A26),0)</f>
        <v>0</v>
      </c>
      <c r="AD52" s="34">
        <v>0</v>
      </c>
      <c r="AE52" s="34">
        <f>IF(AND(('Nordfront-Armeebogen 2018'!E26="Armee von See-Stadt"),('Nordfront-Armeebogen 2018'!C26="Krieger (0)")),('Nordfront-Armeebogen 2018'!A26),0)</f>
        <v>0</v>
      </c>
      <c r="AF52" s="34">
        <v>0</v>
      </c>
      <c r="AI52" s="34">
        <f>IF(AND(('Nordfront-Armeebogen 2018'!E26="Garnision von Thal"),('Nordfront-Armeebogen 2018'!C26="Krieger (0)")),('Nordfront-Armeebogen 2018'!A26),0)</f>
        <v>0</v>
      </c>
      <c r="AJ52" s="34">
        <f>IF(AND(('Nordfront-Armeebogen 2018'!E26="Thranduils Hallen"),('Nordfront-Armeebogen 2018'!C26="Krieger (0)")),('Nordfront-Armeebogen 2018'!A26),0)</f>
        <v>0</v>
      </c>
      <c r="AK52" s="34">
        <f>IF(AND(('Nordfront-Armeebogen 2018'!E26="Die Eisenberge"),('Nordfront-Armeebogen 2018'!C26="Krieger (0)")),('Nordfront-Armeebogen 2018'!A26),0)</f>
        <v>0</v>
      </c>
      <c r="AL52" s="34">
        <f>IF(AND(('Nordfront-Armeebogen 2018'!E26="Überlebende von See-Stadt"),('Nordfront-Armeebogen 2018'!C26="Krieger (0)")),('Nordfront-Armeebogen 2018'!A26),0)</f>
        <v>0</v>
      </c>
      <c r="AM52" s="34">
        <f>IF(AND(('Nordfront-Armeebogen 2018'!E26="Azogs Jäger"),('Nordfront-Armeebogen 2018'!C26="Krieger (0)")),('Nordfront-Armeebogen 2018'!A26),0)</f>
        <v>0</v>
      </c>
      <c r="AP52" s="34">
        <f>IF(AND(('Nordfront-Armeebogen 2018'!E26="Waldläufer von Ithilien"),('Nordfront-Armeebogen 2018'!C26="Krieger (0)")),('Nordfront-Armeebogen 2018'!A26),0)</f>
        <v>0</v>
      </c>
      <c r="AQ52" s="34">
        <f>IF(AND(('Nordfront-Armeebogen 2018'!E26="Die Menschen des Westens"),('Nordfront-Armeebogen 2018'!C26="Krieger (0)")),('Nordfront-Armeebogen 2018'!A26),0)</f>
        <v>0</v>
      </c>
      <c r="AR52" s="34">
        <f>IF(AND(('Nordfront-Armeebogen 2018'!E26="Gothmogs Armee"),('Nordfront-Armeebogen 2018'!C26="Krieger (0)")),('Nordfront-Armeebogen 2018'!A26),0)</f>
        <v>0</v>
      </c>
      <c r="AS52" s="34">
        <f>IF(AND(('Nordfront-Armeebogen 2018'!E26="Große Armee des Südens"),('Nordfront-Armeebogen 2018'!C26="Krieger (0)")),('Nordfront-Armeebogen 2018'!A26),0)</f>
        <v>0</v>
      </c>
      <c r="AT52" s="34">
        <f>IF(AND(('Nordfront-Armeebogen 2018'!E26="Das schwarze Tor öffnet sich"),('Nordfront-Armeebogen 2018'!C26="Krieger (0)")),('Nordfront-Armeebogen 2018'!A26),0)</f>
        <v>0</v>
      </c>
      <c r="AU52" s="34">
        <f>IF(AND(('Nordfront-Armeebogen 2018'!E26="Das schwarze Tor öffnet sich"),('Nordfront-Armeebogen 2018'!C26="Krieger (0)")),('Nordfront-Armeebogen 2018'!A26),0)</f>
        <v>0</v>
      </c>
      <c r="AV52" s="34">
        <f>IF(AND(('Nordfront-Armeebogen 2018'!E26="Die Raufbolde des Hauptmanns"),('Nordfront-Armeebogen 2018'!C26="Krieger (0)")),('Nordfront-Armeebogen 2018'!A26),0)</f>
        <v>0</v>
      </c>
    </row>
    <row r="53" spans="2:48" x14ac:dyDescent="0.25">
      <c r="B53" s="34">
        <f>IF(AND(('Nordfront-Armeebogen 2018'!E27="Arnor"),('Nordfront-Armeebogen 2018'!C27="Krieger (0)")),('Nordfront-Armeebogen 2018'!A27),0)</f>
        <v>0</v>
      </c>
      <c r="C53" s="34">
        <f>IF(AND(('Nordfront-Armeebogen 2018'!E27="Die Lehen"),('Nordfront-Armeebogen 2018'!C27="Krieger (0)")),('Nordfront-Armeebogen 2018'!A27),0)</f>
        <v>0</v>
      </c>
      <c r="D53" s="39">
        <f>IF(AND(('Nordfront-Armeebogen 2018'!E27="Das Königreich von Kazad-dûm"),('Nordfront-Armeebogen 2018'!C27="Krieger (0)")),('Nordfront-Armeebogen 2018'!A27),0)</f>
        <v>0</v>
      </c>
      <c r="E53" s="39">
        <f>IF(AND(('Nordfront-Armeebogen 2018'!E61="Das Königreich von Kazad-dûm"),('Nordfront-Armeebogen 2018'!C61="Krieger (0)")),('Nordfront-Armeebogen 2018'!A61),0)</f>
        <v>0</v>
      </c>
      <c r="F53" s="34">
        <v>0</v>
      </c>
      <c r="G53" s="34">
        <f>IF(AND(('Nordfront-Armeebogen 2018'!E27="Lothlórien"),('Nordfront-Armeebogen 2018'!C27="Krieger (0)")),('Nordfront-Armeebogen 2018'!A27),0)</f>
        <v>0</v>
      </c>
      <c r="H53" s="34">
        <f>IF(AND(('Nordfront-Armeebogen 2018'!E27="Minas Tirith"),('Nordfront-Armeebogen 2018'!C27="Krieger (0)")),('Nordfront-Armeebogen 2018'!A27),0)</f>
        <v>0</v>
      </c>
      <c r="I53" s="34">
        <f>IF(AND(('Nordfront-Armeebogen 2018'!E61="Minas Tirith"),('Nordfront-Armeebogen 2018'!C61="Krieger (0)")),('Nordfront-Armeebogen 2018'!A61),0)</f>
        <v>0</v>
      </c>
      <c r="J53" s="34">
        <f>IF(AND(('Nordfront-Armeebogen 2018'!E27="Númenor"),('Nordfront-Armeebogen 2018'!C27="Krieger (0)")),('Nordfront-Armeebogen 2018'!A27),0)</f>
        <v>0</v>
      </c>
      <c r="K53" s="34">
        <f>IF(AND(('Nordfront-Armeebogen 2018'!E27="Bruchtal"),('Nordfront-Armeebogen 2018'!C27="Krieger (0)")),('Nordfront-Armeebogen 2018'!A27),0)</f>
        <v>0</v>
      </c>
      <c r="L53" s="34">
        <f>IF(AND(('Nordfront-Armeebogen 2018'!E27="Rohan"),('Nordfront-Armeebogen 2018'!C27="Krieger (0)")),('Nordfront-Armeebogen 2018'!A27),0)</f>
        <v>0</v>
      </c>
      <c r="M53" s="34">
        <f>IF(AND(('Nordfront-Armeebogen 2018'!E27="Das Auenland"),('Nordfront-Armeebogen 2018'!C27="Krieger (0)")),('Nordfront-Armeebogen 2018'!A27),0)</f>
        <v>0</v>
      </c>
      <c r="N53" s="34">
        <v>0</v>
      </c>
      <c r="O53" s="34">
        <f>IF(AND(('Nordfront-Armeebogen 2018'!E27="Angmar"),('Nordfront-Armeebogen 2018'!C27="Krieger (0)")),('Nordfront-Armeebogen 2018'!A27),0)</f>
        <v>0</v>
      </c>
      <c r="P53" s="34">
        <f>IF(AND(('Nordfront-Armeebogen 2018'!E27="Barad-dûr"),('Nordfront-Armeebogen 2018'!C27="Krieger (0)")),('Nordfront-Armeebogen 2018'!A27),0)</f>
        <v>0</v>
      </c>
      <c r="Q53" s="34">
        <f>IF(AND(('Nordfront-Armeebogen 2018'!E27="Kosaren von Umbar"),('Nordfront-Armeebogen 2018'!C27="Krieger (0)")),('Nordfront-Armeebogen 2018'!A27),0)</f>
        <v>0</v>
      </c>
      <c r="R53" s="34">
        <f>IF(AND(('Nordfront-Armeebogen 2018'!E61="Kosaren von Umbar"),('Nordfront-Armeebogen 2018'!C61="Krieger (0)")),('Nordfront-Armeebogen 2018'!A61),0)</f>
        <v>0</v>
      </c>
      <c r="S53" s="34">
        <f>IF(AND(('Nordfront-Armeebogen 2018'!E27="Die Ostlinge"),('Nordfront-Armeebogen 2018'!C27="Krieger (0)")),('Nordfront-Armeebogen 2018'!A27),0)</f>
        <v>0</v>
      </c>
      <c r="T53" s="34">
        <f>IF(AND(('Nordfront-Armeebogen 2018'!E27="Isengart"),('Nordfront-Armeebogen 2018'!C27="Krieger (0)")),('Nordfront-Armeebogen 2018'!A27),0)</f>
        <v>0</v>
      </c>
      <c r="U53" s="34">
        <f>IF(AND(('Nordfront-Armeebogen 2018'!E61="Isengart"),('Nordfront-Armeebogen 2018'!C61="Krieger (0)")),('Nordfront-Armeebogen 2018'!A61),0)</f>
        <v>0</v>
      </c>
      <c r="V53" s="34">
        <f>IF(AND(('Nordfront-Armeebogen 2018'!E61="Isengart"),('Nordfront-Armeebogen 2018'!C61="Krieger (0)")),('Nordfront-Armeebogen 2018'!A61),0)</f>
        <v>0</v>
      </c>
      <c r="W53" s="34">
        <f>IF(AND(('Nordfront-Armeebogen 2018'!E27="Mordor"),('Nordfront-Armeebogen 2018'!C27="Krieger (0)")),('Nordfront-Armeebogen 2018'!A27),0)</f>
        <v>0</v>
      </c>
      <c r="X53" s="34">
        <f>IF(AND(('Nordfront-Armeebogen 2018'!E27="Moria"),('Nordfront-Armeebogen 2018'!C27="Krieger (0)")),('Nordfront-Armeebogen 2018'!A27),0)</f>
        <v>0</v>
      </c>
      <c r="Y53" s="34">
        <f>IF(AND(('Nordfront-Armeebogen 2018'!E27="Die Schlangenhorde"),('Nordfront-Armeebogen 2018'!C27="Krieger (0)")),('Nordfront-Armeebogen 2018'!A27),0)</f>
        <v>0</v>
      </c>
      <c r="Z53" s="34">
        <v>0</v>
      </c>
      <c r="AA53" s="34">
        <f>IF(AND(('Nordfront-Armeebogen 2018'!E27="Sharkas Abtrünnige"),('Nordfront-Armeebogen 2018'!C27="Krieger (0)")),('Nordfront-Armeebogen 2018'!A27),0)</f>
        <v>0</v>
      </c>
      <c r="AB53" s="34">
        <v>0</v>
      </c>
      <c r="AC53" s="34">
        <f>IF(AND(('Nordfront-Armeebogen 2018'!E27="Variags von Khand"),('Nordfront-Armeebogen 2018'!C27="Krieger (0)")),('Nordfront-Armeebogen 2018'!A27),0)</f>
        <v>0</v>
      </c>
      <c r="AD53" s="34">
        <v>0</v>
      </c>
      <c r="AE53" s="34">
        <f>IF(AND(('Nordfront-Armeebogen 2018'!E27="Armee von See-Stadt"),('Nordfront-Armeebogen 2018'!C27="Krieger (0)")),('Nordfront-Armeebogen 2018'!A27),0)</f>
        <v>0</v>
      </c>
      <c r="AF53" s="34">
        <v>0</v>
      </c>
      <c r="AI53" s="34">
        <f>IF(AND(('Nordfront-Armeebogen 2018'!E27="Garnision von Thal"),('Nordfront-Armeebogen 2018'!C27="Krieger (0)")),('Nordfront-Armeebogen 2018'!A27),0)</f>
        <v>0</v>
      </c>
      <c r="AJ53" s="34">
        <f>IF(AND(('Nordfront-Armeebogen 2018'!E27="Thranduils Hallen"),('Nordfront-Armeebogen 2018'!C27="Krieger (0)")),('Nordfront-Armeebogen 2018'!A27),0)</f>
        <v>0</v>
      </c>
      <c r="AK53" s="34">
        <f>IF(AND(('Nordfront-Armeebogen 2018'!E27="Die Eisenberge"),('Nordfront-Armeebogen 2018'!C27="Krieger (0)")),('Nordfront-Armeebogen 2018'!A27),0)</f>
        <v>0</v>
      </c>
      <c r="AL53" s="34">
        <f>IF(AND(('Nordfront-Armeebogen 2018'!E27="Überlebende von See-Stadt"),('Nordfront-Armeebogen 2018'!C27="Krieger (0)")),('Nordfront-Armeebogen 2018'!A27),0)</f>
        <v>0</v>
      </c>
      <c r="AM53" s="34">
        <f>IF(AND(('Nordfront-Armeebogen 2018'!E27="Azogs Jäger"),('Nordfront-Armeebogen 2018'!C27="Krieger (0)")),('Nordfront-Armeebogen 2018'!A27),0)</f>
        <v>0</v>
      </c>
      <c r="AP53" s="34">
        <f>IF(AND(('Nordfront-Armeebogen 2018'!E27="Waldläufer von Ithilien"),('Nordfront-Armeebogen 2018'!C27="Krieger (0)")),('Nordfront-Armeebogen 2018'!A27),0)</f>
        <v>0</v>
      </c>
      <c r="AQ53" s="34">
        <f>IF(AND(('Nordfront-Armeebogen 2018'!E27="Die Menschen des Westens"),('Nordfront-Armeebogen 2018'!C27="Krieger (0)")),('Nordfront-Armeebogen 2018'!A27),0)</f>
        <v>0</v>
      </c>
      <c r="AR53" s="34">
        <f>IF(AND(('Nordfront-Armeebogen 2018'!E27="Gothmogs Armee"),('Nordfront-Armeebogen 2018'!C27="Krieger (0)")),('Nordfront-Armeebogen 2018'!A27),0)</f>
        <v>0</v>
      </c>
      <c r="AS53" s="34">
        <f>IF(AND(('Nordfront-Armeebogen 2018'!E27="Große Armee des Südens"),('Nordfront-Armeebogen 2018'!C27="Krieger (0)")),('Nordfront-Armeebogen 2018'!A27),0)</f>
        <v>0</v>
      </c>
      <c r="AT53" s="34">
        <f>IF(AND(('Nordfront-Armeebogen 2018'!E27="Das schwarze Tor öffnet sich"),('Nordfront-Armeebogen 2018'!C27="Krieger (0)")),('Nordfront-Armeebogen 2018'!A27),0)</f>
        <v>0</v>
      </c>
      <c r="AU53" s="34">
        <f>IF(AND(('Nordfront-Armeebogen 2018'!E27="Das schwarze Tor öffnet sich"),('Nordfront-Armeebogen 2018'!C27="Krieger (0)")),('Nordfront-Armeebogen 2018'!A27),0)</f>
        <v>0</v>
      </c>
      <c r="AV53" s="34">
        <f>IF(AND(('Nordfront-Armeebogen 2018'!E27="Die Raufbolde des Hauptmanns"),('Nordfront-Armeebogen 2018'!C27="Krieger (0)")),('Nordfront-Armeebogen 2018'!A27),0)</f>
        <v>0</v>
      </c>
    </row>
    <row r="54" spans="2:48" x14ac:dyDescent="0.25">
      <c r="B54" s="34">
        <f>IF(AND(('Nordfront-Armeebogen 2018'!E28="Arnor"),('Nordfront-Armeebogen 2018'!C28="Krieger (0)")),('Nordfront-Armeebogen 2018'!A28),0)</f>
        <v>0</v>
      </c>
      <c r="C54" s="34">
        <f>IF(AND(('Nordfront-Armeebogen 2018'!E28="Die Lehen"),('Nordfront-Armeebogen 2018'!C28="Krieger (0)")),('Nordfront-Armeebogen 2018'!A28),0)</f>
        <v>0</v>
      </c>
      <c r="D54" s="39">
        <f>IF(AND(('Nordfront-Armeebogen 2018'!E28="Das Königreich von Kazad-dûm"),('Nordfront-Armeebogen 2018'!C28="Krieger (0)")),('Nordfront-Armeebogen 2018'!A28),0)</f>
        <v>0</v>
      </c>
      <c r="E54" s="39">
        <f>IF(AND(('Nordfront-Armeebogen 2018'!E62="Das Königreich von Kazad-dûm"),('Nordfront-Armeebogen 2018'!C62="Krieger (0)")),('Nordfront-Armeebogen 2018'!A62),0)</f>
        <v>0</v>
      </c>
      <c r="F54" s="34">
        <v>0</v>
      </c>
      <c r="G54" s="34">
        <f>IF(AND(('Nordfront-Armeebogen 2018'!E28="Lothlórien"),('Nordfront-Armeebogen 2018'!C28="Krieger (0)")),('Nordfront-Armeebogen 2018'!A28),0)</f>
        <v>0</v>
      </c>
      <c r="H54" s="34">
        <f>IF(AND(('Nordfront-Armeebogen 2018'!E28="Minas Tirith"),('Nordfront-Armeebogen 2018'!C28="Krieger (0)")),('Nordfront-Armeebogen 2018'!A28),0)</f>
        <v>0</v>
      </c>
      <c r="I54" s="34">
        <f>IF(AND(('Nordfront-Armeebogen 2018'!E62="Minas Tirith"),('Nordfront-Armeebogen 2018'!C62="Krieger (0)")),('Nordfront-Armeebogen 2018'!A62),0)</f>
        <v>0</v>
      </c>
      <c r="J54" s="34">
        <f>IF(AND(('Nordfront-Armeebogen 2018'!E28="Númenor"),('Nordfront-Armeebogen 2018'!C28="Krieger (0)")),('Nordfront-Armeebogen 2018'!A28),0)</f>
        <v>0</v>
      </c>
      <c r="K54" s="34">
        <f>IF(AND(('Nordfront-Armeebogen 2018'!E28="Bruchtal"),('Nordfront-Armeebogen 2018'!C28="Krieger (0)")),('Nordfront-Armeebogen 2018'!A28),0)</f>
        <v>0</v>
      </c>
      <c r="L54" s="34">
        <f>IF(AND(('Nordfront-Armeebogen 2018'!E28="Rohan"),('Nordfront-Armeebogen 2018'!C28="Krieger (0)")),('Nordfront-Armeebogen 2018'!A28),0)</f>
        <v>0</v>
      </c>
      <c r="M54" s="34">
        <f>IF(AND(('Nordfront-Armeebogen 2018'!E28="Das Auenland"),('Nordfront-Armeebogen 2018'!C28="Krieger (0)")),('Nordfront-Armeebogen 2018'!A28),0)</f>
        <v>0</v>
      </c>
      <c r="N54" s="34">
        <v>0</v>
      </c>
      <c r="O54" s="34">
        <f>IF(AND(('Nordfront-Armeebogen 2018'!E28="Angmar"),('Nordfront-Armeebogen 2018'!C28="Krieger (0)")),('Nordfront-Armeebogen 2018'!A28),0)</f>
        <v>0</v>
      </c>
      <c r="P54" s="34">
        <f>IF(AND(('Nordfront-Armeebogen 2018'!E28="Barad-dûr"),('Nordfront-Armeebogen 2018'!C28="Krieger (0)")),('Nordfront-Armeebogen 2018'!A28),0)</f>
        <v>0</v>
      </c>
      <c r="Q54" s="34">
        <f>IF(AND(('Nordfront-Armeebogen 2018'!E28="Kosaren von Umbar"),('Nordfront-Armeebogen 2018'!C28="Krieger (0)")),('Nordfront-Armeebogen 2018'!A28),0)</f>
        <v>0</v>
      </c>
      <c r="R54" s="34">
        <f>IF(AND(('Nordfront-Armeebogen 2018'!E62="Kosaren von Umbar"),('Nordfront-Armeebogen 2018'!C62="Krieger (0)")),('Nordfront-Armeebogen 2018'!A62),0)</f>
        <v>0</v>
      </c>
      <c r="S54" s="34">
        <f>IF(AND(('Nordfront-Armeebogen 2018'!E28="Die Ostlinge"),('Nordfront-Armeebogen 2018'!C28="Krieger (0)")),('Nordfront-Armeebogen 2018'!A28),0)</f>
        <v>0</v>
      </c>
      <c r="T54" s="34">
        <f>IF(AND(('Nordfront-Armeebogen 2018'!E28="Isengart"),('Nordfront-Armeebogen 2018'!C28="Krieger (0)")),('Nordfront-Armeebogen 2018'!A28),0)</f>
        <v>0</v>
      </c>
      <c r="U54" s="34">
        <f>IF(AND(('Nordfront-Armeebogen 2018'!E62="Isengart"),('Nordfront-Armeebogen 2018'!C62="Krieger (0)")),('Nordfront-Armeebogen 2018'!A62),0)</f>
        <v>0</v>
      </c>
      <c r="V54" s="34">
        <f>IF(AND(('Nordfront-Armeebogen 2018'!E62="Isengart"),('Nordfront-Armeebogen 2018'!C62="Krieger (0)")),('Nordfront-Armeebogen 2018'!A62),0)</f>
        <v>0</v>
      </c>
      <c r="W54" s="34">
        <f>IF(AND(('Nordfront-Armeebogen 2018'!E28="Mordor"),('Nordfront-Armeebogen 2018'!C28="Krieger (0)")),('Nordfront-Armeebogen 2018'!A28),0)</f>
        <v>0</v>
      </c>
      <c r="X54" s="34">
        <f>IF(AND(('Nordfront-Armeebogen 2018'!E28="Moria"),('Nordfront-Armeebogen 2018'!C28="Krieger (0)")),('Nordfront-Armeebogen 2018'!A28),0)</f>
        <v>0</v>
      </c>
      <c r="Y54" s="34">
        <f>IF(AND(('Nordfront-Armeebogen 2018'!E28="Die Schlangenhorde"),('Nordfront-Armeebogen 2018'!C28="Krieger (0)")),('Nordfront-Armeebogen 2018'!A28),0)</f>
        <v>0</v>
      </c>
      <c r="Z54" s="34">
        <v>0</v>
      </c>
      <c r="AA54" s="34">
        <f>IF(AND(('Nordfront-Armeebogen 2018'!E28="Sharkas Abtrünnige"),('Nordfront-Armeebogen 2018'!C28="Krieger (0)")),('Nordfront-Armeebogen 2018'!A28),0)</f>
        <v>0</v>
      </c>
      <c r="AB54" s="34">
        <v>0</v>
      </c>
      <c r="AC54" s="34">
        <f>IF(AND(('Nordfront-Armeebogen 2018'!E28="Variags von Khand"),('Nordfront-Armeebogen 2018'!C28="Krieger (0)")),('Nordfront-Armeebogen 2018'!A28),0)</f>
        <v>0</v>
      </c>
      <c r="AD54" s="34">
        <v>0</v>
      </c>
      <c r="AE54" s="34">
        <f>IF(AND(('Nordfront-Armeebogen 2018'!E28="Armee von See-Stadt"),('Nordfront-Armeebogen 2018'!C28="Krieger (0)")),('Nordfront-Armeebogen 2018'!A28),0)</f>
        <v>0</v>
      </c>
      <c r="AF54" s="34">
        <v>0</v>
      </c>
      <c r="AI54" s="34">
        <f>IF(AND(('Nordfront-Armeebogen 2018'!E28="Garnision von Thal"),('Nordfront-Armeebogen 2018'!C28="Krieger (0)")),('Nordfront-Armeebogen 2018'!A28),0)</f>
        <v>0</v>
      </c>
      <c r="AJ54" s="34">
        <f>IF(AND(('Nordfront-Armeebogen 2018'!E28="Thranduils Hallen"),('Nordfront-Armeebogen 2018'!C28="Krieger (0)")),('Nordfront-Armeebogen 2018'!A28),0)</f>
        <v>0</v>
      </c>
      <c r="AK54" s="34">
        <f>IF(AND(('Nordfront-Armeebogen 2018'!E28="Die Eisenberge"),('Nordfront-Armeebogen 2018'!C28="Krieger (0)")),('Nordfront-Armeebogen 2018'!A28),0)</f>
        <v>0</v>
      </c>
      <c r="AL54" s="34">
        <f>IF(AND(('Nordfront-Armeebogen 2018'!E28="Überlebende von See-Stadt"),('Nordfront-Armeebogen 2018'!C28="Krieger (0)")),('Nordfront-Armeebogen 2018'!A28),0)</f>
        <v>0</v>
      </c>
      <c r="AM54" s="34">
        <f>IF(AND(('Nordfront-Armeebogen 2018'!E28="Azogs Jäger"),('Nordfront-Armeebogen 2018'!C28="Krieger (0)")),('Nordfront-Armeebogen 2018'!A28),0)</f>
        <v>0</v>
      </c>
      <c r="AP54" s="34">
        <f>IF(AND(('Nordfront-Armeebogen 2018'!E28="Waldläufer von Ithilien"),('Nordfront-Armeebogen 2018'!C28="Krieger (0)")),('Nordfront-Armeebogen 2018'!A28),0)</f>
        <v>0</v>
      </c>
      <c r="AQ54" s="34">
        <f>IF(AND(('Nordfront-Armeebogen 2018'!E28="Die Menschen des Westens"),('Nordfront-Armeebogen 2018'!C28="Krieger (0)")),('Nordfront-Armeebogen 2018'!A28),0)</f>
        <v>0</v>
      </c>
      <c r="AR54" s="34">
        <f>IF(AND(('Nordfront-Armeebogen 2018'!E28="Gothmogs Armee"),('Nordfront-Armeebogen 2018'!C28="Krieger (0)")),('Nordfront-Armeebogen 2018'!A28),0)</f>
        <v>0</v>
      </c>
      <c r="AS54" s="34">
        <f>IF(AND(('Nordfront-Armeebogen 2018'!E28="Große Armee des Südens"),('Nordfront-Armeebogen 2018'!C28="Krieger (0)")),('Nordfront-Armeebogen 2018'!A28),0)</f>
        <v>0</v>
      </c>
      <c r="AT54" s="34">
        <f>IF(AND(('Nordfront-Armeebogen 2018'!E28="Das schwarze Tor öffnet sich"),('Nordfront-Armeebogen 2018'!C28="Krieger (0)")),('Nordfront-Armeebogen 2018'!A28),0)</f>
        <v>0</v>
      </c>
      <c r="AU54" s="34">
        <f>IF(AND(('Nordfront-Armeebogen 2018'!E28="Das schwarze Tor öffnet sich"),('Nordfront-Armeebogen 2018'!C28="Krieger (0)")),('Nordfront-Armeebogen 2018'!A28),0)</f>
        <v>0</v>
      </c>
      <c r="AV54" s="34">
        <f>IF(AND(('Nordfront-Armeebogen 2018'!E28="Die Raufbolde des Hauptmanns"),('Nordfront-Armeebogen 2018'!C28="Krieger (0)")),('Nordfront-Armeebogen 2018'!A28),0)</f>
        <v>0</v>
      </c>
    </row>
    <row r="55" spans="2:48" x14ac:dyDescent="0.25">
      <c r="B55" s="34">
        <f>IF(AND(('Nordfront-Armeebogen 2018'!E29="Arnor"),('Nordfront-Armeebogen 2018'!C29="Krieger (0)")),('Nordfront-Armeebogen 2018'!A29),0)</f>
        <v>0</v>
      </c>
      <c r="C55" s="34">
        <f>IF(AND(('Nordfront-Armeebogen 2018'!E29="Die Lehen"),('Nordfront-Armeebogen 2018'!C29="Krieger (0)")),('Nordfront-Armeebogen 2018'!A29),0)</f>
        <v>0</v>
      </c>
      <c r="D55" s="39">
        <f>IF(AND(('Nordfront-Armeebogen 2018'!E29="Das Königreich von Kazad-dûm"),('Nordfront-Armeebogen 2018'!C29="Krieger (0)")),('Nordfront-Armeebogen 2018'!A29),0)</f>
        <v>0</v>
      </c>
      <c r="E55" s="39">
        <f>IF(AND(('Nordfront-Armeebogen 2018'!E63="Das Königreich von Kazad-dûm"),('Nordfront-Armeebogen 2018'!C63="Krieger (0)")),('Nordfront-Armeebogen 2018'!A63),0)</f>
        <v>0</v>
      </c>
      <c r="F55" s="34">
        <v>0</v>
      </c>
      <c r="G55" s="34">
        <f>IF(AND(('Nordfront-Armeebogen 2018'!E29="Lothlórien"),('Nordfront-Armeebogen 2018'!C29="Krieger (0)")),('Nordfront-Armeebogen 2018'!A29),0)</f>
        <v>0</v>
      </c>
      <c r="H55" s="34">
        <f>IF(AND(('Nordfront-Armeebogen 2018'!E29="Minas Tirith"),('Nordfront-Armeebogen 2018'!C29="Krieger (0)")),('Nordfront-Armeebogen 2018'!A29),0)</f>
        <v>0</v>
      </c>
      <c r="I55" s="34">
        <f>IF(AND(('Nordfront-Armeebogen 2018'!E63="Minas Tirith"),('Nordfront-Armeebogen 2018'!C63="Krieger (0)")),('Nordfront-Armeebogen 2018'!A63),0)</f>
        <v>0</v>
      </c>
      <c r="J55" s="34">
        <f>IF(AND(('Nordfront-Armeebogen 2018'!E29="Númenor"),('Nordfront-Armeebogen 2018'!C29="Krieger (0)")),('Nordfront-Armeebogen 2018'!A29),0)</f>
        <v>0</v>
      </c>
      <c r="K55" s="34">
        <f>IF(AND(('Nordfront-Armeebogen 2018'!E29="Bruchtal"),('Nordfront-Armeebogen 2018'!C29="Krieger (0)")),('Nordfront-Armeebogen 2018'!A29),0)</f>
        <v>0</v>
      </c>
      <c r="L55" s="34">
        <f>IF(AND(('Nordfront-Armeebogen 2018'!E29="Rohan"),('Nordfront-Armeebogen 2018'!C29="Krieger (0)")),('Nordfront-Armeebogen 2018'!A29),0)</f>
        <v>0</v>
      </c>
      <c r="M55" s="34">
        <f>IF(AND(('Nordfront-Armeebogen 2018'!E29="Das Auenland"),('Nordfront-Armeebogen 2018'!C29="Krieger (0)")),('Nordfront-Armeebogen 2018'!A29),0)</f>
        <v>0</v>
      </c>
      <c r="N55" s="34">
        <v>0</v>
      </c>
      <c r="O55" s="34">
        <f>IF(AND(('Nordfront-Armeebogen 2018'!E29="Angmar"),('Nordfront-Armeebogen 2018'!C29="Krieger (0)")),('Nordfront-Armeebogen 2018'!A29),0)</f>
        <v>0</v>
      </c>
      <c r="P55" s="34">
        <f>IF(AND(('Nordfront-Armeebogen 2018'!E29="Barad-dûr"),('Nordfront-Armeebogen 2018'!C29="Krieger (0)")),('Nordfront-Armeebogen 2018'!A29),0)</f>
        <v>0</v>
      </c>
      <c r="Q55" s="34">
        <f>IF(AND(('Nordfront-Armeebogen 2018'!E29="Kosaren von Umbar"),('Nordfront-Armeebogen 2018'!C29="Krieger (0)")),('Nordfront-Armeebogen 2018'!A29),0)</f>
        <v>0</v>
      </c>
      <c r="R55" s="34">
        <f>IF(AND(('Nordfront-Armeebogen 2018'!E63="Kosaren von Umbar"),('Nordfront-Armeebogen 2018'!C63="Krieger (0)")),('Nordfront-Armeebogen 2018'!A63),0)</f>
        <v>0</v>
      </c>
      <c r="S55" s="34">
        <f>IF(AND(('Nordfront-Armeebogen 2018'!E29="Die Ostlinge"),('Nordfront-Armeebogen 2018'!C29="Krieger (0)")),('Nordfront-Armeebogen 2018'!A29),0)</f>
        <v>0</v>
      </c>
      <c r="T55" s="34">
        <f>IF(AND(('Nordfront-Armeebogen 2018'!E29="Isengart"),('Nordfront-Armeebogen 2018'!C29="Krieger (0)")),('Nordfront-Armeebogen 2018'!A29),0)</f>
        <v>0</v>
      </c>
      <c r="U55" s="34">
        <f>IF(AND(('Nordfront-Armeebogen 2018'!E63="Isengart"),('Nordfront-Armeebogen 2018'!C63="Krieger (0)")),('Nordfront-Armeebogen 2018'!A63),0)</f>
        <v>0</v>
      </c>
      <c r="V55" s="34">
        <f>IF(AND(('Nordfront-Armeebogen 2018'!E63="Isengart"),('Nordfront-Armeebogen 2018'!C63="Krieger (0)")),('Nordfront-Armeebogen 2018'!A63),0)</f>
        <v>0</v>
      </c>
      <c r="W55" s="34">
        <f>IF(AND(('Nordfront-Armeebogen 2018'!E29="Mordor"),('Nordfront-Armeebogen 2018'!C29="Krieger (0)")),('Nordfront-Armeebogen 2018'!A29),0)</f>
        <v>0</v>
      </c>
      <c r="X55" s="34">
        <f>IF(AND(('Nordfront-Armeebogen 2018'!E29="Moria"),('Nordfront-Armeebogen 2018'!C29="Krieger (0)")),('Nordfront-Armeebogen 2018'!A29),0)</f>
        <v>0</v>
      </c>
      <c r="Y55" s="34">
        <f>IF(AND(('Nordfront-Armeebogen 2018'!E29="Die Schlangenhorde"),('Nordfront-Armeebogen 2018'!C29="Krieger (0)")),('Nordfront-Armeebogen 2018'!A29),0)</f>
        <v>0</v>
      </c>
      <c r="Z55" s="34">
        <v>0</v>
      </c>
      <c r="AA55" s="34">
        <f>IF(AND(('Nordfront-Armeebogen 2018'!E29="Sharkas Abtrünnige"),('Nordfront-Armeebogen 2018'!C29="Krieger (0)")),('Nordfront-Armeebogen 2018'!A29),0)</f>
        <v>0</v>
      </c>
      <c r="AB55" s="34">
        <v>0</v>
      </c>
      <c r="AC55" s="34">
        <f>IF(AND(('Nordfront-Armeebogen 2018'!E29="Variags von Khand"),('Nordfront-Armeebogen 2018'!C29="Krieger (0)")),('Nordfront-Armeebogen 2018'!A29),0)</f>
        <v>0</v>
      </c>
      <c r="AD55" s="34">
        <v>0</v>
      </c>
      <c r="AE55" s="34">
        <f>IF(AND(('Nordfront-Armeebogen 2018'!E29="Armee von See-Stadt"),('Nordfront-Armeebogen 2018'!C29="Krieger (0)")),('Nordfront-Armeebogen 2018'!A29),0)</f>
        <v>0</v>
      </c>
      <c r="AF55" s="34">
        <v>0</v>
      </c>
      <c r="AI55" s="34">
        <f>IF(AND(('Nordfront-Armeebogen 2018'!E29="Garnision von Thal"),('Nordfront-Armeebogen 2018'!C29="Krieger (0)")),('Nordfront-Armeebogen 2018'!A29),0)</f>
        <v>0</v>
      </c>
      <c r="AJ55" s="34">
        <f>IF(AND(('Nordfront-Armeebogen 2018'!E29="Thranduils Hallen"),('Nordfront-Armeebogen 2018'!C29="Krieger (0)")),('Nordfront-Armeebogen 2018'!A29),0)</f>
        <v>0</v>
      </c>
      <c r="AK55" s="34">
        <f>IF(AND(('Nordfront-Armeebogen 2018'!E29="Die Eisenberge"),('Nordfront-Armeebogen 2018'!C29="Krieger (0)")),('Nordfront-Armeebogen 2018'!A29),0)</f>
        <v>0</v>
      </c>
      <c r="AL55" s="34">
        <f>IF(AND(('Nordfront-Armeebogen 2018'!E29="Überlebende von See-Stadt"),('Nordfront-Armeebogen 2018'!C29="Krieger (0)")),('Nordfront-Armeebogen 2018'!A29),0)</f>
        <v>0</v>
      </c>
      <c r="AM55" s="34">
        <f>IF(AND(('Nordfront-Armeebogen 2018'!E29="Azogs Jäger"),('Nordfront-Armeebogen 2018'!C29="Krieger (0)")),('Nordfront-Armeebogen 2018'!A29),0)</f>
        <v>0</v>
      </c>
      <c r="AP55" s="34">
        <f>IF(AND(('Nordfront-Armeebogen 2018'!E29="Waldläufer von Ithilien"),('Nordfront-Armeebogen 2018'!C29="Krieger (0)")),('Nordfront-Armeebogen 2018'!A29),0)</f>
        <v>0</v>
      </c>
      <c r="AQ55" s="34">
        <f>IF(AND(('Nordfront-Armeebogen 2018'!E29="Die Menschen des Westens"),('Nordfront-Armeebogen 2018'!C29="Krieger (0)")),('Nordfront-Armeebogen 2018'!A29),0)</f>
        <v>0</v>
      </c>
      <c r="AR55" s="34">
        <f>IF(AND(('Nordfront-Armeebogen 2018'!E29="Gothmogs Armee"),('Nordfront-Armeebogen 2018'!C29="Krieger (0)")),('Nordfront-Armeebogen 2018'!A29),0)</f>
        <v>0</v>
      </c>
      <c r="AS55" s="34">
        <f>IF(AND(('Nordfront-Armeebogen 2018'!E29="Große Armee des Südens"),('Nordfront-Armeebogen 2018'!C29="Krieger (0)")),('Nordfront-Armeebogen 2018'!A29),0)</f>
        <v>0</v>
      </c>
      <c r="AT55" s="34">
        <f>IF(AND(('Nordfront-Armeebogen 2018'!E29="Das schwarze Tor öffnet sich"),('Nordfront-Armeebogen 2018'!C29="Krieger (0)")),('Nordfront-Armeebogen 2018'!A29),0)</f>
        <v>0</v>
      </c>
      <c r="AU55" s="34">
        <f>IF(AND(('Nordfront-Armeebogen 2018'!E29="Das schwarze Tor öffnet sich"),('Nordfront-Armeebogen 2018'!C29="Krieger (0)")),('Nordfront-Armeebogen 2018'!A29),0)</f>
        <v>0</v>
      </c>
      <c r="AV55" s="34">
        <f>IF(AND(('Nordfront-Armeebogen 2018'!E29="Die Raufbolde des Hauptmanns"),('Nordfront-Armeebogen 2018'!C29="Krieger (0)")),('Nordfront-Armeebogen 2018'!A29),0)</f>
        <v>0</v>
      </c>
    </row>
    <row r="56" spans="2:48" x14ac:dyDescent="0.25">
      <c r="B56" s="34">
        <f>IF(AND(('Nordfront-Armeebogen 2018'!E30="Arnor"),('Nordfront-Armeebogen 2018'!C30="Krieger (0)")),('Nordfront-Armeebogen 2018'!A30),0)</f>
        <v>0</v>
      </c>
      <c r="C56" s="34">
        <f>IF(AND(('Nordfront-Armeebogen 2018'!E30="Die Lehen"),('Nordfront-Armeebogen 2018'!C30="Krieger (0)")),('Nordfront-Armeebogen 2018'!A30),0)</f>
        <v>0</v>
      </c>
      <c r="D56" s="39">
        <f>IF(AND(('Nordfront-Armeebogen 2018'!E30="Das Königreich von Kazad-dûm"),('Nordfront-Armeebogen 2018'!C30="Krieger (0)")),('Nordfront-Armeebogen 2018'!A30),0)</f>
        <v>0</v>
      </c>
      <c r="E56" s="39">
        <f>IF(AND(('Nordfront-Armeebogen 2018'!E64="Das Königreich von Kazad-dûm"),('Nordfront-Armeebogen 2018'!C64="Krieger (0)")),('Nordfront-Armeebogen 2018'!A64),0)</f>
        <v>0</v>
      </c>
      <c r="F56" s="34">
        <v>0</v>
      </c>
      <c r="G56" s="34">
        <f>IF(AND(('Nordfront-Armeebogen 2018'!E30="Lothlórien"),('Nordfront-Armeebogen 2018'!C30="Krieger (0)")),('Nordfront-Armeebogen 2018'!A30),0)</f>
        <v>0</v>
      </c>
      <c r="H56" s="34">
        <f>IF(AND(('Nordfront-Armeebogen 2018'!E30="Minas Tirith"),('Nordfront-Armeebogen 2018'!C30="Krieger (0)")),('Nordfront-Armeebogen 2018'!A30),0)</f>
        <v>0</v>
      </c>
      <c r="I56" s="34">
        <f>IF(AND(('Nordfront-Armeebogen 2018'!E64="Minas Tirith"),('Nordfront-Armeebogen 2018'!C64="Krieger (0)")),('Nordfront-Armeebogen 2018'!A64),0)</f>
        <v>0</v>
      </c>
      <c r="J56" s="34">
        <f>IF(AND(('Nordfront-Armeebogen 2018'!E30="Númenor"),('Nordfront-Armeebogen 2018'!C30="Krieger (0)")),('Nordfront-Armeebogen 2018'!A30),0)</f>
        <v>0</v>
      </c>
      <c r="K56" s="34">
        <f>IF(AND(('Nordfront-Armeebogen 2018'!E30="Bruchtal"),('Nordfront-Armeebogen 2018'!C30="Krieger (0)")),('Nordfront-Armeebogen 2018'!A30),0)</f>
        <v>0</v>
      </c>
      <c r="L56" s="34">
        <f>IF(AND(('Nordfront-Armeebogen 2018'!E30="Rohan"),('Nordfront-Armeebogen 2018'!C30="Krieger (0)")),('Nordfront-Armeebogen 2018'!A30),0)</f>
        <v>0</v>
      </c>
      <c r="M56" s="34">
        <f>IF(AND(('Nordfront-Armeebogen 2018'!E30="Das Auenland"),('Nordfront-Armeebogen 2018'!C30="Krieger (0)")),('Nordfront-Armeebogen 2018'!A30),0)</f>
        <v>0</v>
      </c>
      <c r="N56" s="34">
        <v>0</v>
      </c>
      <c r="O56" s="34">
        <f>IF(AND(('Nordfront-Armeebogen 2018'!E30="Angmar"),('Nordfront-Armeebogen 2018'!C30="Krieger (0)")),('Nordfront-Armeebogen 2018'!A30),0)</f>
        <v>0</v>
      </c>
      <c r="P56" s="34">
        <f>IF(AND(('Nordfront-Armeebogen 2018'!E30="Barad-dûr"),('Nordfront-Armeebogen 2018'!C30="Krieger (0)")),('Nordfront-Armeebogen 2018'!A30),0)</f>
        <v>0</v>
      </c>
      <c r="Q56" s="34">
        <f>IF(AND(('Nordfront-Armeebogen 2018'!E30="Kosaren von Umbar"),('Nordfront-Armeebogen 2018'!C30="Krieger (0)")),('Nordfront-Armeebogen 2018'!A30),0)</f>
        <v>0</v>
      </c>
      <c r="R56" s="34">
        <f>IF(AND(('Nordfront-Armeebogen 2018'!E64="Kosaren von Umbar"),('Nordfront-Armeebogen 2018'!C64="Krieger (0)")),('Nordfront-Armeebogen 2018'!A64),0)</f>
        <v>0</v>
      </c>
      <c r="S56" s="34">
        <f>IF(AND(('Nordfront-Armeebogen 2018'!E30="Die Ostlinge"),('Nordfront-Armeebogen 2018'!C30="Krieger (0)")),('Nordfront-Armeebogen 2018'!A30),0)</f>
        <v>0</v>
      </c>
      <c r="T56" s="34">
        <f>IF(AND(('Nordfront-Armeebogen 2018'!E30="Isengart"),('Nordfront-Armeebogen 2018'!C30="Krieger (0)")),('Nordfront-Armeebogen 2018'!A30),0)</f>
        <v>0</v>
      </c>
      <c r="U56" s="34">
        <f>IF(AND(('Nordfront-Armeebogen 2018'!E64="Isengart"),('Nordfront-Armeebogen 2018'!C64="Krieger (0)")),('Nordfront-Armeebogen 2018'!A64),0)</f>
        <v>0</v>
      </c>
      <c r="V56" s="34">
        <f>IF(AND(('Nordfront-Armeebogen 2018'!E64="Isengart"),('Nordfront-Armeebogen 2018'!C64="Krieger (0)")),('Nordfront-Armeebogen 2018'!A64),0)</f>
        <v>0</v>
      </c>
      <c r="W56" s="34">
        <f>IF(AND(('Nordfront-Armeebogen 2018'!E30="Mordor"),('Nordfront-Armeebogen 2018'!C30="Krieger (0)")),('Nordfront-Armeebogen 2018'!A30),0)</f>
        <v>0</v>
      </c>
      <c r="X56" s="34">
        <f>IF(AND(('Nordfront-Armeebogen 2018'!E30="Moria"),('Nordfront-Armeebogen 2018'!C30="Krieger (0)")),('Nordfront-Armeebogen 2018'!A30),0)</f>
        <v>0</v>
      </c>
      <c r="Y56" s="34">
        <f>IF(AND(('Nordfront-Armeebogen 2018'!E30="Die Schlangenhorde"),('Nordfront-Armeebogen 2018'!C30="Krieger (0)")),('Nordfront-Armeebogen 2018'!A30),0)</f>
        <v>0</v>
      </c>
      <c r="Z56" s="34">
        <v>0</v>
      </c>
      <c r="AA56" s="34">
        <f>IF(AND(('Nordfront-Armeebogen 2018'!E30="Sharkas Abtrünnige"),('Nordfront-Armeebogen 2018'!C30="Krieger (0)")),('Nordfront-Armeebogen 2018'!A30),0)</f>
        <v>0</v>
      </c>
      <c r="AB56" s="34">
        <v>0</v>
      </c>
      <c r="AC56" s="34">
        <f>IF(AND(('Nordfront-Armeebogen 2018'!E30="Variags von Khand"),('Nordfront-Armeebogen 2018'!C30="Krieger (0)")),('Nordfront-Armeebogen 2018'!A30),0)</f>
        <v>0</v>
      </c>
      <c r="AD56" s="34">
        <v>0</v>
      </c>
      <c r="AE56" s="34">
        <f>IF(AND(('Nordfront-Armeebogen 2018'!E30="Armee von See-Stadt"),('Nordfront-Armeebogen 2018'!C30="Krieger (0)")),('Nordfront-Armeebogen 2018'!A30),0)</f>
        <v>0</v>
      </c>
      <c r="AF56" s="34">
        <v>0</v>
      </c>
      <c r="AI56" s="34">
        <f>IF(AND(('Nordfront-Armeebogen 2018'!E30="Garnision von Thal"),('Nordfront-Armeebogen 2018'!C30="Krieger (0)")),('Nordfront-Armeebogen 2018'!A30),0)</f>
        <v>0</v>
      </c>
      <c r="AJ56" s="34">
        <f>IF(AND(('Nordfront-Armeebogen 2018'!E30="Thranduils Hallen"),('Nordfront-Armeebogen 2018'!C30="Krieger (0)")),('Nordfront-Armeebogen 2018'!A30),0)</f>
        <v>0</v>
      </c>
      <c r="AK56" s="34">
        <f>IF(AND(('Nordfront-Armeebogen 2018'!E30="Die Eisenberge"),('Nordfront-Armeebogen 2018'!C30="Krieger (0)")),('Nordfront-Armeebogen 2018'!A30),0)</f>
        <v>0</v>
      </c>
      <c r="AL56" s="34">
        <f>IF(AND(('Nordfront-Armeebogen 2018'!E30="Überlebende von See-Stadt"),('Nordfront-Armeebogen 2018'!C30="Krieger (0)")),('Nordfront-Armeebogen 2018'!A30),0)</f>
        <v>0</v>
      </c>
      <c r="AM56" s="34">
        <f>IF(AND(('Nordfront-Armeebogen 2018'!E30="Azogs Jäger"),('Nordfront-Armeebogen 2018'!C30="Krieger (0)")),('Nordfront-Armeebogen 2018'!A30),0)</f>
        <v>0</v>
      </c>
      <c r="AP56" s="34">
        <f>IF(AND(('Nordfront-Armeebogen 2018'!E30="Waldläufer von Ithilien"),('Nordfront-Armeebogen 2018'!C30="Krieger (0)")),('Nordfront-Armeebogen 2018'!A30),0)</f>
        <v>0</v>
      </c>
      <c r="AQ56" s="34">
        <f>IF(AND(('Nordfront-Armeebogen 2018'!E30="Die Menschen des Westens"),('Nordfront-Armeebogen 2018'!C30="Krieger (0)")),('Nordfront-Armeebogen 2018'!A30),0)</f>
        <v>0</v>
      </c>
      <c r="AR56" s="34">
        <f>IF(AND(('Nordfront-Armeebogen 2018'!E30="Gothmogs Armee"),('Nordfront-Armeebogen 2018'!C30="Krieger (0)")),('Nordfront-Armeebogen 2018'!A30),0)</f>
        <v>0</v>
      </c>
      <c r="AS56" s="34">
        <f>IF(AND(('Nordfront-Armeebogen 2018'!E30="Große Armee des Südens"),('Nordfront-Armeebogen 2018'!C30="Krieger (0)")),('Nordfront-Armeebogen 2018'!A30),0)</f>
        <v>0</v>
      </c>
      <c r="AT56" s="34">
        <f>IF(AND(('Nordfront-Armeebogen 2018'!E30="Das schwarze Tor öffnet sich"),('Nordfront-Armeebogen 2018'!C30="Krieger (0)")),('Nordfront-Armeebogen 2018'!A30),0)</f>
        <v>0</v>
      </c>
      <c r="AU56" s="34">
        <f>IF(AND(('Nordfront-Armeebogen 2018'!E30="Das schwarze Tor öffnet sich"),('Nordfront-Armeebogen 2018'!C30="Krieger (0)")),('Nordfront-Armeebogen 2018'!A30),0)</f>
        <v>0</v>
      </c>
      <c r="AV56" s="34">
        <f>IF(AND(('Nordfront-Armeebogen 2018'!E30="Die Raufbolde des Hauptmanns"),('Nordfront-Armeebogen 2018'!C30="Krieger (0)")),('Nordfront-Armeebogen 2018'!A30),0)</f>
        <v>0</v>
      </c>
    </row>
    <row r="57" spans="2:48" x14ac:dyDescent="0.25">
      <c r="B57" s="34">
        <f>IF(AND(('Nordfront-Armeebogen 2018'!E31="Arnor"),('Nordfront-Armeebogen 2018'!C31="Krieger (0)")),('Nordfront-Armeebogen 2018'!A31),0)</f>
        <v>0</v>
      </c>
      <c r="C57" s="34">
        <f>IF(AND(('Nordfront-Armeebogen 2018'!E31="Die Lehen"),('Nordfront-Armeebogen 2018'!C31="Krieger (0)")),('Nordfront-Armeebogen 2018'!A31),0)</f>
        <v>0</v>
      </c>
      <c r="D57" s="39">
        <f>IF(AND(('Nordfront-Armeebogen 2018'!E31="Das Königreich von Kazad-dûm"),('Nordfront-Armeebogen 2018'!C31="Krieger (0)")),('Nordfront-Armeebogen 2018'!A31),0)</f>
        <v>0</v>
      </c>
      <c r="E57" s="39">
        <f>IF(AND(('Nordfront-Armeebogen 2018'!E65="Das Königreich von Kazad-dûm"),('Nordfront-Armeebogen 2018'!C65="Krieger (0)")),('Nordfront-Armeebogen 2018'!A65),0)</f>
        <v>0</v>
      </c>
      <c r="F57" s="34">
        <v>0</v>
      </c>
      <c r="G57" s="34">
        <f>IF(AND(('Nordfront-Armeebogen 2018'!E31="Lothlórien"),('Nordfront-Armeebogen 2018'!C31="Krieger (0)")),('Nordfront-Armeebogen 2018'!A31),0)</f>
        <v>0</v>
      </c>
      <c r="H57" s="34">
        <f>IF(AND(('Nordfront-Armeebogen 2018'!E31="Minas Tirith"),('Nordfront-Armeebogen 2018'!C31="Krieger (0)")),('Nordfront-Armeebogen 2018'!A31),0)</f>
        <v>0</v>
      </c>
      <c r="I57" s="34">
        <f>IF(AND(('Nordfront-Armeebogen 2018'!E65="Minas Tirith"),('Nordfront-Armeebogen 2018'!C65="Krieger (0)")),('Nordfront-Armeebogen 2018'!A65),0)</f>
        <v>0</v>
      </c>
      <c r="J57" s="34">
        <f>IF(AND(('Nordfront-Armeebogen 2018'!E31="Númenor"),('Nordfront-Armeebogen 2018'!C31="Krieger (0)")),('Nordfront-Armeebogen 2018'!A31),0)</f>
        <v>0</v>
      </c>
      <c r="K57" s="34">
        <f>IF(AND(('Nordfront-Armeebogen 2018'!E31="Bruchtal"),('Nordfront-Armeebogen 2018'!C31="Krieger (0)")),('Nordfront-Armeebogen 2018'!A31),0)</f>
        <v>0</v>
      </c>
      <c r="L57" s="34">
        <f>IF(AND(('Nordfront-Armeebogen 2018'!E31="Rohan"),('Nordfront-Armeebogen 2018'!C31="Krieger (0)")),('Nordfront-Armeebogen 2018'!A31),0)</f>
        <v>0</v>
      </c>
      <c r="M57" s="34">
        <f>IF(AND(('Nordfront-Armeebogen 2018'!E31="Das Auenland"),('Nordfront-Armeebogen 2018'!C31="Krieger (0)")),('Nordfront-Armeebogen 2018'!A31),0)</f>
        <v>0</v>
      </c>
      <c r="N57" s="34">
        <v>0</v>
      </c>
      <c r="O57" s="34">
        <f>IF(AND(('Nordfront-Armeebogen 2018'!E31="Angmar"),('Nordfront-Armeebogen 2018'!C31="Krieger (0)")),('Nordfront-Armeebogen 2018'!A31),0)</f>
        <v>0</v>
      </c>
      <c r="P57" s="34">
        <f>IF(AND(('Nordfront-Armeebogen 2018'!E31="Barad-dûr"),('Nordfront-Armeebogen 2018'!C31="Krieger (0)")),('Nordfront-Armeebogen 2018'!A31),0)</f>
        <v>0</v>
      </c>
      <c r="Q57" s="34">
        <f>IF(AND(('Nordfront-Armeebogen 2018'!E31="Kosaren von Umbar"),('Nordfront-Armeebogen 2018'!C31="Krieger (0)")),('Nordfront-Armeebogen 2018'!A31),0)</f>
        <v>0</v>
      </c>
      <c r="R57" s="34">
        <f>IF(AND(('Nordfront-Armeebogen 2018'!E65="Kosaren von Umbar"),('Nordfront-Armeebogen 2018'!C65="Krieger (0)")),('Nordfront-Armeebogen 2018'!A65),0)</f>
        <v>0</v>
      </c>
      <c r="S57" s="34">
        <f>IF(AND(('Nordfront-Armeebogen 2018'!E31="Die Ostlinge"),('Nordfront-Armeebogen 2018'!C31="Krieger (0)")),('Nordfront-Armeebogen 2018'!A31),0)</f>
        <v>0</v>
      </c>
      <c r="T57" s="34">
        <f>IF(AND(('Nordfront-Armeebogen 2018'!E31="Isengart"),('Nordfront-Armeebogen 2018'!C31="Krieger (0)")),('Nordfront-Armeebogen 2018'!A31),0)</f>
        <v>0</v>
      </c>
      <c r="U57" s="34">
        <f>IF(AND(('Nordfront-Armeebogen 2018'!E65="Isengart"),('Nordfront-Armeebogen 2018'!C65="Krieger (0)")),('Nordfront-Armeebogen 2018'!A65),0)</f>
        <v>0</v>
      </c>
      <c r="V57" s="34">
        <f>IF(AND(('Nordfront-Armeebogen 2018'!E65="Isengart"),('Nordfront-Armeebogen 2018'!C65="Krieger (0)")),('Nordfront-Armeebogen 2018'!A65),0)</f>
        <v>0</v>
      </c>
      <c r="W57" s="34">
        <f>IF(AND(('Nordfront-Armeebogen 2018'!E31="Mordor"),('Nordfront-Armeebogen 2018'!C31="Krieger (0)")),('Nordfront-Armeebogen 2018'!A31),0)</f>
        <v>0</v>
      </c>
      <c r="X57" s="34">
        <f>IF(AND(('Nordfront-Armeebogen 2018'!E31="Moria"),('Nordfront-Armeebogen 2018'!C31="Krieger (0)")),('Nordfront-Armeebogen 2018'!A31),0)</f>
        <v>0</v>
      </c>
      <c r="Y57" s="34">
        <f>IF(AND(('Nordfront-Armeebogen 2018'!E31="Die Schlangenhorde"),('Nordfront-Armeebogen 2018'!C31="Krieger (0)")),('Nordfront-Armeebogen 2018'!A31),0)</f>
        <v>0</v>
      </c>
      <c r="Z57" s="34">
        <v>0</v>
      </c>
      <c r="AA57" s="34">
        <f>IF(AND(('Nordfront-Armeebogen 2018'!E31="Sharkas Abtrünnige"),('Nordfront-Armeebogen 2018'!C31="Krieger (0)")),('Nordfront-Armeebogen 2018'!A31),0)</f>
        <v>0</v>
      </c>
      <c r="AB57" s="34">
        <v>0</v>
      </c>
      <c r="AC57" s="34">
        <f>IF(AND(('Nordfront-Armeebogen 2018'!E31="Variags von Khand"),('Nordfront-Armeebogen 2018'!C31="Krieger (0)")),('Nordfront-Armeebogen 2018'!A31),0)</f>
        <v>0</v>
      </c>
      <c r="AD57" s="34">
        <v>0</v>
      </c>
      <c r="AE57" s="34">
        <f>IF(AND(('Nordfront-Armeebogen 2018'!E31="Armee von See-Stadt"),('Nordfront-Armeebogen 2018'!C31="Krieger (0)")),('Nordfront-Armeebogen 2018'!A31),0)</f>
        <v>0</v>
      </c>
      <c r="AF57" s="34">
        <v>0</v>
      </c>
      <c r="AI57" s="34">
        <f>IF(AND(('Nordfront-Armeebogen 2018'!E31="Garnision von Thal"),('Nordfront-Armeebogen 2018'!C31="Krieger (0)")),('Nordfront-Armeebogen 2018'!A31),0)</f>
        <v>0</v>
      </c>
      <c r="AJ57" s="34">
        <f>IF(AND(('Nordfront-Armeebogen 2018'!E31="Thranduils Hallen"),('Nordfront-Armeebogen 2018'!C31="Krieger (0)")),('Nordfront-Armeebogen 2018'!A31),0)</f>
        <v>0</v>
      </c>
      <c r="AK57" s="34">
        <f>IF(AND(('Nordfront-Armeebogen 2018'!E31="Die Eisenberge"),('Nordfront-Armeebogen 2018'!C31="Krieger (0)")),('Nordfront-Armeebogen 2018'!A31),0)</f>
        <v>0</v>
      </c>
      <c r="AL57" s="34">
        <f>IF(AND(('Nordfront-Armeebogen 2018'!E31="Überlebende von See-Stadt"),('Nordfront-Armeebogen 2018'!C31="Krieger (0)")),('Nordfront-Armeebogen 2018'!A31),0)</f>
        <v>0</v>
      </c>
      <c r="AM57" s="34">
        <f>IF(AND(('Nordfront-Armeebogen 2018'!E31="Azogs Jäger"),('Nordfront-Armeebogen 2018'!C31="Krieger (0)")),('Nordfront-Armeebogen 2018'!A31),0)</f>
        <v>0</v>
      </c>
      <c r="AP57" s="34">
        <f>IF(AND(('Nordfront-Armeebogen 2018'!E31="Waldläufer von Ithilien"),('Nordfront-Armeebogen 2018'!C31="Krieger (0)")),('Nordfront-Armeebogen 2018'!A31),0)</f>
        <v>0</v>
      </c>
      <c r="AQ57" s="34">
        <f>IF(AND(('Nordfront-Armeebogen 2018'!E31="Die Menschen des Westens"),('Nordfront-Armeebogen 2018'!C31="Krieger (0)")),('Nordfront-Armeebogen 2018'!A31),0)</f>
        <v>0</v>
      </c>
      <c r="AR57" s="34">
        <f>IF(AND(('Nordfront-Armeebogen 2018'!E31="Gothmogs Armee"),('Nordfront-Armeebogen 2018'!C31="Krieger (0)")),('Nordfront-Armeebogen 2018'!A31),0)</f>
        <v>0</v>
      </c>
      <c r="AS57" s="34">
        <f>IF(AND(('Nordfront-Armeebogen 2018'!E31="Große Armee des Südens"),('Nordfront-Armeebogen 2018'!C31="Krieger (0)")),('Nordfront-Armeebogen 2018'!A31),0)</f>
        <v>0</v>
      </c>
      <c r="AT57" s="34">
        <f>IF(AND(('Nordfront-Armeebogen 2018'!E31="Das schwarze Tor öffnet sich"),('Nordfront-Armeebogen 2018'!C31="Krieger (0)")),('Nordfront-Armeebogen 2018'!A31),0)</f>
        <v>0</v>
      </c>
      <c r="AU57" s="34">
        <f>IF(AND(('Nordfront-Armeebogen 2018'!E31="Das schwarze Tor öffnet sich"),('Nordfront-Armeebogen 2018'!C31="Krieger (0)")),('Nordfront-Armeebogen 2018'!A31),0)</f>
        <v>0</v>
      </c>
      <c r="AV57" s="34">
        <f>IF(AND(('Nordfront-Armeebogen 2018'!E31="Die Raufbolde des Hauptmanns"),('Nordfront-Armeebogen 2018'!C31="Krieger (0)")),('Nordfront-Armeebogen 2018'!A31),0)</f>
        <v>0</v>
      </c>
    </row>
    <row r="58" spans="2:48" x14ac:dyDescent="0.25">
      <c r="B58" s="34">
        <f>IF(AND(('Nordfront-Armeebogen 2018'!E32="Arnor"),('Nordfront-Armeebogen 2018'!C32="Krieger (0)")),('Nordfront-Armeebogen 2018'!A32),0)</f>
        <v>0</v>
      </c>
      <c r="C58" s="34">
        <f>IF(AND(('Nordfront-Armeebogen 2018'!E32="Die Lehen"),('Nordfront-Armeebogen 2018'!C32="Krieger (0)")),('Nordfront-Armeebogen 2018'!A32),0)</f>
        <v>0</v>
      </c>
      <c r="D58" s="39">
        <f>IF(AND(('Nordfront-Armeebogen 2018'!E32="Das Königreich von Kazad-dûm"),('Nordfront-Armeebogen 2018'!C32="Krieger (0)")),('Nordfront-Armeebogen 2018'!A32),0)</f>
        <v>0</v>
      </c>
      <c r="E58" s="39">
        <f>IF(AND(('Nordfront-Armeebogen 2018'!E66="Das Königreich von Kazad-dûm"),('Nordfront-Armeebogen 2018'!C66="Krieger (0)")),('Nordfront-Armeebogen 2018'!A66),0)</f>
        <v>0</v>
      </c>
      <c r="F58" s="34">
        <v>0</v>
      </c>
      <c r="G58" s="34">
        <f>IF(AND(('Nordfront-Armeebogen 2018'!E32="Lothlórien"),('Nordfront-Armeebogen 2018'!C32="Krieger (0)")),('Nordfront-Armeebogen 2018'!A32),0)</f>
        <v>0</v>
      </c>
      <c r="H58" s="34">
        <f>IF(AND(('Nordfront-Armeebogen 2018'!E32="Minas Tirith"),('Nordfront-Armeebogen 2018'!C32="Krieger (0)")),('Nordfront-Armeebogen 2018'!A32),0)</f>
        <v>0</v>
      </c>
      <c r="I58" s="34">
        <f>IF(AND(('Nordfront-Armeebogen 2018'!E66="Minas Tirith"),('Nordfront-Armeebogen 2018'!C66="Krieger (0)")),('Nordfront-Armeebogen 2018'!A66),0)</f>
        <v>0</v>
      </c>
      <c r="J58" s="34">
        <f>IF(AND(('Nordfront-Armeebogen 2018'!E32="Númenor"),('Nordfront-Armeebogen 2018'!C32="Krieger (0)")),('Nordfront-Armeebogen 2018'!A32),0)</f>
        <v>0</v>
      </c>
      <c r="K58" s="34">
        <f>IF(AND(('Nordfront-Armeebogen 2018'!E32="Bruchtal"),('Nordfront-Armeebogen 2018'!C32="Krieger (0)")),('Nordfront-Armeebogen 2018'!A32),0)</f>
        <v>0</v>
      </c>
      <c r="L58" s="34">
        <f>IF(AND(('Nordfront-Armeebogen 2018'!E32="Rohan"),('Nordfront-Armeebogen 2018'!C32="Krieger (0)")),('Nordfront-Armeebogen 2018'!A32),0)</f>
        <v>0</v>
      </c>
      <c r="M58" s="34">
        <f>IF(AND(('Nordfront-Armeebogen 2018'!E32="Das Auenland"),('Nordfront-Armeebogen 2018'!C32="Krieger (0)")),('Nordfront-Armeebogen 2018'!A32),0)</f>
        <v>0</v>
      </c>
      <c r="N58" s="34">
        <v>0</v>
      </c>
      <c r="O58" s="34">
        <f>IF(AND(('Nordfront-Armeebogen 2018'!E32="Angmar"),('Nordfront-Armeebogen 2018'!C32="Krieger (0)")),('Nordfront-Armeebogen 2018'!A32),0)</f>
        <v>0</v>
      </c>
      <c r="P58" s="34">
        <f>IF(AND(('Nordfront-Armeebogen 2018'!E32="Barad-dûr"),('Nordfront-Armeebogen 2018'!C32="Krieger (0)")),('Nordfront-Armeebogen 2018'!A32),0)</f>
        <v>0</v>
      </c>
      <c r="Q58" s="34">
        <f>IF(AND(('Nordfront-Armeebogen 2018'!E32="Kosaren von Umbar"),('Nordfront-Armeebogen 2018'!C32="Krieger (0)")),('Nordfront-Armeebogen 2018'!A32),0)</f>
        <v>0</v>
      </c>
      <c r="R58" s="34">
        <f>IF(AND(('Nordfront-Armeebogen 2018'!E66="Kosaren von Umbar"),('Nordfront-Armeebogen 2018'!C66="Krieger (0)")),('Nordfront-Armeebogen 2018'!A66),0)</f>
        <v>0</v>
      </c>
      <c r="S58" s="34">
        <f>IF(AND(('Nordfront-Armeebogen 2018'!E32="Die Ostlinge"),('Nordfront-Armeebogen 2018'!C32="Krieger (0)")),('Nordfront-Armeebogen 2018'!A32),0)</f>
        <v>0</v>
      </c>
      <c r="T58" s="34">
        <f>IF(AND(('Nordfront-Armeebogen 2018'!E32="Isengart"),('Nordfront-Armeebogen 2018'!C32="Krieger (0)")),('Nordfront-Armeebogen 2018'!A32),0)</f>
        <v>0</v>
      </c>
      <c r="U58" s="34">
        <f>IF(AND(('Nordfront-Armeebogen 2018'!E66="Isengart"),('Nordfront-Armeebogen 2018'!C66="Krieger (0)")),('Nordfront-Armeebogen 2018'!A66),0)</f>
        <v>0</v>
      </c>
      <c r="V58" s="34">
        <f>IF(AND(('Nordfront-Armeebogen 2018'!E66="Isengart"),('Nordfront-Armeebogen 2018'!C66="Krieger (0)")),('Nordfront-Armeebogen 2018'!A66),0)</f>
        <v>0</v>
      </c>
      <c r="W58" s="34">
        <f>IF(AND(('Nordfront-Armeebogen 2018'!E32="Mordor"),('Nordfront-Armeebogen 2018'!C32="Krieger (0)")),('Nordfront-Armeebogen 2018'!A32),0)</f>
        <v>0</v>
      </c>
      <c r="X58" s="34">
        <f>IF(AND(('Nordfront-Armeebogen 2018'!E32="Moria"),('Nordfront-Armeebogen 2018'!C32="Krieger (0)")),('Nordfront-Armeebogen 2018'!A32),0)</f>
        <v>0</v>
      </c>
      <c r="Y58" s="34">
        <f>IF(AND(('Nordfront-Armeebogen 2018'!E32="Die Schlangenhorde"),('Nordfront-Armeebogen 2018'!C32="Krieger (0)")),('Nordfront-Armeebogen 2018'!A32),0)</f>
        <v>0</v>
      </c>
      <c r="Z58" s="34">
        <v>0</v>
      </c>
      <c r="AA58" s="34">
        <f>IF(AND(('Nordfront-Armeebogen 2018'!E32="Sharkas Abtrünnige"),('Nordfront-Armeebogen 2018'!C32="Krieger (0)")),('Nordfront-Armeebogen 2018'!A32),0)</f>
        <v>0</v>
      </c>
      <c r="AB58" s="34">
        <v>0</v>
      </c>
      <c r="AC58" s="34">
        <f>IF(AND(('Nordfront-Armeebogen 2018'!E32="Variags von Khand"),('Nordfront-Armeebogen 2018'!C32="Krieger (0)")),('Nordfront-Armeebogen 2018'!A32),0)</f>
        <v>0</v>
      </c>
      <c r="AD58" s="34">
        <v>0</v>
      </c>
      <c r="AE58" s="34">
        <f>IF(AND(('Nordfront-Armeebogen 2018'!E32="Armee von See-Stadt"),('Nordfront-Armeebogen 2018'!C32="Krieger (0)")),('Nordfront-Armeebogen 2018'!A32),0)</f>
        <v>0</v>
      </c>
      <c r="AF58" s="34">
        <v>0</v>
      </c>
      <c r="AI58" s="34">
        <f>IF(AND(('Nordfront-Armeebogen 2018'!E32="Garnision von Thal"),('Nordfront-Armeebogen 2018'!C32="Krieger (0)")),('Nordfront-Armeebogen 2018'!A32),0)</f>
        <v>0</v>
      </c>
      <c r="AJ58" s="34">
        <f>IF(AND(('Nordfront-Armeebogen 2018'!E32="Thranduils Hallen"),('Nordfront-Armeebogen 2018'!C32="Krieger (0)")),('Nordfront-Armeebogen 2018'!A32),0)</f>
        <v>0</v>
      </c>
      <c r="AK58" s="34">
        <f>IF(AND(('Nordfront-Armeebogen 2018'!E32="Die Eisenberge"),('Nordfront-Armeebogen 2018'!C32="Krieger (0)")),('Nordfront-Armeebogen 2018'!A32),0)</f>
        <v>0</v>
      </c>
      <c r="AL58" s="34">
        <f>IF(AND(('Nordfront-Armeebogen 2018'!E32="Überlebende von See-Stadt"),('Nordfront-Armeebogen 2018'!C32="Krieger (0)")),('Nordfront-Armeebogen 2018'!A32),0)</f>
        <v>0</v>
      </c>
      <c r="AM58" s="34">
        <f>IF(AND(('Nordfront-Armeebogen 2018'!E32="Azogs Jäger"),('Nordfront-Armeebogen 2018'!C32="Krieger (0)")),('Nordfront-Armeebogen 2018'!A32),0)</f>
        <v>0</v>
      </c>
      <c r="AP58" s="34">
        <f>IF(AND(('Nordfront-Armeebogen 2018'!E32="Waldläufer von Ithilien"),('Nordfront-Armeebogen 2018'!C32="Krieger (0)")),('Nordfront-Armeebogen 2018'!A32),0)</f>
        <v>0</v>
      </c>
      <c r="AQ58" s="34">
        <f>IF(AND(('Nordfront-Armeebogen 2018'!E32="Die Menschen des Westens"),('Nordfront-Armeebogen 2018'!C32="Krieger (0)")),('Nordfront-Armeebogen 2018'!A32),0)</f>
        <v>0</v>
      </c>
      <c r="AR58" s="34">
        <f>IF(AND(('Nordfront-Armeebogen 2018'!E32="Gothmogs Armee"),('Nordfront-Armeebogen 2018'!C32="Krieger (0)")),('Nordfront-Armeebogen 2018'!A32),0)</f>
        <v>0</v>
      </c>
      <c r="AS58" s="34">
        <f>IF(AND(('Nordfront-Armeebogen 2018'!E32="Große Armee des Südens"),('Nordfront-Armeebogen 2018'!C32="Krieger (0)")),('Nordfront-Armeebogen 2018'!A32),0)</f>
        <v>0</v>
      </c>
      <c r="AT58" s="34">
        <f>IF(AND(('Nordfront-Armeebogen 2018'!E32="Das schwarze Tor öffnet sich"),('Nordfront-Armeebogen 2018'!C32="Krieger (0)")),('Nordfront-Armeebogen 2018'!A32),0)</f>
        <v>0</v>
      </c>
      <c r="AU58" s="34">
        <f>IF(AND(('Nordfront-Armeebogen 2018'!E32="Das schwarze Tor öffnet sich"),('Nordfront-Armeebogen 2018'!C32="Krieger (0)")),('Nordfront-Armeebogen 2018'!A32),0)</f>
        <v>0</v>
      </c>
      <c r="AV58" s="34">
        <f>IF(AND(('Nordfront-Armeebogen 2018'!E32="Die Raufbolde des Hauptmanns"),('Nordfront-Armeebogen 2018'!C32="Krieger (0)")),('Nordfront-Armeebogen 2018'!A32),0)</f>
        <v>0</v>
      </c>
    </row>
    <row r="59" spans="2:48" x14ac:dyDescent="0.25">
      <c r="B59" s="34">
        <f>IF(AND(('Nordfront-Armeebogen 2018'!E33="Arnor"),('Nordfront-Armeebogen 2018'!C33="Krieger (0)")),('Nordfront-Armeebogen 2018'!A33),0)</f>
        <v>0</v>
      </c>
      <c r="C59" s="34">
        <f>IF(AND(('Nordfront-Armeebogen 2018'!E33="Die Lehen"),('Nordfront-Armeebogen 2018'!C33="Krieger (0)")),('Nordfront-Armeebogen 2018'!A33),0)</f>
        <v>0</v>
      </c>
      <c r="D59" s="39">
        <f>IF(AND(('Nordfront-Armeebogen 2018'!E33="Das Königreich von Kazad-dûm"),('Nordfront-Armeebogen 2018'!C33="Krieger (0)")),('Nordfront-Armeebogen 2018'!A33),0)</f>
        <v>0</v>
      </c>
      <c r="E59" s="39">
        <f>IF(AND(('Nordfront-Armeebogen 2018'!E67="Das Königreich von Kazad-dûm"),('Nordfront-Armeebogen 2018'!C67="Krieger (0)")),('Nordfront-Armeebogen 2018'!A67),0)</f>
        <v>0</v>
      </c>
      <c r="F59" s="34">
        <v>0</v>
      </c>
      <c r="G59" s="34">
        <f>IF(AND(('Nordfront-Armeebogen 2018'!E33="Lothlórien"),('Nordfront-Armeebogen 2018'!C33="Krieger (0)")),('Nordfront-Armeebogen 2018'!A33),0)</f>
        <v>0</v>
      </c>
      <c r="H59" s="34">
        <f>IF(AND(('Nordfront-Armeebogen 2018'!E33="Minas Tirith"),('Nordfront-Armeebogen 2018'!C33="Krieger (0)")),('Nordfront-Armeebogen 2018'!A33),0)</f>
        <v>0</v>
      </c>
      <c r="I59" s="34">
        <f>IF(AND(('Nordfront-Armeebogen 2018'!E67="Minas Tirith"),('Nordfront-Armeebogen 2018'!C67="Krieger (0)")),('Nordfront-Armeebogen 2018'!A67),0)</f>
        <v>0</v>
      </c>
      <c r="J59" s="34">
        <f>IF(AND(('Nordfront-Armeebogen 2018'!E33="Númenor"),('Nordfront-Armeebogen 2018'!C33="Krieger (0)")),('Nordfront-Armeebogen 2018'!A33),0)</f>
        <v>0</v>
      </c>
      <c r="K59" s="34">
        <f>IF(AND(('Nordfront-Armeebogen 2018'!E33="Bruchtal"),('Nordfront-Armeebogen 2018'!C33="Krieger (0)")),('Nordfront-Armeebogen 2018'!A33),0)</f>
        <v>0</v>
      </c>
      <c r="L59" s="34">
        <f>IF(AND(('Nordfront-Armeebogen 2018'!E33="Rohan"),('Nordfront-Armeebogen 2018'!C33="Krieger (0)")),('Nordfront-Armeebogen 2018'!A33),0)</f>
        <v>0</v>
      </c>
      <c r="M59" s="34">
        <f>IF(AND(('Nordfront-Armeebogen 2018'!E33="Das Auenland"),('Nordfront-Armeebogen 2018'!C33="Krieger (0)")),('Nordfront-Armeebogen 2018'!A33),0)</f>
        <v>0</v>
      </c>
      <c r="N59" s="34">
        <v>0</v>
      </c>
      <c r="O59" s="34">
        <f>IF(AND(('Nordfront-Armeebogen 2018'!E33="Angmar"),('Nordfront-Armeebogen 2018'!C33="Krieger (0)")),('Nordfront-Armeebogen 2018'!A33),0)</f>
        <v>0</v>
      </c>
      <c r="P59" s="34">
        <f>IF(AND(('Nordfront-Armeebogen 2018'!E33="Barad-dûr"),('Nordfront-Armeebogen 2018'!C33="Krieger (0)")),('Nordfront-Armeebogen 2018'!A33),0)</f>
        <v>0</v>
      </c>
      <c r="Q59" s="34">
        <f>IF(AND(('Nordfront-Armeebogen 2018'!E33="Kosaren von Umbar"),('Nordfront-Armeebogen 2018'!C33="Krieger (0)")),('Nordfront-Armeebogen 2018'!A33),0)</f>
        <v>0</v>
      </c>
      <c r="R59" s="34">
        <f>IF(AND(('Nordfront-Armeebogen 2018'!E67="Kosaren von Umbar"),('Nordfront-Armeebogen 2018'!C67="Krieger (0)")),('Nordfront-Armeebogen 2018'!A67),0)</f>
        <v>0</v>
      </c>
      <c r="S59" s="34">
        <f>IF(AND(('Nordfront-Armeebogen 2018'!E33="Die Ostlinge"),('Nordfront-Armeebogen 2018'!C33="Krieger (0)")),('Nordfront-Armeebogen 2018'!A33),0)</f>
        <v>0</v>
      </c>
      <c r="T59" s="34">
        <f>IF(AND(('Nordfront-Armeebogen 2018'!E33="Isengart"),('Nordfront-Armeebogen 2018'!C33="Krieger (0)")),('Nordfront-Armeebogen 2018'!A33),0)</f>
        <v>0</v>
      </c>
      <c r="U59" s="34">
        <f>IF(AND(('Nordfront-Armeebogen 2018'!E67="Isengart"),('Nordfront-Armeebogen 2018'!C67="Krieger (0)")),('Nordfront-Armeebogen 2018'!A67),0)</f>
        <v>0</v>
      </c>
      <c r="V59" s="34">
        <f>IF(AND(('Nordfront-Armeebogen 2018'!E67="Isengart"),('Nordfront-Armeebogen 2018'!C67="Krieger (0)")),('Nordfront-Armeebogen 2018'!A67),0)</f>
        <v>0</v>
      </c>
      <c r="W59" s="34">
        <f>IF(AND(('Nordfront-Armeebogen 2018'!E33="Mordor"),('Nordfront-Armeebogen 2018'!C33="Krieger (0)")),('Nordfront-Armeebogen 2018'!A33),0)</f>
        <v>0</v>
      </c>
      <c r="X59" s="34">
        <f>IF(AND(('Nordfront-Armeebogen 2018'!E33="Moria"),('Nordfront-Armeebogen 2018'!C33="Krieger (0)")),('Nordfront-Armeebogen 2018'!A33),0)</f>
        <v>0</v>
      </c>
      <c r="Y59" s="34">
        <f>IF(AND(('Nordfront-Armeebogen 2018'!E33="Die Schlangenhorde"),('Nordfront-Armeebogen 2018'!C33="Krieger (0)")),('Nordfront-Armeebogen 2018'!A33),0)</f>
        <v>0</v>
      </c>
      <c r="Z59" s="34">
        <v>0</v>
      </c>
      <c r="AA59" s="34">
        <f>IF(AND(('Nordfront-Armeebogen 2018'!E33="Sharkas Abtrünnige"),('Nordfront-Armeebogen 2018'!C33="Krieger (0)")),('Nordfront-Armeebogen 2018'!A33),0)</f>
        <v>0</v>
      </c>
      <c r="AB59" s="34">
        <v>0</v>
      </c>
      <c r="AC59" s="34">
        <f>IF(AND(('Nordfront-Armeebogen 2018'!E33="Variags von Khand"),('Nordfront-Armeebogen 2018'!C33="Krieger (0)")),('Nordfront-Armeebogen 2018'!A33),0)</f>
        <v>0</v>
      </c>
      <c r="AD59" s="34">
        <v>0</v>
      </c>
      <c r="AE59" s="34">
        <f>IF(AND(('Nordfront-Armeebogen 2018'!E33="Armee von See-Stadt"),('Nordfront-Armeebogen 2018'!C33="Krieger (0)")),('Nordfront-Armeebogen 2018'!A33),0)</f>
        <v>0</v>
      </c>
      <c r="AF59" s="34">
        <v>0</v>
      </c>
      <c r="AI59" s="34">
        <f>IF(AND(('Nordfront-Armeebogen 2018'!E33="Garnision von Thal"),('Nordfront-Armeebogen 2018'!C33="Krieger (0)")),('Nordfront-Armeebogen 2018'!A33),0)</f>
        <v>0</v>
      </c>
      <c r="AJ59" s="34">
        <f>IF(AND(('Nordfront-Armeebogen 2018'!E33="Thranduils Hallen"),('Nordfront-Armeebogen 2018'!C33="Krieger (0)")),('Nordfront-Armeebogen 2018'!A33),0)</f>
        <v>0</v>
      </c>
      <c r="AK59" s="34">
        <f>IF(AND(('Nordfront-Armeebogen 2018'!E33="Die Eisenberge"),('Nordfront-Armeebogen 2018'!C33="Krieger (0)")),('Nordfront-Armeebogen 2018'!A33),0)</f>
        <v>0</v>
      </c>
      <c r="AL59" s="34">
        <f>IF(AND(('Nordfront-Armeebogen 2018'!E33="Überlebende von See-Stadt"),('Nordfront-Armeebogen 2018'!C33="Krieger (0)")),('Nordfront-Armeebogen 2018'!A33),0)</f>
        <v>0</v>
      </c>
      <c r="AM59" s="34">
        <f>IF(AND(('Nordfront-Armeebogen 2018'!E33="Azogs Jäger"),('Nordfront-Armeebogen 2018'!C33="Krieger (0)")),('Nordfront-Armeebogen 2018'!A33),0)</f>
        <v>0</v>
      </c>
      <c r="AP59" s="34">
        <f>IF(AND(('Nordfront-Armeebogen 2018'!E33="Waldläufer von Ithilien"),('Nordfront-Armeebogen 2018'!C33="Krieger (0)")),('Nordfront-Armeebogen 2018'!A33),0)</f>
        <v>0</v>
      </c>
      <c r="AQ59" s="34">
        <f>IF(AND(('Nordfront-Armeebogen 2018'!E33="Die Menschen des Westens"),('Nordfront-Armeebogen 2018'!C33="Krieger (0)")),('Nordfront-Armeebogen 2018'!A33),0)</f>
        <v>0</v>
      </c>
      <c r="AR59" s="34">
        <f>IF(AND(('Nordfront-Armeebogen 2018'!E33="Gothmogs Armee"),('Nordfront-Armeebogen 2018'!C33="Krieger (0)")),('Nordfront-Armeebogen 2018'!A33),0)</f>
        <v>0</v>
      </c>
      <c r="AS59" s="34">
        <f>IF(AND(('Nordfront-Armeebogen 2018'!E33="Große Armee des Südens"),('Nordfront-Armeebogen 2018'!C33="Krieger (0)")),('Nordfront-Armeebogen 2018'!A33),0)</f>
        <v>0</v>
      </c>
      <c r="AT59" s="34">
        <f>IF(AND(('Nordfront-Armeebogen 2018'!E33="Das schwarze Tor öffnet sich"),('Nordfront-Armeebogen 2018'!C33="Krieger (0)")),('Nordfront-Armeebogen 2018'!A33),0)</f>
        <v>0</v>
      </c>
      <c r="AU59" s="34">
        <f>IF(AND(('Nordfront-Armeebogen 2018'!E33="Das schwarze Tor öffnet sich"),('Nordfront-Armeebogen 2018'!C33="Krieger (0)")),('Nordfront-Armeebogen 2018'!A33),0)</f>
        <v>0</v>
      </c>
      <c r="AV59" s="34">
        <f>IF(AND(('Nordfront-Armeebogen 2018'!E33="Die Raufbolde des Hauptmanns"),('Nordfront-Armeebogen 2018'!C33="Krieger (0)")),('Nordfront-Armeebogen 2018'!A33),0)</f>
        <v>0</v>
      </c>
    </row>
    <row r="60" spans="2:48" x14ac:dyDescent="0.25">
      <c r="B60" s="34">
        <f>IF(AND(('Nordfront-Armeebogen 2018'!E34="Arnor"),('Nordfront-Armeebogen 2018'!C34="Krieger (0)")),('Nordfront-Armeebogen 2018'!A34),0)</f>
        <v>0</v>
      </c>
      <c r="C60" s="34">
        <f>IF(AND(('Nordfront-Armeebogen 2018'!E34="Die Lehen"),('Nordfront-Armeebogen 2018'!C34="Krieger (0)")),('Nordfront-Armeebogen 2018'!A34),0)</f>
        <v>0</v>
      </c>
      <c r="D60" s="39">
        <f>IF(AND(('Nordfront-Armeebogen 2018'!E34="Das Königreich von Kazad-dûm"),('Nordfront-Armeebogen 2018'!C34="Krieger (0)")),('Nordfront-Armeebogen 2018'!A34),0)</f>
        <v>0</v>
      </c>
      <c r="E60" s="39">
        <f>IF(AND(('Nordfront-Armeebogen 2018'!E68="Das Königreich von Kazad-dûm"),('Nordfront-Armeebogen 2018'!C68="Krieger (0)")),('Nordfront-Armeebogen 2018'!A68),0)</f>
        <v>0</v>
      </c>
      <c r="F60" s="34">
        <v>0</v>
      </c>
      <c r="G60" s="34">
        <f>IF(AND(('Nordfront-Armeebogen 2018'!E34="Lothlórien"),('Nordfront-Armeebogen 2018'!C34="Krieger (0)")),('Nordfront-Armeebogen 2018'!A34),0)</f>
        <v>0</v>
      </c>
      <c r="H60" s="34">
        <f>IF(AND(('Nordfront-Armeebogen 2018'!E34="Minas Tirith"),('Nordfront-Armeebogen 2018'!C34="Krieger (0)")),('Nordfront-Armeebogen 2018'!A34),0)</f>
        <v>0</v>
      </c>
      <c r="I60" s="34">
        <f>IF(AND(('Nordfront-Armeebogen 2018'!E68="Minas Tirith"),('Nordfront-Armeebogen 2018'!C68="Krieger (0)")),('Nordfront-Armeebogen 2018'!A68),0)</f>
        <v>0</v>
      </c>
      <c r="J60" s="34">
        <f>IF(AND(('Nordfront-Armeebogen 2018'!E34="Númenor"),('Nordfront-Armeebogen 2018'!C34="Krieger (0)")),('Nordfront-Armeebogen 2018'!A34),0)</f>
        <v>0</v>
      </c>
      <c r="K60" s="34">
        <f>IF(AND(('Nordfront-Armeebogen 2018'!E34="Bruchtal"),('Nordfront-Armeebogen 2018'!C34="Krieger (0)")),('Nordfront-Armeebogen 2018'!A34),0)</f>
        <v>0</v>
      </c>
      <c r="L60" s="34">
        <f>IF(AND(('Nordfront-Armeebogen 2018'!E34="Rohan"),('Nordfront-Armeebogen 2018'!C34="Krieger (0)")),('Nordfront-Armeebogen 2018'!A34),0)</f>
        <v>0</v>
      </c>
      <c r="M60" s="34">
        <f>IF(AND(('Nordfront-Armeebogen 2018'!E34="Das Auenland"),('Nordfront-Armeebogen 2018'!C34="Krieger (0)")),('Nordfront-Armeebogen 2018'!A34),0)</f>
        <v>0</v>
      </c>
      <c r="N60" s="34">
        <v>0</v>
      </c>
      <c r="O60" s="34">
        <f>IF(AND(('Nordfront-Armeebogen 2018'!E34="Angmar"),('Nordfront-Armeebogen 2018'!C34="Krieger (0)")),('Nordfront-Armeebogen 2018'!A34),0)</f>
        <v>0</v>
      </c>
      <c r="P60" s="34">
        <f>IF(AND(('Nordfront-Armeebogen 2018'!E34="Barad-dûr"),('Nordfront-Armeebogen 2018'!C34="Krieger (0)")),('Nordfront-Armeebogen 2018'!A34),0)</f>
        <v>0</v>
      </c>
      <c r="Q60" s="34">
        <f>IF(AND(('Nordfront-Armeebogen 2018'!E34="Kosaren von Umbar"),('Nordfront-Armeebogen 2018'!C34="Krieger (0)")),('Nordfront-Armeebogen 2018'!A34),0)</f>
        <v>0</v>
      </c>
      <c r="R60" s="34">
        <f>IF(AND(('Nordfront-Armeebogen 2018'!E68="Kosaren von Umbar"),('Nordfront-Armeebogen 2018'!C68="Krieger (0)")),('Nordfront-Armeebogen 2018'!A68),0)</f>
        <v>0</v>
      </c>
      <c r="S60" s="34">
        <f>IF(AND(('Nordfront-Armeebogen 2018'!E34="Die Ostlinge"),('Nordfront-Armeebogen 2018'!C34="Krieger (0)")),('Nordfront-Armeebogen 2018'!A34),0)</f>
        <v>0</v>
      </c>
      <c r="T60" s="34">
        <f>IF(AND(('Nordfront-Armeebogen 2018'!E34="Isengart"),('Nordfront-Armeebogen 2018'!C34="Krieger (0)")),('Nordfront-Armeebogen 2018'!A34),0)</f>
        <v>0</v>
      </c>
      <c r="U60" s="34">
        <f>IF(AND(('Nordfront-Armeebogen 2018'!E68="Isengart"),('Nordfront-Armeebogen 2018'!C68="Krieger (0)")),('Nordfront-Armeebogen 2018'!A68),0)</f>
        <v>0</v>
      </c>
      <c r="V60" s="34">
        <f>IF(AND(('Nordfront-Armeebogen 2018'!E68="Isengart"),('Nordfront-Armeebogen 2018'!C68="Krieger (0)")),('Nordfront-Armeebogen 2018'!A68),0)</f>
        <v>0</v>
      </c>
      <c r="W60" s="34">
        <f>IF(AND(('Nordfront-Armeebogen 2018'!E34="Mordor"),('Nordfront-Armeebogen 2018'!C34="Krieger (0)")),('Nordfront-Armeebogen 2018'!A34),0)</f>
        <v>0</v>
      </c>
      <c r="X60" s="34">
        <f>IF(AND(('Nordfront-Armeebogen 2018'!E34="Moria"),('Nordfront-Armeebogen 2018'!C34="Krieger (0)")),('Nordfront-Armeebogen 2018'!A34),0)</f>
        <v>0</v>
      </c>
      <c r="Y60" s="34">
        <f>IF(AND(('Nordfront-Armeebogen 2018'!E34="Die Schlangenhorde"),('Nordfront-Armeebogen 2018'!C34="Krieger (0)")),('Nordfront-Armeebogen 2018'!A34),0)</f>
        <v>0</v>
      </c>
      <c r="Z60" s="34">
        <v>0</v>
      </c>
      <c r="AA60" s="34">
        <f>IF(AND(('Nordfront-Armeebogen 2018'!E34="Sharkas Abtrünnige"),('Nordfront-Armeebogen 2018'!C34="Krieger (0)")),('Nordfront-Armeebogen 2018'!A34),0)</f>
        <v>0</v>
      </c>
      <c r="AB60" s="34">
        <v>0</v>
      </c>
      <c r="AC60" s="34">
        <f>IF(AND(('Nordfront-Armeebogen 2018'!E34="Variags von Khand"),('Nordfront-Armeebogen 2018'!C34="Krieger (0)")),('Nordfront-Armeebogen 2018'!A34),0)</f>
        <v>0</v>
      </c>
      <c r="AD60" s="34">
        <v>0</v>
      </c>
      <c r="AE60" s="34">
        <f>IF(AND(('Nordfront-Armeebogen 2018'!E34="Armee von See-Stadt"),('Nordfront-Armeebogen 2018'!C34="Krieger (0)")),('Nordfront-Armeebogen 2018'!A34),0)</f>
        <v>0</v>
      </c>
      <c r="AF60" s="34">
        <v>0</v>
      </c>
      <c r="AI60" s="34">
        <f>IF(AND(('Nordfront-Armeebogen 2018'!E34="Garnision von Thal"),('Nordfront-Armeebogen 2018'!C34="Krieger (0)")),('Nordfront-Armeebogen 2018'!A34),0)</f>
        <v>0</v>
      </c>
      <c r="AJ60" s="34">
        <f>IF(AND(('Nordfront-Armeebogen 2018'!E34="Thranduils Hallen"),('Nordfront-Armeebogen 2018'!C34="Krieger (0)")),('Nordfront-Armeebogen 2018'!A34),0)</f>
        <v>0</v>
      </c>
      <c r="AK60" s="34">
        <f>IF(AND(('Nordfront-Armeebogen 2018'!E34="Die Eisenberge"),('Nordfront-Armeebogen 2018'!C34="Krieger (0)")),('Nordfront-Armeebogen 2018'!A34),0)</f>
        <v>0</v>
      </c>
      <c r="AL60" s="34">
        <f>IF(AND(('Nordfront-Armeebogen 2018'!E34="Überlebende von See-Stadt"),('Nordfront-Armeebogen 2018'!C34="Krieger (0)")),('Nordfront-Armeebogen 2018'!A34),0)</f>
        <v>0</v>
      </c>
      <c r="AM60" s="34">
        <f>IF(AND(('Nordfront-Armeebogen 2018'!E34="Azogs Jäger"),('Nordfront-Armeebogen 2018'!C34="Krieger (0)")),('Nordfront-Armeebogen 2018'!A34),0)</f>
        <v>0</v>
      </c>
      <c r="AP60" s="34">
        <f>IF(AND(('Nordfront-Armeebogen 2018'!E34="Waldläufer von Ithilien"),('Nordfront-Armeebogen 2018'!C34="Krieger (0)")),('Nordfront-Armeebogen 2018'!A34),0)</f>
        <v>0</v>
      </c>
      <c r="AQ60" s="34">
        <f>IF(AND(('Nordfront-Armeebogen 2018'!E34="Die Menschen des Westens"),('Nordfront-Armeebogen 2018'!C34="Krieger (0)")),('Nordfront-Armeebogen 2018'!A34),0)</f>
        <v>0</v>
      </c>
      <c r="AR60" s="34">
        <f>IF(AND(('Nordfront-Armeebogen 2018'!E34="Gothmogs Armee"),('Nordfront-Armeebogen 2018'!C34="Krieger (0)")),('Nordfront-Armeebogen 2018'!A34),0)</f>
        <v>0</v>
      </c>
      <c r="AS60" s="34">
        <f>IF(AND(('Nordfront-Armeebogen 2018'!E34="Große Armee des Südens"),('Nordfront-Armeebogen 2018'!C34="Krieger (0)")),('Nordfront-Armeebogen 2018'!A34),0)</f>
        <v>0</v>
      </c>
      <c r="AT60" s="34">
        <f>IF(AND(('Nordfront-Armeebogen 2018'!E34="Das schwarze Tor öffnet sich"),('Nordfront-Armeebogen 2018'!C34="Krieger (0)")),('Nordfront-Armeebogen 2018'!A34),0)</f>
        <v>0</v>
      </c>
      <c r="AU60" s="34">
        <f>IF(AND(('Nordfront-Armeebogen 2018'!E34="Das schwarze Tor öffnet sich"),('Nordfront-Armeebogen 2018'!C34="Krieger (0)")),('Nordfront-Armeebogen 2018'!A34),0)</f>
        <v>0</v>
      </c>
      <c r="AV60" s="34">
        <f>IF(AND(('Nordfront-Armeebogen 2018'!E34="Die Raufbolde des Hauptmanns"),('Nordfront-Armeebogen 2018'!C34="Krieger (0)")),('Nordfront-Armeebogen 2018'!A34),0)</f>
        <v>0</v>
      </c>
    </row>
    <row r="61" spans="2:48" x14ac:dyDescent="0.25">
      <c r="B61" s="34">
        <f>IF(AND(('Nordfront-Armeebogen 2018'!E35="Arnor"),('Nordfront-Armeebogen 2018'!C35="Krieger (0)")),('Nordfront-Armeebogen 2018'!A35),0)</f>
        <v>0</v>
      </c>
      <c r="C61" s="34">
        <f>IF(AND(('Nordfront-Armeebogen 2018'!E35="Die Lehen"),('Nordfront-Armeebogen 2018'!C35="Krieger (0)")),('Nordfront-Armeebogen 2018'!A35),0)</f>
        <v>0</v>
      </c>
      <c r="D61" s="39">
        <f>IF(AND(('Nordfront-Armeebogen 2018'!E35="Das Königreich von Kazad-dûm"),('Nordfront-Armeebogen 2018'!C35="Krieger (0)")),('Nordfront-Armeebogen 2018'!A35),0)</f>
        <v>0</v>
      </c>
      <c r="E61" s="39">
        <f>IF(AND(('Nordfront-Armeebogen 2018'!E69="Das Königreich von Kazad-dûm"),('Nordfront-Armeebogen 2018'!C69="Krieger (0)")),('Nordfront-Armeebogen 2018'!A69),0)</f>
        <v>0</v>
      </c>
      <c r="F61" s="34">
        <v>0</v>
      </c>
      <c r="G61" s="34">
        <f>IF(AND(('Nordfront-Armeebogen 2018'!E35="Lothlórien"),('Nordfront-Armeebogen 2018'!C35="Krieger (0)")),('Nordfront-Armeebogen 2018'!A35),0)</f>
        <v>0</v>
      </c>
      <c r="H61" s="34">
        <f>IF(AND(('Nordfront-Armeebogen 2018'!E35="Minas Tirith"),('Nordfront-Armeebogen 2018'!C35="Krieger (0)")),('Nordfront-Armeebogen 2018'!A35),0)</f>
        <v>0</v>
      </c>
      <c r="I61" s="34">
        <f>IF(AND(('Nordfront-Armeebogen 2018'!E69="Minas Tirith"),('Nordfront-Armeebogen 2018'!C69="Krieger (0)")),('Nordfront-Armeebogen 2018'!A69),0)</f>
        <v>0</v>
      </c>
      <c r="J61" s="34">
        <f>IF(AND(('Nordfront-Armeebogen 2018'!E35="Númenor"),('Nordfront-Armeebogen 2018'!C35="Krieger (0)")),('Nordfront-Armeebogen 2018'!A35),0)</f>
        <v>0</v>
      </c>
      <c r="K61" s="34">
        <f>IF(AND(('Nordfront-Armeebogen 2018'!E35="Bruchtal"),('Nordfront-Armeebogen 2018'!C35="Krieger (0)")),('Nordfront-Armeebogen 2018'!A35),0)</f>
        <v>0</v>
      </c>
      <c r="L61" s="34">
        <f>IF(AND(('Nordfront-Armeebogen 2018'!E35="Rohan"),('Nordfront-Armeebogen 2018'!C35="Krieger (0)")),('Nordfront-Armeebogen 2018'!A35),0)</f>
        <v>0</v>
      </c>
      <c r="M61" s="34">
        <f>IF(AND(('Nordfront-Armeebogen 2018'!E35="Das Auenland"),('Nordfront-Armeebogen 2018'!C35="Krieger (0)")),('Nordfront-Armeebogen 2018'!A35),0)</f>
        <v>0</v>
      </c>
      <c r="N61" s="34">
        <v>0</v>
      </c>
      <c r="O61" s="34">
        <f>IF(AND(('Nordfront-Armeebogen 2018'!E35="Angmar"),('Nordfront-Armeebogen 2018'!C35="Krieger (0)")),('Nordfront-Armeebogen 2018'!A35),0)</f>
        <v>0</v>
      </c>
      <c r="P61" s="34">
        <f>IF(AND(('Nordfront-Armeebogen 2018'!E35="Barad-dûr"),('Nordfront-Armeebogen 2018'!C35="Krieger (0)")),('Nordfront-Armeebogen 2018'!A35),0)</f>
        <v>0</v>
      </c>
      <c r="Q61" s="34">
        <f>IF(AND(('Nordfront-Armeebogen 2018'!E35="Kosaren von Umbar"),('Nordfront-Armeebogen 2018'!C35="Krieger (0)")),('Nordfront-Armeebogen 2018'!A35),0)</f>
        <v>0</v>
      </c>
      <c r="R61" s="34">
        <f>IF(AND(('Nordfront-Armeebogen 2018'!E69="Kosaren von Umbar"),('Nordfront-Armeebogen 2018'!C69="Krieger (0)")),('Nordfront-Armeebogen 2018'!A69),0)</f>
        <v>0</v>
      </c>
      <c r="S61" s="34">
        <f>IF(AND(('Nordfront-Armeebogen 2018'!E35="Die Ostlinge"),('Nordfront-Armeebogen 2018'!C35="Krieger (0)")),('Nordfront-Armeebogen 2018'!A35),0)</f>
        <v>0</v>
      </c>
      <c r="T61" s="34">
        <f>IF(AND(('Nordfront-Armeebogen 2018'!E35="Isengart"),('Nordfront-Armeebogen 2018'!C35="Krieger (0)")),('Nordfront-Armeebogen 2018'!A35),0)</f>
        <v>0</v>
      </c>
      <c r="U61" s="34">
        <f>IF(AND(('Nordfront-Armeebogen 2018'!E69="Isengart"),('Nordfront-Armeebogen 2018'!C69="Krieger (0)")),('Nordfront-Armeebogen 2018'!A69),0)</f>
        <v>0</v>
      </c>
      <c r="V61" s="34">
        <f>IF(AND(('Nordfront-Armeebogen 2018'!E69="Isengart"),('Nordfront-Armeebogen 2018'!C69="Krieger (0)")),('Nordfront-Armeebogen 2018'!A69),0)</f>
        <v>0</v>
      </c>
      <c r="W61" s="34">
        <f>IF(AND(('Nordfront-Armeebogen 2018'!E35="Mordor"),('Nordfront-Armeebogen 2018'!C35="Krieger (0)")),('Nordfront-Armeebogen 2018'!A35),0)</f>
        <v>0</v>
      </c>
      <c r="X61" s="34">
        <f>IF(AND(('Nordfront-Armeebogen 2018'!E35="Moria"),('Nordfront-Armeebogen 2018'!C35="Krieger (0)")),('Nordfront-Armeebogen 2018'!A35),0)</f>
        <v>0</v>
      </c>
      <c r="Y61" s="34">
        <f>IF(AND(('Nordfront-Armeebogen 2018'!E35="Die Schlangenhorde"),('Nordfront-Armeebogen 2018'!C35="Krieger (0)")),('Nordfront-Armeebogen 2018'!A35),0)</f>
        <v>0</v>
      </c>
      <c r="Z61" s="34">
        <v>0</v>
      </c>
      <c r="AA61" s="34">
        <f>IF(AND(('Nordfront-Armeebogen 2018'!E35="Sharkas Abtrünnige"),('Nordfront-Armeebogen 2018'!C35="Krieger (0)")),('Nordfront-Armeebogen 2018'!A35),0)</f>
        <v>0</v>
      </c>
      <c r="AB61" s="34">
        <v>0</v>
      </c>
      <c r="AC61" s="34">
        <f>IF(AND(('Nordfront-Armeebogen 2018'!E35="Variags von Khand"),('Nordfront-Armeebogen 2018'!C35="Krieger (0)")),('Nordfront-Armeebogen 2018'!A35),0)</f>
        <v>0</v>
      </c>
      <c r="AD61" s="34">
        <v>0</v>
      </c>
      <c r="AE61" s="34">
        <f>IF(AND(('Nordfront-Armeebogen 2018'!E35="Armee von See-Stadt"),('Nordfront-Armeebogen 2018'!C35="Krieger (0)")),('Nordfront-Armeebogen 2018'!A35),0)</f>
        <v>0</v>
      </c>
      <c r="AF61" s="34">
        <v>0</v>
      </c>
      <c r="AI61" s="34">
        <f>IF(AND(('Nordfront-Armeebogen 2018'!E35="Garnision von Thal"),('Nordfront-Armeebogen 2018'!C35="Krieger (0)")),('Nordfront-Armeebogen 2018'!A35),0)</f>
        <v>0</v>
      </c>
      <c r="AJ61" s="34">
        <f>IF(AND(('Nordfront-Armeebogen 2018'!E35="Thranduils Hallen"),('Nordfront-Armeebogen 2018'!C35="Krieger (0)")),('Nordfront-Armeebogen 2018'!A35),0)</f>
        <v>0</v>
      </c>
      <c r="AK61" s="34">
        <f>IF(AND(('Nordfront-Armeebogen 2018'!E35="Die Eisenberge"),('Nordfront-Armeebogen 2018'!C35="Krieger (0)")),('Nordfront-Armeebogen 2018'!A35),0)</f>
        <v>0</v>
      </c>
      <c r="AL61" s="34">
        <f>IF(AND(('Nordfront-Armeebogen 2018'!E35="Überlebende von See-Stadt"),('Nordfront-Armeebogen 2018'!C35="Krieger (0)")),('Nordfront-Armeebogen 2018'!A35),0)</f>
        <v>0</v>
      </c>
      <c r="AM61" s="34">
        <f>IF(AND(('Nordfront-Armeebogen 2018'!E35="Azogs Jäger"),('Nordfront-Armeebogen 2018'!C35="Krieger (0)")),('Nordfront-Armeebogen 2018'!A35),0)</f>
        <v>0</v>
      </c>
      <c r="AP61" s="34">
        <f>IF(AND(('Nordfront-Armeebogen 2018'!E35="Waldläufer von Ithilien"),('Nordfront-Armeebogen 2018'!C35="Krieger (0)")),('Nordfront-Armeebogen 2018'!A35),0)</f>
        <v>0</v>
      </c>
      <c r="AQ61" s="34">
        <f>IF(AND(('Nordfront-Armeebogen 2018'!E35="Die Menschen des Westens"),('Nordfront-Armeebogen 2018'!C35="Krieger (0)")),('Nordfront-Armeebogen 2018'!A35),0)</f>
        <v>0</v>
      </c>
      <c r="AR61" s="34">
        <f>IF(AND(('Nordfront-Armeebogen 2018'!E35="Gothmogs Armee"),('Nordfront-Armeebogen 2018'!C35="Krieger (0)")),('Nordfront-Armeebogen 2018'!A35),0)</f>
        <v>0</v>
      </c>
      <c r="AS61" s="34">
        <f>IF(AND(('Nordfront-Armeebogen 2018'!E35="Große Armee des Südens"),('Nordfront-Armeebogen 2018'!C35="Krieger (0)")),('Nordfront-Armeebogen 2018'!A35),0)</f>
        <v>0</v>
      </c>
      <c r="AT61" s="34">
        <f>IF(AND(('Nordfront-Armeebogen 2018'!E35="Das schwarze Tor öffnet sich"),('Nordfront-Armeebogen 2018'!C35="Krieger (0)")),('Nordfront-Armeebogen 2018'!A35),0)</f>
        <v>0</v>
      </c>
      <c r="AU61" s="34">
        <f>IF(AND(('Nordfront-Armeebogen 2018'!E35="Das schwarze Tor öffnet sich"),('Nordfront-Armeebogen 2018'!C35="Krieger (0)")),('Nordfront-Armeebogen 2018'!A35),0)</f>
        <v>0</v>
      </c>
      <c r="AV61" s="34">
        <f>IF(AND(('Nordfront-Armeebogen 2018'!E35="Die Raufbolde des Hauptmanns"),('Nordfront-Armeebogen 2018'!C35="Krieger (0)")),('Nordfront-Armeebogen 2018'!A35),0)</f>
        <v>0</v>
      </c>
    </row>
    <row r="62" spans="2:48" x14ac:dyDescent="0.25">
      <c r="B62" s="34">
        <f>IF(AND(('Nordfront-Armeebogen 2018'!E36="Arnor"),('Nordfront-Armeebogen 2018'!C36="Krieger (0)")),('Nordfront-Armeebogen 2018'!A36),0)</f>
        <v>0</v>
      </c>
      <c r="C62" s="34">
        <f>IF(AND(('Nordfront-Armeebogen 2018'!E36="Die Lehen"),('Nordfront-Armeebogen 2018'!C36="Krieger (0)")),('Nordfront-Armeebogen 2018'!A36),0)</f>
        <v>0</v>
      </c>
      <c r="D62" s="39">
        <f>IF(AND(('Nordfront-Armeebogen 2018'!E36="Das Königreich von Kazad-dûm"),('Nordfront-Armeebogen 2018'!C36="Krieger (0)")),('Nordfront-Armeebogen 2018'!A36),0)</f>
        <v>0</v>
      </c>
      <c r="E62" s="39">
        <f>IF(AND(('Nordfront-Armeebogen 2018'!E70="Das Königreich von Kazad-dûm"),('Nordfront-Armeebogen 2018'!C70="Krieger (0)")),('Nordfront-Armeebogen 2018'!A70),0)</f>
        <v>0</v>
      </c>
      <c r="F62" s="34">
        <v>0</v>
      </c>
      <c r="G62" s="34">
        <f>IF(AND(('Nordfront-Armeebogen 2018'!E36="Lothlórien"),('Nordfront-Armeebogen 2018'!C36="Krieger (0)")),('Nordfront-Armeebogen 2018'!A36),0)</f>
        <v>0</v>
      </c>
      <c r="H62" s="34">
        <f>IF(AND(('Nordfront-Armeebogen 2018'!E36="Minas Tirith"),('Nordfront-Armeebogen 2018'!C36="Krieger (0)")),('Nordfront-Armeebogen 2018'!A36),0)</f>
        <v>0</v>
      </c>
      <c r="I62" s="34">
        <f>IF(AND(('Nordfront-Armeebogen 2018'!E70="Minas Tirith"),('Nordfront-Armeebogen 2018'!C70="Krieger (0)")),('Nordfront-Armeebogen 2018'!A70),0)</f>
        <v>0</v>
      </c>
      <c r="J62" s="34">
        <f>IF(AND(('Nordfront-Armeebogen 2018'!E36="Númenor"),('Nordfront-Armeebogen 2018'!C36="Krieger (0)")),('Nordfront-Armeebogen 2018'!A36),0)</f>
        <v>0</v>
      </c>
      <c r="K62" s="34">
        <f>IF(AND(('Nordfront-Armeebogen 2018'!E36="Bruchtal"),('Nordfront-Armeebogen 2018'!C36="Krieger (0)")),('Nordfront-Armeebogen 2018'!A36),0)</f>
        <v>0</v>
      </c>
      <c r="L62" s="34">
        <f>IF(AND(('Nordfront-Armeebogen 2018'!E36="Rohan"),('Nordfront-Armeebogen 2018'!C36="Krieger (0)")),('Nordfront-Armeebogen 2018'!A36),0)</f>
        <v>0</v>
      </c>
      <c r="M62" s="34">
        <f>IF(AND(('Nordfront-Armeebogen 2018'!E36="Das Auenland"),('Nordfront-Armeebogen 2018'!C36="Krieger (0)")),('Nordfront-Armeebogen 2018'!A36),0)</f>
        <v>0</v>
      </c>
      <c r="N62" s="34">
        <v>0</v>
      </c>
      <c r="O62" s="34">
        <f>IF(AND(('Nordfront-Armeebogen 2018'!E36="Angmar"),('Nordfront-Armeebogen 2018'!C36="Krieger (0)")),('Nordfront-Armeebogen 2018'!A36),0)</f>
        <v>0</v>
      </c>
      <c r="P62" s="34">
        <f>IF(AND(('Nordfront-Armeebogen 2018'!E36="Barad-dûr"),('Nordfront-Armeebogen 2018'!C36="Krieger (0)")),('Nordfront-Armeebogen 2018'!A36),0)</f>
        <v>0</v>
      </c>
      <c r="Q62" s="34">
        <f>IF(AND(('Nordfront-Armeebogen 2018'!E36="Kosaren von Umbar"),('Nordfront-Armeebogen 2018'!C36="Krieger (0)")),('Nordfront-Armeebogen 2018'!A36),0)</f>
        <v>0</v>
      </c>
      <c r="R62" s="34">
        <f>IF(AND(('Nordfront-Armeebogen 2018'!E70="Kosaren von Umbar"),('Nordfront-Armeebogen 2018'!C70="Krieger (0)")),('Nordfront-Armeebogen 2018'!A70),0)</f>
        <v>0</v>
      </c>
      <c r="S62" s="34">
        <f>IF(AND(('Nordfront-Armeebogen 2018'!E36="Die Ostlinge"),('Nordfront-Armeebogen 2018'!C36="Krieger (0)")),('Nordfront-Armeebogen 2018'!A36),0)</f>
        <v>0</v>
      </c>
      <c r="T62" s="34">
        <f>IF(AND(('Nordfront-Armeebogen 2018'!E36="Isengart"),('Nordfront-Armeebogen 2018'!C36="Krieger (0)")),('Nordfront-Armeebogen 2018'!A36),0)</f>
        <v>0</v>
      </c>
      <c r="U62" s="34">
        <f>IF(AND(('Nordfront-Armeebogen 2018'!E70="Isengart"),('Nordfront-Armeebogen 2018'!C70="Krieger (0)")),('Nordfront-Armeebogen 2018'!A70),0)</f>
        <v>0</v>
      </c>
      <c r="V62" s="34">
        <f>IF(AND(('Nordfront-Armeebogen 2018'!E70="Isengart"),('Nordfront-Armeebogen 2018'!C70="Krieger (0)")),('Nordfront-Armeebogen 2018'!A70),0)</f>
        <v>0</v>
      </c>
      <c r="W62" s="34">
        <f>IF(AND(('Nordfront-Armeebogen 2018'!E36="Mordor"),('Nordfront-Armeebogen 2018'!C36="Krieger (0)")),('Nordfront-Armeebogen 2018'!A36),0)</f>
        <v>0</v>
      </c>
      <c r="X62" s="34">
        <f>IF(AND(('Nordfront-Armeebogen 2018'!E36="Moria"),('Nordfront-Armeebogen 2018'!C36="Krieger (0)")),('Nordfront-Armeebogen 2018'!A36),0)</f>
        <v>0</v>
      </c>
      <c r="Y62" s="34">
        <f>IF(AND(('Nordfront-Armeebogen 2018'!E36="Die Schlangenhorde"),('Nordfront-Armeebogen 2018'!C36="Krieger (0)")),('Nordfront-Armeebogen 2018'!A36),0)</f>
        <v>0</v>
      </c>
      <c r="Z62" s="34">
        <v>0</v>
      </c>
      <c r="AA62" s="34">
        <f>IF(AND(('Nordfront-Armeebogen 2018'!E36="Sharkas Abtrünnige"),('Nordfront-Armeebogen 2018'!C36="Krieger (0)")),('Nordfront-Armeebogen 2018'!A36),0)</f>
        <v>0</v>
      </c>
      <c r="AB62" s="34">
        <v>0</v>
      </c>
      <c r="AC62" s="34">
        <f>IF(AND(('Nordfront-Armeebogen 2018'!E36="Variags von Khand"),('Nordfront-Armeebogen 2018'!C36="Krieger (0)")),('Nordfront-Armeebogen 2018'!A36),0)</f>
        <v>0</v>
      </c>
      <c r="AD62" s="34">
        <v>0</v>
      </c>
      <c r="AE62" s="34">
        <f>IF(AND(('Nordfront-Armeebogen 2018'!E36="Armee von See-Stadt"),('Nordfront-Armeebogen 2018'!C36="Krieger (0)")),('Nordfront-Armeebogen 2018'!A36),0)</f>
        <v>0</v>
      </c>
      <c r="AF62" s="34">
        <v>0</v>
      </c>
      <c r="AI62" s="34">
        <f>IF(AND(('Nordfront-Armeebogen 2018'!E36="Garnision von Thal"),('Nordfront-Armeebogen 2018'!C36="Krieger (0)")),('Nordfront-Armeebogen 2018'!A36),0)</f>
        <v>0</v>
      </c>
      <c r="AJ62" s="34">
        <f>IF(AND(('Nordfront-Armeebogen 2018'!E36="Thranduils Hallen"),('Nordfront-Armeebogen 2018'!C36="Krieger (0)")),('Nordfront-Armeebogen 2018'!A36),0)</f>
        <v>0</v>
      </c>
      <c r="AK62" s="34">
        <f>IF(AND(('Nordfront-Armeebogen 2018'!E36="Die Eisenberge"),('Nordfront-Armeebogen 2018'!C36="Krieger (0)")),('Nordfront-Armeebogen 2018'!A36),0)</f>
        <v>0</v>
      </c>
      <c r="AL62" s="34">
        <f>IF(AND(('Nordfront-Armeebogen 2018'!E36="Überlebende von See-Stadt"),('Nordfront-Armeebogen 2018'!C36="Krieger (0)")),('Nordfront-Armeebogen 2018'!A36),0)</f>
        <v>0</v>
      </c>
      <c r="AM62" s="34">
        <f>IF(AND(('Nordfront-Armeebogen 2018'!E36="Azogs Jäger"),('Nordfront-Armeebogen 2018'!C36="Krieger (0)")),('Nordfront-Armeebogen 2018'!A36),0)</f>
        <v>0</v>
      </c>
      <c r="AP62" s="34">
        <f>IF(AND(('Nordfront-Armeebogen 2018'!E36="Waldläufer von Ithilien"),('Nordfront-Armeebogen 2018'!C36="Krieger (0)")),('Nordfront-Armeebogen 2018'!A36),0)</f>
        <v>0</v>
      </c>
      <c r="AQ62" s="34">
        <f>IF(AND(('Nordfront-Armeebogen 2018'!E36="Die Menschen des Westens"),('Nordfront-Armeebogen 2018'!C36="Krieger (0)")),('Nordfront-Armeebogen 2018'!A36),0)</f>
        <v>0</v>
      </c>
      <c r="AR62" s="34">
        <f>IF(AND(('Nordfront-Armeebogen 2018'!E36="Gothmogs Armee"),('Nordfront-Armeebogen 2018'!C36="Krieger (0)")),('Nordfront-Armeebogen 2018'!A36),0)</f>
        <v>0</v>
      </c>
      <c r="AS62" s="34">
        <f>IF(AND(('Nordfront-Armeebogen 2018'!E36="Große Armee des Südens"),('Nordfront-Armeebogen 2018'!C36="Krieger (0)")),('Nordfront-Armeebogen 2018'!A36),0)</f>
        <v>0</v>
      </c>
      <c r="AT62" s="34">
        <f>IF(AND(('Nordfront-Armeebogen 2018'!E36="Das schwarze Tor öffnet sich"),('Nordfront-Armeebogen 2018'!C36="Krieger (0)")),('Nordfront-Armeebogen 2018'!A36),0)</f>
        <v>0</v>
      </c>
      <c r="AU62" s="34">
        <f>IF(AND(('Nordfront-Armeebogen 2018'!E36="Das schwarze Tor öffnet sich"),('Nordfront-Armeebogen 2018'!C36="Krieger (0)")),('Nordfront-Armeebogen 2018'!A36),0)</f>
        <v>0</v>
      </c>
      <c r="AV62" s="34">
        <f>IF(AND(('Nordfront-Armeebogen 2018'!E36="Die Raufbolde des Hauptmanns"),('Nordfront-Armeebogen 2018'!C36="Krieger (0)")),('Nordfront-Armeebogen 2018'!A36),0)</f>
        <v>0</v>
      </c>
    </row>
    <row r="63" spans="2:48" x14ac:dyDescent="0.25">
      <c r="B63" s="34">
        <f>IF(AND(('Nordfront-Armeebogen 2018'!E37="Arnor"),('Nordfront-Armeebogen 2018'!C37="Krieger (0)")),('Nordfront-Armeebogen 2018'!A37),0)</f>
        <v>0</v>
      </c>
      <c r="C63" s="34">
        <f>IF(AND(('Nordfront-Armeebogen 2018'!E37="Die Lehen"),('Nordfront-Armeebogen 2018'!C37="Krieger (0)")),('Nordfront-Armeebogen 2018'!A37),0)</f>
        <v>0</v>
      </c>
      <c r="D63" s="39">
        <f>IF(AND(('Nordfront-Armeebogen 2018'!E37="Das Königreich von Kazad-dûm"),('Nordfront-Armeebogen 2018'!C37="Krieger (0)")),('Nordfront-Armeebogen 2018'!A37),0)</f>
        <v>0</v>
      </c>
      <c r="E63" s="39">
        <f>IF(AND(('Nordfront-Armeebogen 2018'!E71="Das Königreich von Kazad-dûm"),('Nordfront-Armeebogen 2018'!C71="Krieger (0)")),('Nordfront-Armeebogen 2018'!A71),0)</f>
        <v>0</v>
      </c>
      <c r="F63" s="34">
        <v>0</v>
      </c>
      <c r="G63" s="34">
        <f>IF(AND(('Nordfront-Armeebogen 2018'!E37="Lothlórien"),('Nordfront-Armeebogen 2018'!C37="Krieger (0)")),('Nordfront-Armeebogen 2018'!A37),0)</f>
        <v>0</v>
      </c>
      <c r="H63" s="34">
        <f>IF(AND(('Nordfront-Armeebogen 2018'!E37="Minas Tirith"),('Nordfront-Armeebogen 2018'!C37="Krieger (0)")),('Nordfront-Armeebogen 2018'!A37),0)</f>
        <v>0</v>
      </c>
      <c r="I63" s="34">
        <f>IF(AND(('Nordfront-Armeebogen 2018'!E71="Minas Tirith"),('Nordfront-Armeebogen 2018'!C71="Krieger (0)")),('Nordfront-Armeebogen 2018'!A71),0)</f>
        <v>0</v>
      </c>
      <c r="J63" s="34">
        <f>IF(AND(('Nordfront-Armeebogen 2018'!E37="Númenor"),('Nordfront-Armeebogen 2018'!C37="Krieger (0)")),('Nordfront-Armeebogen 2018'!A37),0)</f>
        <v>0</v>
      </c>
      <c r="K63" s="34">
        <f>IF(AND(('Nordfront-Armeebogen 2018'!E37="Bruchtal"),('Nordfront-Armeebogen 2018'!C37="Krieger (0)")),('Nordfront-Armeebogen 2018'!A37),0)</f>
        <v>0</v>
      </c>
      <c r="L63" s="34">
        <f>IF(AND(('Nordfront-Armeebogen 2018'!E37="Rohan"),('Nordfront-Armeebogen 2018'!C37="Krieger (0)")),('Nordfront-Armeebogen 2018'!A37),0)</f>
        <v>0</v>
      </c>
      <c r="M63" s="34">
        <f>IF(AND(('Nordfront-Armeebogen 2018'!E37="Das Auenland"),('Nordfront-Armeebogen 2018'!C37="Krieger (0)")),('Nordfront-Armeebogen 2018'!A37),0)</f>
        <v>0</v>
      </c>
      <c r="N63" s="34">
        <v>0</v>
      </c>
      <c r="O63" s="34">
        <f>IF(AND(('Nordfront-Armeebogen 2018'!E37="Angmar"),('Nordfront-Armeebogen 2018'!C37="Krieger (0)")),('Nordfront-Armeebogen 2018'!A37),0)</f>
        <v>0</v>
      </c>
      <c r="P63" s="34">
        <f>IF(AND(('Nordfront-Armeebogen 2018'!E37="Barad-dûr"),('Nordfront-Armeebogen 2018'!C37="Krieger (0)")),('Nordfront-Armeebogen 2018'!A37),0)</f>
        <v>0</v>
      </c>
      <c r="Q63" s="34">
        <f>IF(AND(('Nordfront-Armeebogen 2018'!E37="Kosaren von Umbar"),('Nordfront-Armeebogen 2018'!C37="Krieger (0)")),('Nordfront-Armeebogen 2018'!A37),0)</f>
        <v>0</v>
      </c>
      <c r="R63" s="34">
        <f>IF(AND(('Nordfront-Armeebogen 2018'!E71="Kosaren von Umbar"),('Nordfront-Armeebogen 2018'!C71="Krieger (0)")),('Nordfront-Armeebogen 2018'!A71),0)</f>
        <v>0</v>
      </c>
      <c r="S63" s="34">
        <f>IF(AND(('Nordfront-Armeebogen 2018'!E37="Die Ostlinge"),('Nordfront-Armeebogen 2018'!C37="Krieger (0)")),('Nordfront-Armeebogen 2018'!A37),0)</f>
        <v>0</v>
      </c>
      <c r="T63" s="34">
        <f>IF(AND(('Nordfront-Armeebogen 2018'!E37="Isengart"),('Nordfront-Armeebogen 2018'!C37="Krieger (0)")),('Nordfront-Armeebogen 2018'!A37),0)</f>
        <v>0</v>
      </c>
      <c r="U63" s="34">
        <f>IF(AND(('Nordfront-Armeebogen 2018'!E71="Isengart"),('Nordfront-Armeebogen 2018'!C71="Krieger (0)")),('Nordfront-Armeebogen 2018'!A71),0)</f>
        <v>0</v>
      </c>
      <c r="V63" s="34">
        <f>IF(AND(('Nordfront-Armeebogen 2018'!E71="Isengart"),('Nordfront-Armeebogen 2018'!C71="Krieger (0)")),('Nordfront-Armeebogen 2018'!A71),0)</f>
        <v>0</v>
      </c>
      <c r="W63" s="34">
        <f>IF(AND(('Nordfront-Armeebogen 2018'!E37="Mordor"),('Nordfront-Armeebogen 2018'!C37="Krieger (0)")),('Nordfront-Armeebogen 2018'!A37),0)</f>
        <v>0</v>
      </c>
      <c r="X63" s="34">
        <f>IF(AND(('Nordfront-Armeebogen 2018'!E37="Moria"),('Nordfront-Armeebogen 2018'!C37="Krieger (0)")),('Nordfront-Armeebogen 2018'!A37),0)</f>
        <v>0</v>
      </c>
      <c r="Y63" s="34">
        <f>IF(AND(('Nordfront-Armeebogen 2018'!E37="Die Schlangenhorde"),('Nordfront-Armeebogen 2018'!C37="Krieger (0)")),('Nordfront-Armeebogen 2018'!A37),0)</f>
        <v>0</v>
      </c>
      <c r="Z63" s="34">
        <v>0</v>
      </c>
      <c r="AA63" s="34">
        <f>IF(AND(('Nordfront-Armeebogen 2018'!E37="Sharkas Abtrünnige"),('Nordfront-Armeebogen 2018'!C37="Krieger (0)")),('Nordfront-Armeebogen 2018'!A37),0)</f>
        <v>0</v>
      </c>
      <c r="AB63" s="34">
        <v>0</v>
      </c>
      <c r="AC63" s="34">
        <f>IF(AND(('Nordfront-Armeebogen 2018'!E37="Variags von Khand"),('Nordfront-Armeebogen 2018'!C37="Krieger (0)")),('Nordfront-Armeebogen 2018'!A37),0)</f>
        <v>0</v>
      </c>
      <c r="AD63" s="34">
        <v>0</v>
      </c>
      <c r="AE63" s="34">
        <f>IF(AND(('Nordfront-Armeebogen 2018'!E37="Armee von See-Stadt"),('Nordfront-Armeebogen 2018'!C37="Krieger (0)")),('Nordfront-Armeebogen 2018'!A37),0)</f>
        <v>0</v>
      </c>
      <c r="AF63" s="34">
        <v>0</v>
      </c>
      <c r="AI63" s="34">
        <f>IF(AND(('Nordfront-Armeebogen 2018'!E37="Garnision von Thal"),('Nordfront-Armeebogen 2018'!C37="Krieger (0)")),('Nordfront-Armeebogen 2018'!A37),0)</f>
        <v>0</v>
      </c>
      <c r="AJ63" s="34">
        <f>IF(AND(('Nordfront-Armeebogen 2018'!E37="Thranduils Hallen"),('Nordfront-Armeebogen 2018'!C37="Krieger (0)")),('Nordfront-Armeebogen 2018'!A37),0)</f>
        <v>0</v>
      </c>
      <c r="AK63" s="34">
        <f>IF(AND(('Nordfront-Armeebogen 2018'!E37="Die Eisenberge"),('Nordfront-Armeebogen 2018'!C37="Krieger (0)")),('Nordfront-Armeebogen 2018'!A37),0)</f>
        <v>0</v>
      </c>
      <c r="AL63" s="34">
        <f>IF(AND(('Nordfront-Armeebogen 2018'!E37="Überlebende von See-Stadt"),('Nordfront-Armeebogen 2018'!C37="Krieger (0)")),('Nordfront-Armeebogen 2018'!A37),0)</f>
        <v>0</v>
      </c>
      <c r="AM63" s="34">
        <f>IF(AND(('Nordfront-Armeebogen 2018'!E37="Azogs Jäger"),('Nordfront-Armeebogen 2018'!C37="Krieger (0)")),('Nordfront-Armeebogen 2018'!A37),0)</f>
        <v>0</v>
      </c>
      <c r="AP63" s="34">
        <f>IF(AND(('Nordfront-Armeebogen 2018'!E37="Waldläufer von Ithilien"),('Nordfront-Armeebogen 2018'!C37="Krieger (0)")),('Nordfront-Armeebogen 2018'!A37),0)</f>
        <v>0</v>
      </c>
      <c r="AQ63" s="34">
        <f>IF(AND(('Nordfront-Armeebogen 2018'!E37="Die Menschen des Westens"),('Nordfront-Armeebogen 2018'!C37="Krieger (0)")),('Nordfront-Armeebogen 2018'!A37),0)</f>
        <v>0</v>
      </c>
      <c r="AR63" s="34">
        <f>IF(AND(('Nordfront-Armeebogen 2018'!E37="Gothmogs Armee"),('Nordfront-Armeebogen 2018'!C37="Krieger (0)")),('Nordfront-Armeebogen 2018'!A37),0)</f>
        <v>0</v>
      </c>
      <c r="AS63" s="34">
        <f>IF(AND(('Nordfront-Armeebogen 2018'!E37="Große Armee des Südens"),('Nordfront-Armeebogen 2018'!C37="Krieger (0)")),('Nordfront-Armeebogen 2018'!A37),0)</f>
        <v>0</v>
      </c>
      <c r="AT63" s="34">
        <f>IF(AND(('Nordfront-Armeebogen 2018'!E37="Das schwarze Tor öffnet sich"),('Nordfront-Armeebogen 2018'!C37="Krieger (0)")),('Nordfront-Armeebogen 2018'!A37),0)</f>
        <v>0</v>
      </c>
      <c r="AU63" s="34">
        <f>IF(AND(('Nordfront-Armeebogen 2018'!E37="Das schwarze Tor öffnet sich"),('Nordfront-Armeebogen 2018'!C37="Krieger (0)")),('Nordfront-Armeebogen 2018'!A37),0)</f>
        <v>0</v>
      </c>
      <c r="AV63" s="34">
        <f>IF(AND(('Nordfront-Armeebogen 2018'!E37="Die Raufbolde des Hauptmanns"),('Nordfront-Armeebogen 2018'!C37="Krieger (0)")),('Nordfront-Armeebogen 2018'!A37),0)</f>
        <v>0</v>
      </c>
    </row>
    <row r="64" spans="2:48" x14ac:dyDescent="0.25">
      <c r="B64" s="34">
        <f>IF(AND(('Nordfront-Armeebogen 2018'!E38="Arnor"),('Nordfront-Armeebogen 2018'!C38="Krieger (0)")),('Nordfront-Armeebogen 2018'!A38),0)</f>
        <v>0</v>
      </c>
      <c r="C64" s="34">
        <f>IF(AND(('Nordfront-Armeebogen 2018'!E38="Die Lehen"),('Nordfront-Armeebogen 2018'!C38="Krieger (0)")),('Nordfront-Armeebogen 2018'!A38),0)</f>
        <v>0</v>
      </c>
      <c r="D64" s="39">
        <f>IF(AND(('Nordfront-Armeebogen 2018'!E38="Das Königreich von Kazad-dûm"),('Nordfront-Armeebogen 2018'!C38="Krieger (0)")),('Nordfront-Armeebogen 2018'!A38),0)</f>
        <v>0</v>
      </c>
      <c r="E64" s="39">
        <f>IF(AND(('Nordfront-Armeebogen 2018'!E72="Das Königreich von Kazad-dûm"),('Nordfront-Armeebogen 2018'!C72="Krieger (0)")),('Nordfront-Armeebogen 2018'!A72),0)</f>
        <v>0</v>
      </c>
      <c r="F64" s="34">
        <v>0</v>
      </c>
      <c r="G64" s="34">
        <f>IF(AND(('Nordfront-Armeebogen 2018'!E38="Lothlórien"),('Nordfront-Armeebogen 2018'!C38="Krieger (0)")),('Nordfront-Armeebogen 2018'!A38),0)</f>
        <v>0</v>
      </c>
      <c r="H64" s="34">
        <f>IF(AND(('Nordfront-Armeebogen 2018'!E38="Minas Tirith"),('Nordfront-Armeebogen 2018'!C38="Krieger (0)")),('Nordfront-Armeebogen 2018'!A38),0)</f>
        <v>0</v>
      </c>
      <c r="I64" s="34">
        <f>IF(AND(('Nordfront-Armeebogen 2018'!E72="Minas Tirith"),('Nordfront-Armeebogen 2018'!C72="Krieger (0)")),('Nordfront-Armeebogen 2018'!A72),0)</f>
        <v>0</v>
      </c>
      <c r="J64" s="34">
        <f>IF(AND(('Nordfront-Armeebogen 2018'!E38="Númenor"),('Nordfront-Armeebogen 2018'!C38="Krieger (0)")),('Nordfront-Armeebogen 2018'!A38),0)</f>
        <v>0</v>
      </c>
      <c r="K64" s="34">
        <f>IF(AND(('Nordfront-Armeebogen 2018'!E38="Bruchtal"),('Nordfront-Armeebogen 2018'!C38="Krieger (0)")),('Nordfront-Armeebogen 2018'!A38),0)</f>
        <v>0</v>
      </c>
      <c r="L64" s="34">
        <f>IF(AND(('Nordfront-Armeebogen 2018'!E38="Rohan"),('Nordfront-Armeebogen 2018'!C38="Krieger (0)")),('Nordfront-Armeebogen 2018'!A38),0)</f>
        <v>0</v>
      </c>
      <c r="M64" s="34">
        <f>IF(AND(('Nordfront-Armeebogen 2018'!E38="Das Auenland"),('Nordfront-Armeebogen 2018'!C38="Krieger (0)")),('Nordfront-Armeebogen 2018'!A38),0)</f>
        <v>0</v>
      </c>
      <c r="N64" s="34">
        <v>0</v>
      </c>
      <c r="O64" s="34">
        <f>IF(AND(('Nordfront-Armeebogen 2018'!E38="Angmar"),('Nordfront-Armeebogen 2018'!C38="Krieger (0)")),('Nordfront-Armeebogen 2018'!A38),0)</f>
        <v>0</v>
      </c>
      <c r="P64" s="34">
        <f>IF(AND(('Nordfront-Armeebogen 2018'!E38="Barad-dûr"),('Nordfront-Armeebogen 2018'!C38="Krieger (0)")),('Nordfront-Armeebogen 2018'!A38),0)</f>
        <v>0</v>
      </c>
      <c r="Q64" s="34">
        <f>IF(AND(('Nordfront-Armeebogen 2018'!E38="Kosaren von Umbar"),('Nordfront-Armeebogen 2018'!C38="Krieger (0)")),('Nordfront-Armeebogen 2018'!A38),0)</f>
        <v>0</v>
      </c>
      <c r="R64" s="34">
        <f>IF(AND(('Nordfront-Armeebogen 2018'!E72="Kosaren von Umbar"),('Nordfront-Armeebogen 2018'!C72="Krieger (0)")),('Nordfront-Armeebogen 2018'!A72),0)</f>
        <v>0</v>
      </c>
      <c r="S64" s="34">
        <f>IF(AND(('Nordfront-Armeebogen 2018'!E38="Die Ostlinge"),('Nordfront-Armeebogen 2018'!C38="Krieger (0)")),('Nordfront-Armeebogen 2018'!A38),0)</f>
        <v>0</v>
      </c>
      <c r="T64" s="34">
        <f>IF(AND(('Nordfront-Armeebogen 2018'!E38="Isengart"),('Nordfront-Armeebogen 2018'!C38="Krieger (0)")),('Nordfront-Armeebogen 2018'!A38),0)</f>
        <v>0</v>
      </c>
      <c r="U64" s="34">
        <f>IF(AND(('Nordfront-Armeebogen 2018'!E72="Isengart"),('Nordfront-Armeebogen 2018'!C72="Krieger (0)")),('Nordfront-Armeebogen 2018'!A72),0)</f>
        <v>0</v>
      </c>
      <c r="V64" s="34">
        <f>IF(AND(('Nordfront-Armeebogen 2018'!E72="Isengart"),('Nordfront-Armeebogen 2018'!C72="Krieger (0)")),('Nordfront-Armeebogen 2018'!A72),0)</f>
        <v>0</v>
      </c>
      <c r="W64" s="34">
        <f>IF(AND(('Nordfront-Armeebogen 2018'!E38="Mordor"),('Nordfront-Armeebogen 2018'!C38="Krieger (0)")),('Nordfront-Armeebogen 2018'!A38),0)</f>
        <v>0</v>
      </c>
      <c r="X64" s="34">
        <f>IF(AND(('Nordfront-Armeebogen 2018'!E38="Moria"),('Nordfront-Armeebogen 2018'!C38="Krieger (0)")),('Nordfront-Armeebogen 2018'!A38),0)</f>
        <v>0</v>
      </c>
      <c r="Y64" s="34">
        <f>IF(AND(('Nordfront-Armeebogen 2018'!E38="Die Schlangenhorde"),('Nordfront-Armeebogen 2018'!C38="Krieger (0)")),('Nordfront-Armeebogen 2018'!A38),0)</f>
        <v>0</v>
      </c>
      <c r="Z64" s="34">
        <v>0</v>
      </c>
      <c r="AA64" s="34">
        <f>IF(AND(('Nordfront-Armeebogen 2018'!E38="Sharkas Abtrünnige"),('Nordfront-Armeebogen 2018'!C38="Krieger (0)")),('Nordfront-Armeebogen 2018'!A38),0)</f>
        <v>0</v>
      </c>
      <c r="AB64" s="34">
        <v>0</v>
      </c>
      <c r="AC64" s="34">
        <f>IF(AND(('Nordfront-Armeebogen 2018'!E38="Variags von Khand"),('Nordfront-Armeebogen 2018'!C38="Krieger (0)")),('Nordfront-Armeebogen 2018'!A38),0)</f>
        <v>0</v>
      </c>
      <c r="AD64" s="34">
        <v>0</v>
      </c>
      <c r="AE64" s="34">
        <f>IF(AND(('Nordfront-Armeebogen 2018'!E38="Armee von See-Stadt"),('Nordfront-Armeebogen 2018'!C38="Krieger (0)")),('Nordfront-Armeebogen 2018'!A38),0)</f>
        <v>0</v>
      </c>
      <c r="AF64" s="34">
        <v>0</v>
      </c>
      <c r="AI64" s="34">
        <f>IF(AND(('Nordfront-Armeebogen 2018'!E38="Garnision von Thal"),('Nordfront-Armeebogen 2018'!C38="Krieger (0)")),('Nordfront-Armeebogen 2018'!A38),0)</f>
        <v>0</v>
      </c>
      <c r="AJ64" s="34">
        <f>IF(AND(('Nordfront-Armeebogen 2018'!E38="Thranduils Hallen"),('Nordfront-Armeebogen 2018'!C38="Krieger (0)")),('Nordfront-Armeebogen 2018'!A38),0)</f>
        <v>0</v>
      </c>
      <c r="AK64" s="34">
        <f>IF(AND(('Nordfront-Armeebogen 2018'!E38="Die Eisenberge"),('Nordfront-Armeebogen 2018'!C38="Krieger (0)")),('Nordfront-Armeebogen 2018'!A38),0)</f>
        <v>0</v>
      </c>
      <c r="AL64" s="34">
        <f>IF(AND(('Nordfront-Armeebogen 2018'!E38="Überlebende von See-Stadt"),('Nordfront-Armeebogen 2018'!C38="Krieger (0)")),('Nordfront-Armeebogen 2018'!A38),0)</f>
        <v>0</v>
      </c>
      <c r="AM64" s="34">
        <f>IF(AND(('Nordfront-Armeebogen 2018'!E38="Azogs Jäger"),('Nordfront-Armeebogen 2018'!C38="Krieger (0)")),('Nordfront-Armeebogen 2018'!A38),0)</f>
        <v>0</v>
      </c>
      <c r="AP64" s="34">
        <f>IF(AND(('Nordfront-Armeebogen 2018'!E38="Waldläufer von Ithilien"),('Nordfront-Armeebogen 2018'!C38="Krieger (0)")),('Nordfront-Armeebogen 2018'!A38),0)</f>
        <v>0</v>
      </c>
      <c r="AQ64" s="34">
        <f>IF(AND(('Nordfront-Armeebogen 2018'!E38="Die Menschen des Westens"),('Nordfront-Armeebogen 2018'!C38="Krieger (0)")),('Nordfront-Armeebogen 2018'!A38),0)</f>
        <v>0</v>
      </c>
      <c r="AR64" s="34">
        <f>IF(AND(('Nordfront-Armeebogen 2018'!E38="Gothmogs Armee"),('Nordfront-Armeebogen 2018'!C38="Krieger (0)")),('Nordfront-Armeebogen 2018'!A38),0)</f>
        <v>0</v>
      </c>
      <c r="AS64" s="34">
        <f>IF(AND(('Nordfront-Armeebogen 2018'!E38="Große Armee des Südens"),('Nordfront-Armeebogen 2018'!C38="Krieger (0)")),('Nordfront-Armeebogen 2018'!A38),0)</f>
        <v>0</v>
      </c>
      <c r="AT64" s="34">
        <f>IF(AND(('Nordfront-Armeebogen 2018'!E38="Das schwarze Tor öffnet sich"),('Nordfront-Armeebogen 2018'!C38="Krieger (0)")),('Nordfront-Armeebogen 2018'!A38),0)</f>
        <v>0</v>
      </c>
      <c r="AU64" s="34">
        <f>IF(AND(('Nordfront-Armeebogen 2018'!E38="Das schwarze Tor öffnet sich"),('Nordfront-Armeebogen 2018'!C38="Krieger (0)")),('Nordfront-Armeebogen 2018'!A38),0)</f>
        <v>0</v>
      </c>
      <c r="AV64" s="34">
        <f>IF(AND(('Nordfront-Armeebogen 2018'!E38="Die Raufbolde des Hauptmanns"),('Nordfront-Armeebogen 2018'!C38="Krieger (0)")),('Nordfront-Armeebogen 2018'!A38),0)</f>
        <v>0</v>
      </c>
    </row>
    <row r="65" spans="1:48" x14ac:dyDescent="0.25">
      <c r="B65" s="34">
        <f>IF(AND(('Nordfront-Armeebogen 2018'!E39="Arnor"),('Nordfront-Armeebogen 2018'!C39="Krieger (0)")),('Nordfront-Armeebogen 2018'!A39),0)</f>
        <v>0</v>
      </c>
      <c r="C65" s="34">
        <f>IF(AND(('Nordfront-Armeebogen 2018'!E39="Die Lehen"),('Nordfront-Armeebogen 2018'!C39="Krieger (0)")),('Nordfront-Armeebogen 2018'!A39),0)</f>
        <v>0</v>
      </c>
      <c r="D65" s="39">
        <f>IF(AND(('Nordfront-Armeebogen 2018'!E39="Das Königreich von Kazad-dûm"),('Nordfront-Armeebogen 2018'!C39="Krieger (0)")),('Nordfront-Armeebogen 2018'!A39),0)</f>
        <v>0</v>
      </c>
      <c r="E65" s="39">
        <f>IF(AND(('Nordfront-Armeebogen 2018'!E73="Das Königreich von Kazad-dûm"),('Nordfront-Armeebogen 2018'!C73="Krieger (0)")),('Nordfront-Armeebogen 2018'!A73),0)</f>
        <v>0</v>
      </c>
      <c r="F65" s="34">
        <v>0</v>
      </c>
      <c r="G65" s="34">
        <f>IF(AND(('Nordfront-Armeebogen 2018'!E39="Lothlórien"),('Nordfront-Armeebogen 2018'!C39="Krieger (0)")),('Nordfront-Armeebogen 2018'!A39),0)</f>
        <v>0</v>
      </c>
      <c r="H65" s="34">
        <f>IF(AND(('Nordfront-Armeebogen 2018'!E39="Minas Tirith"),('Nordfront-Armeebogen 2018'!C39="Krieger (0)")),('Nordfront-Armeebogen 2018'!A39),0)</f>
        <v>0</v>
      </c>
      <c r="I65" s="34">
        <f>IF(AND(('Nordfront-Armeebogen 2018'!E73="Minas Tirith"),('Nordfront-Armeebogen 2018'!C73="Krieger (0)")),('Nordfront-Armeebogen 2018'!A73),0)</f>
        <v>0</v>
      </c>
      <c r="J65" s="34">
        <f>IF(AND(('Nordfront-Armeebogen 2018'!E39="Númenor"),('Nordfront-Armeebogen 2018'!C39="Krieger (0)")),('Nordfront-Armeebogen 2018'!A39),0)</f>
        <v>0</v>
      </c>
      <c r="K65" s="34">
        <f>IF(AND(('Nordfront-Armeebogen 2018'!E39="Bruchtal"),('Nordfront-Armeebogen 2018'!C39="Krieger (0)")),('Nordfront-Armeebogen 2018'!A39),0)</f>
        <v>0</v>
      </c>
      <c r="L65" s="34">
        <f>IF(AND(('Nordfront-Armeebogen 2018'!E39="Rohan"),('Nordfront-Armeebogen 2018'!C39="Krieger (0)")),('Nordfront-Armeebogen 2018'!A39),0)</f>
        <v>0</v>
      </c>
      <c r="M65" s="34">
        <f>IF(AND(('Nordfront-Armeebogen 2018'!E39="Das Auenland"),('Nordfront-Armeebogen 2018'!C39="Krieger (0)")),('Nordfront-Armeebogen 2018'!A39),0)</f>
        <v>0</v>
      </c>
      <c r="N65" s="34">
        <v>0</v>
      </c>
      <c r="O65" s="34">
        <f>IF(AND(('Nordfront-Armeebogen 2018'!E39="Angmar"),('Nordfront-Armeebogen 2018'!C39="Krieger (0)")),('Nordfront-Armeebogen 2018'!A39),0)</f>
        <v>0</v>
      </c>
      <c r="P65" s="34">
        <f>IF(AND(('Nordfront-Armeebogen 2018'!E39="Barad-dûr"),('Nordfront-Armeebogen 2018'!C39="Krieger (0)")),('Nordfront-Armeebogen 2018'!A39),0)</f>
        <v>0</v>
      </c>
      <c r="Q65" s="34">
        <f>IF(AND(('Nordfront-Armeebogen 2018'!E39="Kosaren von Umbar"),('Nordfront-Armeebogen 2018'!C39="Krieger (0)")),('Nordfront-Armeebogen 2018'!A39),0)</f>
        <v>0</v>
      </c>
      <c r="R65" s="34">
        <f>IF(AND(('Nordfront-Armeebogen 2018'!E73="Kosaren von Umbar"),('Nordfront-Armeebogen 2018'!C73="Krieger (0)")),('Nordfront-Armeebogen 2018'!A73),0)</f>
        <v>0</v>
      </c>
      <c r="S65" s="34">
        <f>IF(AND(('Nordfront-Armeebogen 2018'!E39="Die Ostlinge"),('Nordfront-Armeebogen 2018'!C39="Krieger (0)")),('Nordfront-Armeebogen 2018'!A39),0)</f>
        <v>0</v>
      </c>
      <c r="T65" s="34">
        <f>IF(AND(('Nordfront-Armeebogen 2018'!E39="Isengart"),('Nordfront-Armeebogen 2018'!C39="Krieger (0)")),('Nordfront-Armeebogen 2018'!A39),0)</f>
        <v>0</v>
      </c>
      <c r="U65" s="34">
        <f>IF(AND(('Nordfront-Armeebogen 2018'!E73="Isengart"),('Nordfront-Armeebogen 2018'!C73="Krieger (0)")),('Nordfront-Armeebogen 2018'!A73),0)</f>
        <v>0</v>
      </c>
      <c r="V65" s="34">
        <f>IF(AND(('Nordfront-Armeebogen 2018'!E73="Isengart"),('Nordfront-Armeebogen 2018'!C73="Krieger (0)")),('Nordfront-Armeebogen 2018'!A73),0)</f>
        <v>0</v>
      </c>
      <c r="W65" s="34">
        <f>IF(AND(('Nordfront-Armeebogen 2018'!E39="Mordor"),('Nordfront-Armeebogen 2018'!C39="Krieger (0)")),('Nordfront-Armeebogen 2018'!A39),0)</f>
        <v>0</v>
      </c>
      <c r="X65" s="34">
        <f>IF(AND(('Nordfront-Armeebogen 2018'!E39="Moria"),('Nordfront-Armeebogen 2018'!C39="Krieger (0)")),('Nordfront-Armeebogen 2018'!A39),0)</f>
        <v>0</v>
      </c>
      <c r="Y65" s="34">
        <f>IF(AND(('Nordfront-Armeebogen 2018'!E39="Die Schlangenhorde"),('Nordfront-Armeebogen 2018'!C39="Krieger (0)")),('Nordfront-Armeebogen 2018'!A39),0)</f>
        <v>0</v>
      </c>
      <c r="Z65" s="34">
        <v>0</v>
      </c>
      <c r="AA65" s="34">
        <f>IF(AND(('Nordfront-Armeebogen 2018'!E39="Sharkas Abtrünnige"),('Nordfront-Armeebogen 2018'!C39="Krieger (0)")),('Nordfront-Armeebogen 2018'!A39),0)</f>
        <v>0</v>
      </c>
      <c r="AB65" s="34">
        <v>0</v>
      </c>
      <c r="AC65" s="34">
        <f>IF(AND(('Nordfront-Armeebogen 2018'!E39="Variags von Khand"),('Nordfront-Armeebogen 2018'!C39="Krieger (0)")),('Nordfront-Armeebogen 2018'!A39),0)</f>
        <v>0</v>
      </c>
      <c r="AD65" s="34">
        <v>0</v>
      </c>
      <c r="AE65" s="34">
        <f>IF(AND(('Nordfront-Armeebogen 2018'!E39="Armee von See-Stadt"),('Nordfront-Armeebogen 2018'!C39="Krieger (0)")),('Nordfront-Armeebogen 2018'!A39),0)</f>
        <v>0</v>
      </c>
      <c r="AF65" s="34">
        <v>0</v>
      </c>
      <c r="AI65" s="34">
        <f>IF(AND(('Nordfront-Armeebogen 2018'!E39="Garnision von Thal"),('Nordfront-Armeebogen 2018'!C39="Krieger (0)")),('Nordfront-Armeebogen 2018'!A39),0)</f>
        <v>0</v>
      </c>
      <c r="AJ65" s="34">
        <f>IF(AND(('Nordfront-Armeebogen 2018'!E39="Thranduils Hallen"),('Nordfront-Armeebogen 2018'!C39="Krieger (0)")),('Nordfront-Armeebogen 2018'!A39),0)</f>
        <v>0</v>
      </c>
      <c r="AK65" s="34">
        <f>IF(AND(('Nordfront-Armeebogen 2018'!E39="Die Eisenberge"),('Nordfront-Armeebogen 2018'!C39="Krieger (0)")),('Nordfront-Armeebogen 2018'!A39),0)</f>
        <v>0</v>
      </c>
      <c r="AL65" s="34">
        <f>IF(AND(('Nordfront-Armeebogen 2018'!E39="Überlebende von See-Stadt"),('Nordfront-Armeebogen 2018'!C39="Krieger (0)")),('Nordfront-Armeebogen 2018'!A39),0)</f>
        <v>0</v>
      </c>
      <c r="AM65" s="34">
        <f>IF(AND(('Nordfront-Armeebogen 2018'!E39="Azogs Jäger"),('Nordfront-Armeebogen 2018'!C39="Krieger (0)")),('Nordfront-Armeebogen 2018'!A39),0)</f>
        <v>0</v>
      </c>
      <c r="AP65" s="34">
        <f>IF(AND(('Nordfront-Armeebogen 2018'!E39="Waldläufer von Ithilien"),('Nordfront-Armeebogen 2018'!C39="Krieger (0)")),('Nordfront-Armeebogen 2018'!A39),0)</f>
        <v>0</v>
      </c>
      <c r="AQ65" s="34">
        <f>IF(AND(('Nordfront-Armeebogen 2018'!E39="Die Menschen des Westens"),('Nordfront-Armeebogen 2018'!C39="Krieger (0)")),('Nordfront-Armeebogen 2018'!A39),0)</f>
        <v>0</v>
      </c>
      <c r="AR65" s="34">
        <f>IF(AND(('Nordfront-Armeebogen 2018'!E39="Gothmogs Armee"),('Nordfront-Armeebogen 2018'!C39="Krieger (0)")),('Nordfront-Armeebogen 2018'!A39),0)</f>
        <v>0</v>
      </c>
      <c r="AS65" s="34">
        <f>IF(AND(('Nordfront-Armeebogen 2018'!E39="Große Armee des Südens"),('Nordfront-Armeebogen 2018'!C39="Krieger (0)")),('Nordfront-Armeebogen 2018'!A39),0)</f>
        <v>0</v>
      </c>
      <c r="AT65" s="34">
        <f>IF(AND(('Nordfront-Armeebogen 2018'!E39="Das schwarze Tor öffnet sich"),('Nordfront-Armeebogen 2018'!C39="Krieger (0)")),('Nordfront-Armeebogen 2018'!A39),0)</f>
        <v>0</v>
      </c>
      <c r="AU65" s="34">
        <f>IF(AND(('Nordfront-Armeebogen 2018'!E39="Das schwarze Tor öffnet sich"),('Nordfront-Armeebogen 2018'!C39="Krieger (0)")),('Nordfront-Armeebogen 2018'!A39),0)</f>
        <v>0</v>
      </c>
      <c r="AV65" s="34">
        <f>IF(AND(('Nordfront-Armeebogen 2018'!E39="Die Raufbolde des Hauptmanns"),('Nordfront-Armeebogen 2018'!C39="Krieger (0)")),('Nordfront-Armeebogen 2018'!A39),0)</f>
        <v>0</v>
      </c>
    </row>
    <row r="66" spans="1:48" x14ac:dyDescent="0.25">
      <c r="A66" t="s">
        <v>90</v>
      </c>
      <c r="B66">
        <f>SUM(B37:B65)</f>
        <v>0</v>
      </c>
      <c r="C66" s="34">
        <f t="shared" ref="C66:AF66" si="2">SUM(C37:C65)</f>
        <v>0</v>
      </c>
      <c r="D66" s="34">
        <f t="shared" si="2"/>
        <v>0</v>
      </c>
      <c r="E66" s="34">
        <f t="shared" si="2"/>
        <v>0</v>
      </c>
      <c r="F66" s="34">
        <f t="shared" si="2"/>
        <v>0</v>
      </c>
      <c r="G66" s="34">
        <f t="shared" si="2"/>
        <v>0</v>
      </c>
      <c r="H66" s="34">
        <f t="shared" si="2"/>
        <v>0</v>
      </c>
      <c r="I66" s="34">
        <f t="shared" si="2"/>
        <v>0</v>
      </c>
      <c r="J66" s="34">
        <f t="shared" si="2"/>
        <v>0</v>
      </c>
      <c r="K66" s="34">
        <f>SUM(K37:K65)-C100</f>
        <v>0</v>
      </c>
      <c r="L66" s="34">
        <f>SUM(L37:L65)-B100</f>
        <v>0</v>
      </c>
      <c r="M66" s="34">
        <f t="shared" si="2"/>
        <v>0</v>
      </c>
      <c r="N66" s="34">
        <f t="shared" si="2"/>
        <v>0</v>
      </c>
      <c r="O66" s="34">
        <f t="shared" si="2"/>
        <v>0</v>
      </c>
      <c r="P66" s="34">
        <f t="shared" si="2"/>
        <v>0</v>
      </c>
      <c r="Q66" s="34">
        <f t="shared" si="2"/>
        <v>0</v>
      </c>
      <c r="R66" s="34">
        <f t="shared" si="2"/>
        <v>0</v>
      </c>
      <c r="S66" s="34">
        <f t="shared" si="2"/>
        <v>0</v>
      </c>
      <c r="T66" s="34">
        <f t="shared" si="2"/>
        <v>39</v>
      </c>
      <c r="U66" s="34">
        <f t="shared" si="2"/>
        <v>0</v>
      </c>
      <c r="V66" s="34">
        <f t="shared" si="2"/>
        <v>0</v>
      </c>
      <c r="W66" s="34">
        <f t="shared" si="2"/>
        <v>0</v>
      </c>
      <c r="X66" s="34">
        <f t="shared" si="2"/>
        <v>0</v>
      </c>
      <c r="Y66" s="34">
        <f t="shared" si="2"/>
        <v>0</v>
      </c>
      <c r="Z66" s="34">
        <f t="shared" si="2"/>
        <v>0</v>
      </c>
      <c r="AA66" s="34">
        <f t="shared" si="2"/>
        <v>0</v>
      </c>
      <c r="AB66" s="34">
        <f t="shared" si="2"/>
        <v>0</v>
      </c>
      <c r="AC66" s="34">
        <f>SUM(AC37:AC65)-D100-E100</f>
        <v>0</v>
      </c>
      <c r="AD66" s="34">
        <f t="shared" si="2"/>
        <v>0</v>
      </c>
      <c r="AE66" s="34">
        <f t="shared" si="2"/>
        <v>0</v>
      </c>
      <c r="AF66" s="34">
        <f t="shared" si="2"/>
        <v>0</v>
      </c>
      <c r="AI66" s="34">
        <f>SUM(AI37:AI65)</f>
        <v>0</v>
      </c>
      <c r="AJ66" s="34">
        <f>SUM(AJ37:AJ65)</f>
        <v>0</v>
      </c>
      <c r="AK66" s="34">
        <f>SUM(AK37:AK65)</f>
        <v>0</v>
      </c>
      <c r="AL66" s="34">
        <f>SUM(AL37:AL65)</f>
        <v>0</v>
      </c>
      <c r="AM66" s="34">
        <f>SUM(AM37:AM65)</f>
        <v>0</v>
      </c>
      <c r="AN66" s="34"/>
      <c r="AO66" s="34"/>
      <c r="AP66" s="34">
        <f>SUM(AP37:AP65)-C131</f>
        <v>0</v>
      </c>
      <c r="AQ66" s="34">
        <f t="shared" ref="AQ66:AV66" si="3">SUM(AQ37:AQ65)</f>
        <v>0</v>
      </c>
      <c r="AR66" s="34">
        <f t="shared" si="3"/>
        <v>0</v>
      </c>
      <c r="AS66" s="34">
        <f t="shared" si="3"/>
        <v>0</v>
      </c>
      <c r="AT66" s="34">
        <f t="shared" si="3"/>
        <v>0</v>
      </c>
      <c r="AU66" s="34">
        <f t="shared" si="3"/>
        <v>0</v>
      </c>
      <c r="AV66" s="34">
        <f t="shared" si="3"/>
        <v>0</v>
      </c>
    </row>
    <row r="69" spans="1:48" x14ac:dyDescent="0.25">
      <c r="U69" s="48" t="s">
        <v>121</v>
      </c>
      <c r="V69" s="48"/>
      <c r="W69" s="48"/>
      <c r="Y69" s="34"/>
    </row>
    <row r="70" spans="1:48" x14ac:dyDescent="0.25">
      <c r="A70" t="s">
        <v>119</v>
      </c>
      <c r="B70" s="34" t="s">
        <v>92</v>
      </c>
      <c r="C70" s="34" t="s">
        <v>91</v>
      </c>
      <c r="D70" s="34" t="s">
        <v>127</v>
      </c>
      <c r="E70" s="34" t="s">
        <v>128</v>
      </c>
      <c r="F70" s="34" t="s">
        <v>93</v>
      </c>
      <c r="H70" s="48" t="s">
        <v>120</v>
      </c>
      <c r="I70" s="48"/>
      <c r="U70" t="s">
        <v>122</v>
      </c>
      <c r="V70" t="s">
        <v>123</v>
      </c>
      <c r="W70" t="s">
        <v>124</v>
      </c>
      <c r="X70" t="s">
        <v>139</v>
      </c>
      <c r="Y70" s="34"/>
    </row>
    <row r="71" spans="1:48" x14ac:dyDescent="0.25">
      <c r="B71" s="34">
        <f>IF('Nordfront-Armeebogen 2018'!B11="Reiter von Rohan",'Nordfront-Armeebogen 2018'!A11,0)</f>
        <v>0</v>
      </c>
      <c r="C71" s="34">
        <f>IF(AND($F$100=1,'Nordfront-Armeebogen 2018'!B11="Ritter von Bruchtal"),'Nordfront-Armeebogen 2018'!A11,0)</f>
        <v>0</v>
      </c>
      <c r="D71" s="34">
        <f>IF(AND('Nordfront-Armeebogen 2018'!$D$4="grün",'Nordfront-Armeebogen 2018'!B11="Reiter von Khand"),'Nordfront-Armeebogen 2018'!A11,0)</f>
        <v>0</v>
      </c>
      <c r="E71" s="34">
        <f>IF(AND('Nordfront-Armeebogen 2018'!$D$4="grün",'Nordfront-Armeebogen 2018'!B11="Streitwagen von Khand"),'Nordfront-Armeebogen 2018'!A11,0)</f>
        <v>0</v>
      </c>
      <c r="F71" s="34">
        <f>IF('Nordfront-Armeebogen 2018'!B11="Elrond, Herr von Bruchtal",1,0)</f>
        <v>0</v>
      </c>
      <c r="H71" s="34">
        <f>IF((ISNUMBER(SEARCH("Bogen",'Nordfront-Armeebogen 2018'!D11))), ('Nordfront-Armeebogen 2018'!A11), 0)</f>
        <v>1</v>
      </c>
      <c r="I71" s="34">
        <v>0</v>
      </c>
      <c r="J71" s="34">
        <f>IF((ISNUMBER(SEARCH("Armbrust",'Nordfront-Armeebogen 2018'!D11))), ('Nordfront-Armeebogen 2018'!A11), 0)</f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f>IF((ISNUMBER(SEARCH("Blasrohr",'Nordfront-Armeebogen 2018'!D11))), ('Nordfront-Armeebogen 2018'!A11), 0)</f>
        <v>0</v>
      </c>
      <c r="U71">
        <f>IF('Nordfront-Armeebogen 2018'!B11="Legolas Grünblatt",1,0)</f>
        <v>0</v>
      </c>
      <c r="V71">
        <f>IF('Nordfront-Armeebogen 2018'!B11="Haldir",1,0)</f>
        <v>0</v>
      </c>
      <c r="W71" s="34">
        <f>IF('Nordfront-Armeebogen 2018'!B11="Vraskû",1,0)</f>
        <v>0</v>
      </c>
      <c r="X71" s="34">
        <f>IF('Nordfront-Armeebogen 2018'!B11="Bard der Bogenschütze",1,0)</f>
        <v>0</v>
      </c>
      <c r="Y71" s="34"/>
    </row>
    <row r="72" spans="1:48" x14ac:dyDescent="0.25">
      <c r="B72" s="34">
        <f>IF('Nordfront-Armeebogen 2018'!B12="Reiter von Rohan",'Nordfront-Armeebogen 2018'!A12,0)</f>
        <v>0</v>
      </c>
      <c r="C72" s="34">
        <f>IF(AND($F$100=1,'Nordfront-Armeebogen 2018'!B12="Ritter von Bruchtal"),'Nordfront-Armeebogen 2018'!A12,0)</f>
        <v>0</v>
      </c>
      <c r="D72" s="34">
        <f>IF(AND('Nordfront-Armeebogen 2018'!$D$4="grün",'Nordfront-Armeebogen 2018'!B12="Reiter von Khand"),'Nordfront-Armeebogen 2018'!A12,0)</f>
        <v>0</v>
      </c>
      <c r="E72" s="34">
        <f>IF(AND('Nordfront-Armeebogen 2018'!$D$4="grün",'Nordfront-Armeebogen 2018'!B12="Streitwagen von Khand"),'Nordfront-Armeebogen 2018'!A12,0)</f>
        <v>0</v>
      </c>
      <c r="F72" s="34">
        <f>IF('Nordfront-Armeebogen 2018'!B12="Elrond, Herr von Bruchtal",1,0)</f>
        <v>0</v>
      </c>
      <c r="H72" s="34">
        <f>IF((ISNUMBER(SEARCH("Bogen",'Nordfront-Armeebogen 2018'!D12))), ('Nordfront-Armeebogen 2018'!A12), 0)</f>
        <v>0</v>
      </c>
      <c r="I72" s="34">
        <v>0</v>
      </c>
      <c r="J72" s="34">
        <f>IF((ISNUMBER(SEARCH("Armbrust",'Nordfront-Armeebogen 2018'!D12))), ('Nordfront-Armeebogen 2018'!A12), 0)</f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f>IF((ISNUMBER(SEARCH("Blasrohr",'Nordfront-Armeebogen 2018'!D12))), ('Nordfront-Armeebogen 2018'!A12), 0)</f>
        <v>0</v>
      </c>
      <c r="U72" s="34">
        <f>IF('Nordfront-Armeebogen 2018'!B12="Legolas Grünblatt",1,0)</f>
        <v>0</v>
      </c>
      <c r="V72" s="34">
        <f>IF('Nordfront-Armeebogen 2018'!B12="Haldir",1,0)</f>
        <v>0</v>
      </c>
      <c r="W72" s="34">
        <f>IF('Nordfront-Armeebogen 2018'!B12="Vraskû",1,0)</f>
        <v>0</v>
      </c>
      <c r="X72" s="34">
        <f>IF('Nordfront-Armeebogen 2018'!B12="Bard der Bogenschütze",1,0)</f>
        <v>0</v>
      </c>
      <c r="Y72" s="34"/>
    </row>
    <row r="73" spans="1:48" x14ac:dyDescent="0.25">
      <c r="B73" s="34">
        <f>IF('Nordfront-Armeebogen 2018'!B13="Reiter von Rohan",'Nordfront-Armeebogen 2018'!A13,0)</f>
        <v>0</v>
      </c>
      <c r="C73" s="34">
        <f>IF(AND($F$100=1,'Nordfront-Armeebogen 2018'!B13="Ritter von Bruchtal"),'Nordfront-Armeebogen 2018'!A13,0)</f>
        <v>0</v>
      </c>
      <c r="D73" s="34">
        <f>IF(AND('Nordfront-Armeebogen 2018'!$D$4="grün",'Nordfront-Armeebogen 2018'!B13="Reiter von Khand"),'Nordfront-Armeebogen 2018'!A13,0)</f>
        <v>0</v>
      </c>
      <c r="E73" s="34">
        <f>IF(AND('Nordfront-Armeebogen 2018'!$D$4="grün",'Nordfront-Armeebogen 2018'!B13="Streitwagen von Khand"),'Nordfront-Armeebogen 2018'!A13,0)</f>
        <v>0</v>
      </c>
      <c r="F73" s="34">
        <f>IF('Nordfront-Armeebogen 2018'!B13="Elrond, Herr von Bruchtal",1,0)</f>
        <v>0</v>
      </c>
      <c r="H73" s="34">
        <f>IF((ISNUMBER(SEARCH("Bogen",'Nordfront-Armeebogen 2018'!D13))), ('Nordfront-Armeebogen 2018'!A13), 0)</f>
        <v>0</v>
      </c>
      <c r="I73" s="34">
        <v>0</v>
      </c>
      <c r="J73" s="34">
        <f>IF((ISNUMBER(SEARCH("Armbrust",'Nordfront-Armeebogen 2018'!D13))), ('Nordfront-Armeebogen 2018'!A13), 0)</f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f>IF((ISNUMBER(SEARCH("Blasrohr",'Nordfront-Armeebogen 2018'!D13))), ('Nordfront-Armeebogen 2018'!A13), 0)</f>
        <v>0</v>
      </c>
      <c r="U73" s="34">
        <f>IF('Nordfront-Armeebogen 2018'!B13="Legolas Grünblatt",1,0)</f>
        <v>0</v>
      </c>
      <c r="V73" s="34">
        <f>IF('Nordfront-Armeebogen 2018'!B13="Haldir",1,0)</f>
        <v>0</v>
      </c>
      <c r="W73" s="34">
        <f>IF('Nordfront-Armeebogen 2018'!B13="Vraskû",1,0)</f>
        <v>0</v>
      </c>
      <c r="X73" s="34">
        <f>IF('Nordfront-Armeebogen 2018'!B13="Bard der Bogenschütze",1,0)</f>
        <v>0</v>
      </c>
      <c r="Y73" s="34"/>
    </row>
    <row r="74" spans="1:48" x14ac:dyDescent="0.25">
      <c r="B74" s="34">
        <f>IF('Nordfront-Armeebogen 2018'!B14="Reiter von Rohan",'Nordfront-Armeebogen 2018'!A14,0)</f>
        <v>0</v>
      </c>
      <c r="C74" s="34">
        <f>IF(AND($F$100=1,'Nordfront-Armeebogen 2018'!B14="Ritter von Bruchtal"),'Nordfront-Armeebogen 2018'!A14,0)</f>
        <v>0</v>
      </c>
      <c r="D74" s="34">
        <f>IF(AND('Nordfront-Armeebogen 2018'!$D$4="grün",'Nordfront-Armeebogen 2018'!B14="Reiter von Khand"),'Nordfront-Armeebogen 2018'!A14,0)</f>
        <v>0</v>
      </c>
      <c r="E74" s="34">
        <f>IF(AND('Nordfront-Armeebogen 2018'!$D$4="grün",'Nordfront-Armeebogen 2018'!B14="Streitwagen von Khand"),'Nordfront-Armeebogen 2018'!A14,0)</f>
        <v>0</v>
      </c>
      <c r="F74" s="34">
        <f>IF('Nordfront-Armeebogen 2018'!B14="Elrond, Herr von Bruchtal",1,0)</f>
        <v>0</v>
      </c>
      <c r="H74" s="34">
        <f>IF((ISNUMBER(SEARCH("Bogen",'Nordfront-Armeebogen 2018'!D14))), ('Nordfront-Armeebogen 2018'!A14), 0)</f>
        <v>0</v>
      </c>
      <c r="I74" s="34">
        <v>0</v>
      </c>
      <c r="J74" s="34">
        <f>IF((ISNUMBER(SEARCH("Armbrust",'Nordfront-Armeebogen 2018'!D14))), ('Nordfront-Armeebogen 2018'!A14), 0)</f>
        <v>5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f>IF((ISNUMBER(SEARCH("Blasrohr",'Nordfront-Armeebogen 2018'!D14))), ('Nordfront-Armeebogen 2018'!A14), 0)</f>
        <v>0</v>
      </c>
      <c r="U74" s="34">
        <f>IF('Nordfront-Armeebogen 2018'!B14="Legolas Grünblatt",1,0)</f>
        <v>0</v>
      </c>
      <c r="V74" s="34">
        <f>IF('Nordfront-Armeebogen 2018'!B14="Haldir",1,0)</f>
        <v>0</v>
      </c>
      <c r="W74" s="34">
        <f>IF('Nordfront-Armeebogen 2018'!B14="Vraskû",1,0)</f>
        <v>0</v>
      </c>
      <c r="X74" s="34">
        <f>IF('Nordfront-Armeebogen 2018'!B14="Bard der Bogenschütze",1,0)</f>
        <v>0</v>
      </c>
      <c r="Y74" s="34"/>
    </row>
    <row r="75" spans="1:48" x14ac:dyDescent="0.25">
      <c r="B75" s="34">
        <f>IF('Nordfront-Armeebogen 2018'!B15="Reiter von Rohan",'Nordfront-Armeebogen 2018'!A15,0)</f>
        <v>0</v>
      </c>
      <c r="C75" s="34">
        <f>IF(AND($F$100=1,'Nordfront-Armeebogen 2018'!B15="Ritter von Bruchtal"),'Nordfront-Armeebogen 2018'!A15,0)</f>
        <v>0</v>
      </c>
      <c r="D75" s="34">
        <f>IF(AND('Nordfront-Armeebogen 2018'!$D$4="grün",'Nordfront-Armeebogen 2018'!B15="Reiter von Khand"),'Nordfront-Armeebogen 2018'!A15,0)</f>
        <v>0</v>
      </c>
      <c r="E75" s="34">
        <f>IF(AND('Nordfront-Armeebogen 2018'!$D$4="grün",'Nordfront-Armeebogen 2018'!B15="Streitwagen von Khand"),'Nordfront-Armeebogen 2018'!A15,0)</f>
        <v>0</v>
      </c>
      <c r="F75" s="34">
        <f>IF('Nordfront-Armeebogen 2018'!B15="Elrond, Herr von Bruchtal",1,0)</f>
        <v>0</v>
      </c>
      <c r="H75" s="34">
        <f>IF((ISNUMBER(SEARCH("Bogen",'Nordfront-Armeebogen 2018'!D15))), ('Nordfront-Armeebogen 2018'!A15), 0)</f>
        <v>0</v>
      </c>
      <c r="I75" s="34">
        <v>0</v>
      </c>
      <c r="J75" s="34">
        <f>IF((ISNUMBER(SEARCH("Armbrust",'Nordfront-Armeebogen 2018'!D15))), ('Nordfront-Armeebogen 2018'!A15), 0)</f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f>IF((ISNUMBER(SEARCH("Blasrohr",'Nordfront-Armeebogen 2018'!D15))), ('Nordfront-Armeebogen 2018'!A15), 0)</f>
        <v>0</v>
      </c>
      <c r="U75" s="34">
        <f>IF('Nordfront-Armeebogen 2018'!B15="Legolas Grünblatt",1,0)</f>
        <v>0</v>
      </c>
      <c r="V75" s="34">
        <f>IF('Nordfront-Armeebogen 2018'!B15="Haldir",1,0)</f>
        <v>0</v>
      </c>
      <c r="W75" s="34">
        <f>IF('Nordfront-Armeebogen 2018'!B15="Vraskû",1,0)</f>
        <v>0</v>
      </c>
      <c r="X75" s="34">
        <f>IF('Nordfront-Armeebogen 2018'!B15="Bard der Bogenschütze",1,0)</f>
        <v>0</v>
      </c>
      <c r="Y75" s="34"/>
    </row>
    <row r="76" spans="1:48" x14ac:dyDescent="0.25">
      <c r="B76" s="34">
        <f>IF('Nordfront-Armeebogen 2018'!B16="Reiter von Rohan",'Nordfront-Armeebogen 2018'!A16,0)</f>
        <v>0</v>
      </c>
      <c r="C76" s="34">
        <f>IF(AND($F$100=1,'Nordfront-Armeebogen 2018'!B16="Ritter von Bruchtal"),'Nordfront-Armeebogen 2018'!A16,0)</f>
        <v>0</v>
      </c>
      <c r="D76" s="34">
        <f>IF(AND('Nordfront-Armeebogen 2018'!$D$4="grün",'Nordfront-Armeebogen 2018'!B16="Reiter von Khand"),'Nordfront-Armeebogen 2018'!A16,0)</f>
        <v>0</v>
      </c>
      <c r="E76" s="34">
        <f>IF(AND('Nordfront-Armeebogen 2018'!$D$4="grün",'Nordfront-Armeebogen 2018'!B16="Streitwagen von Khand"),'Nordfront-Armeebogen 2018'!A16,0)</f>
        <v>0</v>
      </c>
      <c r="F76" s="34">
        <f>IF('Nordfront-Armeebogen 2018'!B16="Elrond, Herr von Bruchtal",1,0)</f>
        <v>0</v>
      </c>
      <c r="H76" s="34">
        <f>IF((ISNUMBER(SEARCH("Bogen",'Nordfront-Armeebogen 2018'!D16))), ('Nordfront-Armeebogen 2018'!A16), 0)</f>
        <v>0</v>
      </c>
      <c r="I76" s="34">
        <v>0</v>
      </c>
      <c r="J76" s="34">
        <f>IF((ISNUMBER(SEARCH("Armbrust",'Nordfront-Armeebogen 2018'!D16))), ('Nordfront-Armeebogen 2018'!A16), 0)</f>
        <v>0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f>IF((ISNUMBER(SEARCH("Blasrohr",'Nordfront-Armeebogen 2018'!D16))), ('Nordfront-Armeebogen 2018'!A16), 0)</f>
        <v>0</v>
      </c>
      <c r="U76" s="34">
        <f>IF('Nordfront-Armeebogen 2018'!B16="Legolas Grünblatt",1,0)</f>
        <v>0</v>
      </c>
      <c r="V76" s="34">
        <f>IF('Nordfront-Armeebogen 2018'!B16="Haldir",1,0)</f>
        <v>0</v>
      </c>
      <c r="W76" s="34">
        <f>IF('Nordfront-Armeebogen 2018'!B16="Vraskû",1,0)</f>
        <v>0</v>
      </c>
      <c r="X76" s="34">
        <f>IF('Nordfront-Armeebogen 2018'!B16="Bard der Bogenschütze",1,0)</f>
        <v>0</v>
      </c>
      <c r="Y76" s="34"/>
    </row>
    <row r="77" spans="1:48" x14ac:dyDescent="0.25">
      <c r="B77" s="34">
        <f>IF('Nordfront-Armeebogen 2018'!B17="Reiter von Rohan",'Nordfront-Armeebogen 2018'!A17,0)</f>
        <v>0</v>
      </c>
      <c r="C77" s="34">
        <f>IF(AND($F$100=1,'Nordfront-Armeebogen 2018'!B17="Ritter von Bruchtal"),'Nordfront-Armeebogen 2018'!A17,0)</f>
        <v>0</v>
      </c>
      <c r="D77" s="34">
        <f>IF(AND('Nordfront-Armeebogen 2018'!$D$4="grün",'Nordfront-Armeebogen 2018'!B17="Reiter von Khand"),'Nordfront-Armeebogen 2018'!A17,0)</f>
        <v>0</v>
      </c>
      <c r="E77" s="34">
        <f>IF(AND('Nordfront-Armeebogen 2018'!$D$4="grün",'Nordfront-Armeebogen 2018'!B17="Streitwagen von Khand"),'Nordfront-Armeebogen 2018'!A17,0)</f>
        <v>0</v>
      </c>
      <c r="F77" s="34">
        <f>IF('Nordfront-Armeebogen 2018'!B17="Elrond, Herr von Bruchtal",1,0)</f>
        <v>0</v>
      </c>
      <c r="H77" s="34">
        <f>IF((ISNUMBER(SEARCH("Bogen",'Nordfront-Armeebogen 2018'!D17))), ('Nordfront-Armeebogen 2018'!A17), 0)</f>
        <v>0</v>
      </c>
      <c r="I77" s="34">
        <v>0</v>
      </c>
      <c r="J77" s="34">
        <f>IF((ISNUMBER(SEARCH("Armbrust",'Nordfront-Armeebogen 2018'!D17))), ('Nordfront-Armeebogen 2018'!A17), 0)</f>
        <v>1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f>IF((ISNUMBER(SEARCH("Blasrohr",'Nordfront-Armeebogen 2018'!D17))), ('Nordfront-Armeebogen 2018'!A17), 0)</f>
        <v>0</v>
      </c>
      <c r="U77" s="34">
        <f>IF('Nordfront-Armeebogen 2018'!B17="Legolas Grünblatt",1,0)</f>
        <v>0</v>
      </c>
      <c r="V77" s="34">
        <f>IF('Nordfront-Armeebogen 2018'!B17="Haldir",1,0)</f>
        <v>0</v>
      </c>
      <c r="W77" s="34">
        <f>IF('Nordfront-Armeebogen 2018'!B17="Vraskû",1,0)</f>
        <v>1</v>
      </c>
      <c r="X77" s="34">
        <f>IF('Nordfront-Armeebogen 2018'!B17="Bard der Bogenschütze",1,0)</f>
        <v>0</v>
      </c>
      <c r="Y77" s="34"/>
    </row>
    <row r="78" spans="1:48" x14ac:dyDescent="0.25">
      <c r="B78" s="34">
        <f>IF('Nordfront-Armeebogen 2018'!B18="Reiter von Rohan",'Nordfront-Armeebogen 2018'!A18,0)</f>
        <v>0</v>
      </c>
      <c r="C78" s="34">
        <f>IF(AND($F$100=1,'Nordfront-Armeebogen 2018'!B18="Ritter von Bruchtal"),'Nordfront-Armeebogen 2018'!A18,0)</f>
        <v>0</v>
      </c>
      <c r="D78" s="34">
        <f>IF(AND('Nordfront-Armeebogen 2018'!$D$4="grün",'Nordfront-Armeebogen 2018'!B18="Reiter von Khand"),'Nordfront-Armeebogen 2018'!A18,0)</f>
        <v>0</v>
      </c>
      <c r="E78" s="34">
        <f>IF(AND('Nordfront-Armeebogen 2018'!$D$4="grün",'Nordfront-Armeebogen 2018'!B18="Streitwagen von Khand"),'Nordfront-Armeebogen 2018'!A18,0)</f>
        <v>0</v>
      </c>
      <c r="F78" s="34">
        <f>IF('Nordfront-Armeebogen 2018'!B18="Elrond, Herr von Bruchtal",1,0)</f>
        <v>0</v>
      </c>
      <c r="H78" s="34">
        <f>IF((ISNUMBER(SEARCH("Bogen",'Nordfront-Armeebogen 2018'!D18))), ('Nordfront-Armeebogen 2018'!A18), 0)</f>
        <v>0</v>
      </c>
      <c r="I78" s="34">
        <v>0</v>
      </c>
      <c r="J78" s="34">
        <f>IF((ISNUMBER(SEARCH("Armbrust",'Nordfront-Armeebogen 2018'!D18))), ('Nordfront-Armeebogen 2018'!A18), 0)</f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f>IF((ISNUMBER(SEARCH("Blasrohr",'Nordfront-Armeebogen 2018'!D18))), ('Nordfront-Armeebogen 2018'!A18), 0)</f>
        <v>0</v>
      </c>
      <c r="U78" s="34">
        <f>IF('Nordfront-Armeebogen 2018'!B18="Legolas Grünblatt",1,0)</f>
        <v>0</v>
      </c>
      <c r="V78" s="34">
        <f>IF('Nordfront-Armeebogen 2018'!B18="Haldir",1,0)</f>
        <v>0</v>
      </c>
      <c r="W78" s="34">
        <f>IF('Nordfront-Armeebogen 2018'!B18="Vraskû",1,0)</f>
        <v>0</v>
      </c>
      <c r="X78" s="34">
        <f>IF('Nordfront-Armeebogen 2018'!B18="Bard der Bogenschütze",1,0)</f>
        <v>0</v>
      </c>
      <c r="Y78" s="34"/>
    </row>
    <row r="79" spans="1:48" x14ac:dyDescent="0.25">
      <c r="B79" s="34">
        <f>IF('Nordfront-Armeebogen 2018'!B19="Reiter von Rohan",'Nordfront-Armeebogen 2018'!A19,0)</f>
        <v>0</v>
      </c>
      <c r="C79" s="34">
        <f>IF(AND($F$100=1,'Nordfront-Armeebogen 2018'!B19="Ritter von Bruchtal"),'Nordfront-Armeebogen 2018'!A19,0)</f>
        <v>0</v>
      </c>
      <c r="D79" s="34">
        <f>IF(AND('Nordfront-Armeebogen 2018'!$D$4="grün",'Nordfront-Armeebogen 2018'!B19="Reiter von Khand"),'Nordfront-Armeebogen 2018'!A19,0)</f>
        <v>0</v>
      </c>
      <c r="E79" s="34">
        <f>IF(AND('Nordfront-Armeebogen 2018'!$D$4="grün",'Nordfront-Armeebogen 2018'!B19="Streitwagen von Khand"),'Nordfront-Armeebogen 2018'!A19,0)</f>
        <v>0</v>
      </c>
      <c r="F79" s="34">
        <f>IF('Nordfront-Armeebogen 2018'!B19="Elrond, Herr von Bruchtal",1,0)</f>
        <v>0</v>
      </c>
      <c r="H79" s="34">
        <f>IF((ISNUMBER(SEARCH("Bogen",'Nordfront-Armeebogen 2018'!D19))), ('Nordfront-Armeebogen 2018'!A19), 0)</f>
        <v>0</v>
      </c>
      <c r="I79" s="34">
        <v>0</v>
      </c>
      <c r="J79" s="34">
        <f>IF((ISNUMBER(SEARCH("Armbrust",'Nordfront-Armeebogen 2018'!D19))), ('Nordfront-Armeebogen 2018'!A19), 0)</f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f>IF((ISNUMBER(SEARCH("Blasrohr",'Nordfront-Armeebogen 2018'!D19))), ('Nordfront-Armeebogen 2018'!A19), 0)</f>
        <v>0</v>
      </c>
      <c r="U79" s="34">
        <f>IF('Nordfront-Armeebogen 2018'!B19="Legolas Grünblatt",1,0)</f>
        <v>0</v>
      </c>
      <c r="V79" s="34">
        <f>IF('Nordfront-Armeebogen 2018'!B19="Haldir",1,0)</f>
        <v>0</v>
      </c>
      <c r="W79" s="34">
        <f>IF('Nordfront-Armeebogen 2018'!B19="Vraskû",1,0)</f>
        <v>0</v>
      </c>
      <c r="X79" s="34">
        <f>IF('Nordfront-Armeebogen 2018'!B19="Bard der Bogenschütze",1,0)</f>
        <v>0</v>
      </c>
    </row>
    <row r="80" spans="1:48" x14ac:dyDescent="0.25">
      <c r="B80" s="34">
        <f>IF('Nordfront-Armeebogen 2018'!B20="Reiter von Rohan",'Nordfront-Armeebogen 2018'!A20,0)</f>
        <v>0</v>
      </c>
      <c r="C80" s="34">
        <f>IF(AND($F$100=1,'Nordfront-Armeebogen 2018'!B20="Ritter von Bruchtal"),'Nordfront-Armeebogen 2018'!A20,0)</f>
        <v>0</v>
      </c>
      <c r="D80" s="34">
        <f>IF(AND('Nordfront-Armeebogen 2018'!$D$4="grün",'Nordfront-Armeebogen 2018'!B20="Reiter von Khand"),'Nordfront-Armeebogen 2018'!A20,0)</f>
        <v>0</v>
      </c>
      <c r="E80" s="34">
        <f>IF(AND('Nordfront-Armeebogen 2018'!$D$4="grün",'Nordfront-Armeebogen 2018'!B20="Streitwagen von Khand"),'Nordfront-Armeebogen 2018'!A20,0)</f>
        <v>0</v>
      </c>
      <c r="F80" s="34">
        <f>IF('Nordfront-Armeebogen 2018'!B20="Elrond, Herr von Bruchtal",1,0)</f>
        <v>0</v>
      </c>
      <c r="H80" s="34">
        <f>IF((ISNUMBER(SEARCH("Bogen",'Nordfront-Armeebogen 2018'!D20))), ('Nordfront-Armeebogen 2018'!A20), 0)</f>
        <v>0</v>
      </c>
      <c r="I80" s="34">
        <v>0</v>
      </c>
      <c r="J80" s="34">
        <f>IF((ISNUMBER(SEARCH("Armbrust",'Nordfront-Armeebogen 2018'!D20))), ('Nordfront-Armeebogen 2018'!A20), 0)</f>
        <v>4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f>IF((ISNUMBER(SEARCH("Blasrohr",'Nordfront-Armeebogen 2018'!D20))), ('Nordfront-Armeebogen 2018'!A20), 0)</f>
        <v>0</v>
      </c>
      <c r="U80" s="34">
        <f>IF('Nordfront-Armeebogen 2018'!B20="Legolas Grünblatt",1,0)</f>
        <v>0</v>
      </c>
      <c r="V80" s="34">
        <f>IF('Nordfront-Armeebogen 2018'!B20="Haldir",1,0)</f>
        <v>0</v>
      </c>
      <c r="W80" s="34">
        <f>IF('Nordfront-Armeebogen 2018'!B20="Vraskû",1,0)</f>
        <v>0</v>
      </c>
      <c r="X80" s="34">
        <f>IF('Nordfront-Armeebogen 2018'!B20="Bard der Bogenschütze",1,0)</f>
        <v>0</v>
      </c>
    </row>
    <row r="81" spans="2:24" x14ac:dyDescent="0.25">
      <c r="B81" s="34">
        <f>IF('Nordfront-Armeebogen 2018'!B21="Reiter von Rohan",'Nordfront-Armeebogen 2018'!A21,0)</f>
        <v>0</v>
      </c>
      <c r="C81" s="34">
        <f>IF(AND($F$100=1,'Nordfront-Armeebogen 2018'!B21="Ritter von Bruchtal"),'Nordfront-Armeebogen 2018'!A21,0)</f>
        <v>0</v>
      </c>
      <c r="D81" s="34">
        <f>IF(AND('Nordfront-Armeebogen 2018'!$D$4="grün",'Nordfront-Armeebogen 2018'!B21="Reiter von Khand"),'Nordfront-Armeebogen 2018'!A21,0)</f>
        <v>0</v>
      </c>
      <c r="E81" s="34">
        <f>IF(AND('Nordfront-Armeebogen 2018'!$D$4="grün",'Nordfront-Armeebogen 2018'!B21="Streitwagen von Khand"),'Nordfront-Armeebogen 2018'!A21,0)</f>
        <v>0</v>
      </c>
      <c r="F81" s="34">
        <f>IF('Nordfront-Armeebogen 2018'!B21="Elrond, Herr von Bruchtal",1,0)</f>
        <v>0</v>
      </c>
      <c r="H81" s="34">
        <f>IF((ISNUMBER(SEARCH("Bogen",'Nordfront-Armeebogen 2018'!D21))), ('Nordfront-Armeebogen 2018'!A21), 0)</f>
        <v>0</v>
      </c>
      <c r="I81" s="34">
        <v>0</v>
      </c>
      <c r="J81" s="34">
        <f>IF((ISNUMBER(SEARCH("Armbrust",'Nordfront-Armeebogen 2018'!D21))), ('Nordfront-Armeebogen 2018'!A21), 0)</f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f>IF((ISNUMBER(SEARCH("Blasrohr",'Nordfront-Armeebogen 2018'!D21))), ('Nordfront-Armeebogen 2018'!A21), 0)</f>
        <v>0</v>
      </c>
      <c r="U81" s="34">
        <f>IF('Nordfront-Armeebogen 2018'!B21="Legolas Grünblatt",1,0)</f>
        <v>0</v>
      </c>
      <c r="V81" s="34">
        <f>IF('Nordfront-Armeebogen 2018'!B21="Haldir",1,0)</f>
        <v>0</v>
      </c>
      <c r="W81" s="34">
        <f>IF('Nordfront-Armeebogen 2018'!B21="Vraskû",1,0)</f>
        <v>0</v>
      </c>
      <c r="X81" s="34">
        <f>IF('Nordfront-Armeebogen 2018'!B21="Bard der Bogenschütze",1,0)</f>
        <v>0</v>
      </c>
    </row>
    <row r="82" spans="2:24" x14ac:dyDescent="0.25">
      <c r="B82" s="34">
        <f>IF('Nordfront-Armeebogen 2018'!B22="Reiter von Rohan",'Nordfront-Armeebogen 2018'!A22,0)</f>
        <v>0</v>
      </c>
      <c r="C82" s="34">
        <f>IF(AND($F$100=1,'Nordfront-Armeebogen 2018'!B22="Ritter von Bruchtal"),'Nordfront-Armeebogen 2018'!A22,0)</f>
        <v>0</v>
      </c>
      <c r="D82" s="34">
        <f>IF(AND('Nordfront-Armeebogen 2018'!$D$4="grün",'Nordfront-Armeebogen 2018'!B22="Reiter von Khand"),'Nordfront-Armeebogen 2018'!A22,0)</f>
        <v>0</v>
      </c>
      <c r="E82" s="34">
        <f>IF(AND('Nordfront-Armeebogen 2018'!$D$4="grün",'Nordfront-Armeebogen 2018'!B22="Streitwagen von Khand"),'Nordfront-Armeebogen 2018'!A22,0)</f>
        <v>0</v>
      </c>
      <c r="F82" s="34">
        <f>IF('Nordfront-Armeebogen 2018'!B22="Elrond, Herr von Bruchtal",1,0)</f>
        <v>0</v>
      </c>
      <c r="H82" s="34">
        <f>IF((ISNUMBER(SEARCH("Bogen",'Nordfront-Armeebogen 2018'!D22))), ('Nordfront-Armeebogen 2018'!A22), 0)</f>
        <v>0</v>
      </c>
      <c r="I82" s="34">
        <v>0</v>
      </c>
      <c r="J82" s="34">
        <f>IF((ISNUMBER(SEARCH("Armbrust",'Nordfront-Armeebogen 2018'!D22))), ('Nordfront-Armeebogen 2018'!A22), 0)</f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f>IF((ISNUMBER(SEARCH("Blasrohr",'Nordfront-Armeebogen 2018'!D22))), ('Nordfront-Armeebogen 2018'!A22), 0)</f>
        <v>0</v>
      </c>
      <c r="U82" s="34">
        <f>IF('Nordfront-Armeebogen 2018'!B22="Legolas Grünblatt",1,0)</f>
        <v>0</v>
      </c>
      <c r="V82" s="34">
        <f>IF('Nordfront-Armeebogen 2018'!B22="Haldir",1,0)</f>
        <v>0</v>
      </c>
      <c r="W82" s="34">
        <f>IF('Nordfront-Armeebogen 2018'!B22="Vraskû",1,0)</f>
        <v>0</v>
      </c>
      <c r="X82" s="34">
        <f>IF('Nordfront-Armeebogen 2018'!B22="Bard der Bogenschütze",1,0)</f>
        <v>0</v>
      </c>
    </row>
    <row r="83" spans="2:24" x14ac:dyDescent="0.25">
      <c r="B83" s="34">
        <f>IF('Nordfront-Armeebogen 2018'!B23="Reiter von Rohan",'Nordfront-Armeebogen 2018'!A23,0)</f>
        <v>0</v>
      </c>
      <c r="C83" s="34">
        <f>IF(AND($F$100=1,'Nordfront-Armeebogen 2018'!B23="Ritter von Bruchtal"),'Nordfront-Armeebogen 2018'!A23,0)</f>
        <v>0</v>
      </c>
      <c r="D83" s="34">
        <f>IF(AND('Nordfront-Armeebogen 2018'!$D$4="grün",'Nordfront-Armeebogen 2018'!B23="Reiter von Khand"),'Nordfront-Armeebogen 2018'!A23,0)</f>
        <v>0</v>
      </c>
      <c r="E83" s="34">
        <f>IF(AND('Nordfront-Armeebogen 2018'!$D$4="grün",'Nordfront-Armeebogen 2018'!B23="Streitwagen von Khand"),'Nordfront-Armeebogen 2018'!A23,0)</f>
        <v>0</v>
      </c>
      <c r="F83" s="34">
        <f>IF('Nordfront-Armeebogen 2018'!B23="Elrond, Herr von Bruchtal",1,0)</f>
        <v>0</v>
      </c>
      <c r="H83" s="34">
        <f>IF((ISNUMBER(SEARCH("Bogen",'Nordfront-Armeebogen 2018'!D23))), ('Nordfront-Armeebogen 2018'!A23), 0)</f>
        <v>0</v>
      </c>
      <c r="I83" s="34">
        <v>0</v>
      </c>
      <c r="J83" s="34">
        <f>IF((ISNUMBER(SEARCH("Armbrust",'Nordfront-Armeebogen 2018'!D23))), ('Nordfront-Armeebogen 2018'!A23), 0)</f>
        <v>0</v>
      </c>
      <c r="K83" s="34">
        <v>0</v>
      </c>
      <c r="L83" s="34">
        <v>0</v>
      </c>
      <c r="M83" s="34">
        <v>0</v>
      </c>
      <c r="N83" s="34">
        <v>0</v>
      </c>
      <c r="O83" s="34">
        <v>0</v>
      </c>
      <c r="P83" s="34">
        <v>0</v>
      </c>
      <c r="Q83" s="34">
        <v>0</v>
      </c>
      <c r="R83" s="34">
        <v>0</v>
      </c>
      <c r="S83" s="34">
        <f>IF((ISNUMBER(SEARCH("Blasrohr",'Nordfront-Armeebogen 2018'!D23))), ('Nordfront-Armeebogen 2018'!A23), 0)</f>
        <v>0</v>
      </c>
      <c r="U83" s="34">
        <f>IF('Nordfront-Armeebogen 2018'!B23="Legolas Grünblatt",1,0)</f>
        <v>0</v>
      </c>
      <c r="V83" s="34">
        <f>IF('Nordfront-Armeebogen 2018'!B23="Haldir",1,0)</f>
        <v>0</v>
      </c>
      <c r="W83" s="34">
        <f>IF('Nordfront-Armeebogen 2018'!B23="Vraskû",1,0)</f>
        <v>0</v>
      </c>
      <c r="X83" s="34">
        <f>IF('Nordfront-Armeebogen 2018'!B23="Bard der Bogenschütze",1,0)</f>
        <v>0</v>
      </c>
    </row>
    <row r="84" spans="2:24" x14ac:dyDescent="0.25">
      <c r="B84" s="34">
        <f>IF('Nordfront-Armeebogen 2018'!B24="Reiter von Rohan",'Nordfront-Armeebogen 2018'!A24,0)</f>
        <v>0</v>
      </c>
      <c r="C84" s="34">
        <f>IF(AND($F$100=1,'Nordfront-Armeebogen 2018'!B24="Ritter von Bruchtal"),'Nordfront-Armeebogen 2018'!A24,0)</f>
        <v>0</v>
      </c>
      <c r="D84" s="34">
        <f>IF(AND('Nordfront-Armeebogen 2018'!$D$4="grün",'Nordfront-Armeebogen 2018'!B24="Reiter von Khand"),'Nordfront-Armeebogen 2018'!A24,0)</f>
        <v>0</v>
      </c>
      <c r="E84" s="34">
        <f>IF(AND('Nordfront-Armeebogen 2018'!$D$4="grün",'Nordfront-Armeebogen 2018'!B24="Streitwagen von Khand"),'Nordfront-Armeebogen 2018'!A24,0)</f>
        <v>0</v>
      </c>
      <c r="F84" s="34">
        <f>IF('Nordfront-Armeebogen 2018'!B24="Elrond, Herr von Bruchtal",1,0)</f>
        <v>0</v>
      </c>
      <c r="H84" s="34">
        <f>IF((ISNUMBER(SEARCH("Bogen",'Nordfront-Armeebogen 2018'!D24))), ('Nordfront-Armeebogen 2018'!A24), 0)</f>
        <v>0</v>
      </c>
      <c r="I84" s="34">
        <v>0</v>
      </c>
      <c r="J84" s="34">
        <f>IF((ISNUMBER(SEARCH("Armbrust",'Nordfront-Armeebogen 2018'!D24))), ('Nordfront-Armeebogen 2018'!A24), 0)</f>
        <v>0</v>
      </c>
      <c r="K84" s="34">
        <v>0</v>
      </c>
      <c r="L84" s="34">
        <v>0</v>
      </c>
      <c r="M84" s="34">
        <v>0</v>
      </c>
      <c r="N84" s="34">
        <v>0</v>
      </c>
      <c r="O84" s="34">
        <v>0</v>
      </c>
      <c r="P84" s="34">
        <v>0</v>
      </c>
      <c r="Q84" s="34">
        <v>0</v>
      </c>
      <c r="R84" s="34">
        <v>0</v>
      </c>
      <c r="S84" s="34">
        <f>IF((ISNUMBER(SEARCH("Blasrohr",'Nordfront-Armeebogen 2018'!D24))), ('Nordfront-Armeebogen 2018'!A24), 0)</f>
        <v>0</v>
      </c>
      <c r="U84" s="34">
        <f>IF('Nordfront-Armeebogen 2018'!B24="Legolas Grünblatt",1,0)</f>
        <v>0</v>
      </c>
      <c r="V84" s="34">
        <f>IF('Nordfront-Armeebogen 2018'!B24="Haldir",1,0)</f>
        <v>0</v>
      </c>
      <c r="W84" s="34">
        <f>IF('Nordfront-Armeebogen 2018'!B24="Vraskû",1,0)</f>
        <v>0</v>
      </c>
      <c r="X84" s="34">
        <f>IF('Nordfront-Armeebogen 2018'!B24="Bard der Bogenschütze",1,0)</f>
        <v>0</v>
      </c>
    </row>
    <row r="85" spans="2:24" x14ac:dyDescent="0.25">
      <c r="B85" s="34">
        <f>IF('Nordfront-Armeebogen 2018'!B25="Reiter von Rohan",'Nordfront-Armeebogen 2018'!A25,0)</f>
        <v>0</v>
      </c>
      <c r="C85" s="34">
        <f>IF(AND($F$100=1,'Nordfront-Armeebogen 2018'!B25="Ritter von Bruchtal"),'Nordfront-Armeebogen 2018'!A25,0)</f>
        <v>0</v>
      </c>
      <c r="D85" s="34">
        <f>IF(AND('Nordfront-Armeebogen 2018'!$D$4="grün",'Nordfront-Armeebogen 2018'!B25="Reiter von Khand"),'Nordfront-Armeebogen 2018'!A25,0)</f>
        <v>0</v>
      </c>
      <c r="E85" s="34">
        <f>IF(AND('Nordfront-Armeebogen 2018'!$D$4="grün",'Nordfront-Armeebogen 2018'!B25="Streitwagen von Khand"),'Nordfront-Armeebogen 2018'!A25,0)</f>
        <v>0</v>
      </c>
      <c r="F85" s="34">
        <f>IF('Nordfront-Armeebogen 2018'!B25="Elrond, Herr von Bruchtal",1,0)</f>
        <v>0</v>
      </c>
      <c r="H85" s="34">
        <f>IF((ISNUMBER(SEARCH("Bogen",'Nordfront-Armeebogen 2018'!D25))), ('Nordfront-Armeebogen 2018'!A25), 0)</f>
        <v>0</v>
      </c>
      <c r="I85" s="34">
        <v>0</v>
      </c>
      <c r="J85" s="34">
        <f>IF((ISNUMBER(SEARCH("Armbrust",'Nordfront-Armeebogen 2018'!D25))), ('Nordfront-Armeebogen 2018'!A25), 0)</f>
        <v>4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f>IF((ISNUMBER(SEARCH("Blasrohr",'Nordfront-Armeebogen 2018'!D25))), ('Nordfront-Armeebogen 2018'!A25), 0)</f>
        <v>0</v>
      </c>
      <c r="U85" s="34">
        <f>IF('Nordfront-Armeebogen 2018'!B25="Legolas Grünblatt",1,0)</f>
        <v>0</v>
      </c>
      <c r="V85" s="34">
        <f>IF('Nordfront-Armeebogen 2018'!B25="Haldir",1,0)</f>
        <v>0</v>
      </c>
      <c r="W85" s="34">
        <f>IF('Nordfront-Armeebogen 2018'!B25="Vraskû",1,0)</f>
        <v>0</v>
      </c>
      <c r="X85" s="34">
        <f>IF('Nordfront-Armeebogen 2018'!B25="Bard der Bogenschütze",1,0)</f>
        <v>0</v>
      </c>
    </row>
    <row r="86" spans="2:24" x14ac:dyDescent="0.25">
      <c r="B86" s="34">
        <f>IF('Nordfront-Armeebogen 2018'!B26="Reiter von Rohan",'Nordfront-Armeebogen 2018'!A26,0)</f>
        <v>0</v>
      </c>
      <c r="C86" s="34">
        <f>IF(AND($F$100=1,'Nordfront-Armeebogen 2018'!B26="Ritter von Bruchtal"),'Nordfront-Armeebogen 2018'!A26,0)</f>
        <v>0</v>
      </c>
      <c r="D86" s="34">
        <f>IF(AND('Nordfront-Armeebogen 2018'!$D$4="grün",'Nordfront-Armeebogen 2018'!B26="Reiter von Khand"),'Nordfront-Armeebogen 2018'!A26,0)</f>
        <v>0</v>
      </c>
      <c r="E86" s="34">
        <f>IF(AND('Nordfront-Armeebogen 2018'!$D$4="grün",'Nordfront-Armeebogen 2018'!B26="Streitwagen von Khand"),'Nordfront-Armeebogen 2018'!A26,0)</f>
        <v>0</v>
      </c>
      <c r="F86" s="34">
        <f>IF('Nordfront-Armeebogen 2018'!B26="Elrond, Herr von Bruchtal",1,0)</f>
        <v>0</v>
      </c>
      <c r="H86" s="34">
        <f>IF((ISNUMBER(SEARCH("Bogen",'Nordfront-Armeebogen 2018'!D26))), ('Nordfront-Armeebogen 2018'!A26), 0)</f>
        <v>0</v>
      </c>
      <c r="I86" s="34">
        <v>0</v>
      </c>
      <c r="J86" s="34">
        <f>IF((ISNUMBER(SEARCH("Armbrust",'Nordfront-Armeebogen 2018'!D26))), ('Nordfront-Armeebogen 2018'!A26), 0)</f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f>IF((ISNUMBER(SEARCH("Blasrohr",'Nordfront-Armeebogen 2018'!D26))), ('Nordfront-Armeebogen 2018'!A26), 0)</f>
        <v>0</v>
      </c>
      <c r="U86" s="34">
        <f>IF('Nordfront-Armeebogen 2018'!B26="Legolas Grünblatt",1,0)</f>
        <v>0</v>
      </c>
      <c r="V86" s="34">
        <f>IF('Nordfront-Armeebogen 2018'!B26="Haldir",1,0)</f>
        <v>0</v>
      </c>
      <c r="W86" s="34">
        <f>IF('Nordfront-Armeebogen 2018'!B26="Vraskû",1,0)</f>
        <v>0</v>
      </c>
      <c r="X86" s="34">
        <f>IF('Nordfront-Armeebogen 2018'!B26="Bard der Bogenschütze",1,0)</f>
        <v>0</v>
      </c>
    </row>
    <row r="87" spans="2:24" x14ac:dyDescent="0.25">
      <c r="B87" s="34">
        <f>IF('Nordfront-Armeebogen 2018'!B27="Reiter von Rohan",'Nordfront-Armeebogen 2018'!A27,0)</f>
        <v>0</v>
      </c>
      <c r="C87" s="34">
        <f>IF(AND($F$100=1,'Nordfront-Armeebogen 2018'!B27="Ritter von Bruchtal"),'Nordfront-Armeebogen 2018'!A27,0)</f>
        <v>0</v>
      </c>
      <c r="D87" s="34">
        <f>IF(AND('Nordfront-Armeebogen 2018'!$D$4="grün",'Nordfront-Armeebogen 2018'!B27="Reiter von Khand"),'Nordfront-Armeebogen 2018'!A27,0)</f>
        <v>0</v>
      </c>
      <c r="E87" s="34">
        <f>IF(AND('Nordfront-Armeebogen 2018'!$D$4="grün",'Nordfront-Armeebogen 2018'!B27="Streitwagen von Khand"),'Nordfront-Armeebogen 2018'!A27,0)</f>
        <v>0</v>
      </c>
      <c r="F87" s="34">
        <f>IF('Nordfront-Armeebogen 2018'!B27="Elrond, Herr von Bruchtal",1,0)</f>
        <v>0</v>
      </c>
      <c r="H87" s="34">
        <f>IF((ISNUMBER(SEARCH("Bogen",'Nordfront-Armeebogen 2018'!D27))), ('Nordfront-Armeebogen 2018'!A27), 0)</f>
        <v>0</v>
      </c>
      <c r="I87" s="34">
        <v>0</v>
      </c>
      <c r="J87" s="34">
        <f>IF((ISNUMBER(SEARCH("Armbrust",'Nordfront-Armeebogen 2018'!D27))), ('Nordfront-Armeebogen 2018'!A27), 0)</f>
        <v>0</v>
      </c>
      <c r="K87" s="34">
        <v>0</v>
      </c>
      <c r="L87" s="34">
        <v>0</v>
      </c>
      <c r="M87" s="34">
        <v>0</v>
      </c>
      <c r="N87" s="34">
        <v>0</v>
      </c>
      <c r="O87" s="34">
        <v>0</v>
      </c>
      <c r="P87" s="34">
        <v>0</v>
      </c>
      <c r="Q87" s="34">
        <v>0</v>
      </c>
      <c r="R87" s="34">
        <v>0</v>
      </c>
      <c r="S87" s="34">
        <f>IF((ISNUMBER(SEARCH("Blasrohr",'Nordfront-Armeebogen 2018'!D27))), ('Nordfront-Armeebogen 2018'!A27), 0)</f>
        <v>0</v>
      </c>
      <c r="U87" s="34">
        <f>IF('Nordfront-Armeebogen 2018'!B27="Legolas Grünblatt",1,0)</f>
        <v>0</v>
      </c>
      <c r="V87" s="34">
        <f>IF('Nordfront-Armeebogen 2018'!B27="Haldir",1,0)</f>
        <v>0</v>
      </c>
      <c r="W87" s="34">
        <f>IF('Nordfront-Armeebogen 2018'!B27="Vraskû",1,0)</f>
        <v>0</v>
      </c>
      <c r="X87" s="34">
        <f>IF('Nordfront-Armeebogen 2018'!B27="Bard der Bogenschütze",1,0)</f>
        <v>0</v>
      </c>
    </row>
    <row r="88" spans="2:24" x14ac:dyDescent="0.25">
      <c r="B88" s="34">
        <f>IF('Nordfront-Armeebogen 2018'!B28="Reiter von Rohan",'Nordfront-Armeebogen 2018'!A28,0)</f>
        <v>0</v>
      </c>
      <c r="C88" s="34">
        <f>IF(AND($F$100=1,'Nordfront-Armeebogen 2018'!B28="Ritter von Bruchtal"),'Nordfront-Armeebogen 2018'!A28,0)</f>
        <v>0</v>
      </c>
      <c r="D88" s="34">
        <f>IF(AND('Nordfront-Armeebogen 2018'!$D$4="grün",'Nordfront-Armeebogen 2018'!B28="Reiter von Khand"),'Nordfront-Armeebogen 2018'!A28,0)</f>
        <v>0</v>
      </c>
      <c r="E88" s="34">
        <f>IF(AND('Nordfront-Armeebogen 2018'!$D$4="grün",'Nordfront-Armeebogen 2018'!B28="Streitwagen von Khand"),'Nordfront-Armeebogen 2018'!A28,0)</f>
        <v>0</v>
      </c>
      <c r="F88" s="34">
        <f>IF('Nordfront-Armeebogen 2018'!B28="Elrond, Herr von Bruchtal",1,0)</f>
        <v>0</v>
      </c>
      <c r="H88" s="34">
        <f>IF((ISNUMBER(SEARCH("Bogen",'Nordfront-Armeebogen 2018'!D28))), ('Nordfront-Armeebogen 2018'!A28), 0)</f>
        <v>0</v>
      </c>
      <c r="I88" s="34">
        <v>0</v>
      </c>
      <c r="J88" s="34">
        <f>IF((ISNUMBER(SEARCH("Armbrust",'Nordfront-Armeebogen 2018'!D28))), ('Nordfront-Armeebogen 2018'!A28), 0)</f>
        <v>0</v>
      </c>
      <c r="K88" s="34">
        <v>0</v>
      </c>
      <c r="L88" s="34">
        <v>0</v>
      </c>
      <c r="M88" s="34">
        <v>0</v>
      </c>
      <c r="N88" s="34">
        <v>0</v>
      </c>
      <c r="O88" s="34">
        <v>0</v>
      </c>
      <c r="P88" s="34">
        <v>0</v>
      </c>
      <c r="Q88" s="34">
        <v>0</v>
      </c>
      <c r="R88" s="34">
        <v>0</v>
      </c>
      <c r="S88" s="34">
        <f>IF((ISNUMBER(SEARCH("Blasrohr",'Nordfront-Armeebogen 2018'!D28))), ('Nordfront-Armeebogen 2018'!A28), 0)</f>
        <v>0</v>
      </c>
      <c r="U88" s="34">
        <f>IF('Nordfront-Armeebogen 2018'!B28="Legolas Grünblatt",1,0)</f>
        <v>0</v>
      </c>
      <c r="V88" s="34">
        <f>IF('Nordfront-Armeebogen 2018'!B28="Haldir",1,0)</f>
        <v>0</v>
      </c>
      <c r="W88" s="34">
        <f>IF('Nordfront-Armeebogen 2018'!B28="Vraskû",1,0)</f>
        <v>0</v>
      </c>
      <c r="X88" s="34">
        <f>IF('Nordfront-Armeebogen 2018'!B28="Bard der Bogenschütze",1,0)</f>
        <v>0</v>
      </c>
    </row>
    <row r="89" spans="2:24" x14ac:dyDescent="0.25">
      <c r="B89" s="34">
        <f>IF('Nordfront-Armeebogen 2018'!B29="Reiter von Rohan",'Nordfront-Armeebogen 2018'!A29,0)</f>
        <v>0</v>
      </c>
      <c r="C89" s="34">
        <f>IF(AND($F$100=1,'Nordfront-Armeebogen 2018'!B29="Ritter von Bruchtal"),'Nordfront-Armeebogen 2018'!A29,0)</f>
        <v>0</v>
      </c>
      <c r="D89" s="34">
        <f>IF(AND('Nordfront-Armeebogen 2018'!$D$4="grün",'Nordfront-Armeebogen 2018'!B29="Reiter von Khand"),'Nordfront-Armeebogen 2018'!A29,0)</f>
        <v>0</v>
      </c>
      <c r="E89" s="34">
        <f>IF(AND('Nordfront-Armeebogen 2018'!$D$4="grün",'Nordfront-Armeebogen 2018'!B29="Streitwagen von Khand"),'Nordfront-Armeebogen 2018'!A29,0)</f>
        <v>0</v>
      </c>
      <c r="F89" s="34">
        <f>IF('Nordfront-Armeebogen 2018'!B29="Elrond, Herr von Bruchtal",1,0)</f>
        <v>0</v>
      </c>
      <c r="H89" s="34">
        <f>IF((ISNUMBER(SEARCH("Bogen",'Nordfront-Armeebogen 2018'!D29))), ('Nordfront-Armeebogen 2018'!A29), 0)</f>
        <v>0</v>
      </c>
      <c r="I89" s="34">
        <v>0</v>
      </c>
      <c r="J89" s="34">
        <f>IF((ISNUMBER(SEARCH("Armbrust",'Nordfront-Armeebogen 2018'!D29))), ('Nordfront-Armeebogen 2018'!A29), 0)</f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f>IF((ISNUMBER(SEARCH("Blasrohr",'Nordfront-Armeebogen 2018'!D29))), ('Nordfront-Armeebogen 2018'!A29), 0)</f>
        <v>0</v>
      </c>
      <c r="U89" s="34">
        <f>IF('Nordfront-Armeebogen 2018'!B29="Legolas Grünblatt",1,0)</f>
        <v>0</v>
      </c>
      <c r="V89" s="34">
        <f>IF('Nordfront-Armeebogen 2018'!B29="Haldir",1,0)</f>
        <v>0</v>
      </c>
      <c r="W89" s="34">
        <f>IF('Nordfront-Armeebogen 2018'!B29="Vraskû",1,0)</f>
        <v>0</v>
      </c>
      <c r="X89" s="34">
        <f>IF('Nordfront-Armeebogen 2018'!B29="Bard der Bogenschütze",1,0)</f>
        <v>0</v>
      </c>
    </row>
    <row r="90" spans="2:24" x14ac:dyDescent="0.25">
      <c r="B90" s="34">
        <f>IF('Nordfront-Armeebogen 2018'!B30="Reiter von Rohan",'Nordfront-Armeebogen 2018'!A30,0)</f>
        <v>0</v>
      </c>
      <c r="C90" s="34">
        <f>IF(AND($F$100=1,'Nordfront-Armeebogen 2018'!B30="Ritter von Bruchtal"),'Nordfront-Armeebogen 2018'!A30,0)</f>
        <v>0</v>
      </c>
      <c r="D90" s="34">
        <f>IF(AND('Nordfront-Armeebogen 2018'!$D$4="grün",'Nordfront-Armeebogen 2018'!B30="Reiter von Khand"),'Nordfront-Armeebogen 2018'!A30,0)</f>
        <v>0</v>
      </c>
      <c r="E90" s="34">
        <f>IF(AND('Nordfront-Armeebogen 2018'!$D$4="grün",'Nordfront-Armeebogen 2018'!B30="Streitwagen von Khand"),'Nordfront-Armeebogen 2018'!A30,0)</f>
        <v>0</v>
      </c>
      <c r="F90" s="34">
        <f>IF('Nordfront-Armeebogen 2018'!B30="Elrond, Herr von Bruchtal",1,0)</f>
        <v>0</v>
      </c>
      <c r="H90" s="34">
        <f>IF((ISNUMBER(SEARCH("Bogen",'Nordfront-Armeebogen 2018'!D30))), ('Nordfront-Armeebogen 2018'!A30), 0)</f>
        <v>0</v>
      </c>
      <c r="I90" s="34">
        <v>0</v>
      </c>
      <c r="J90" s="34">
        <f>IF((ISNUMBER(SEARCH("Armbrust",'Nordfront-Armeebogen 2018'!D30))), ('Nordfront-Armeebogen 2018'!A30), 0)</f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f>IF((ISNUMBER(SEARCH("Blasrohr",'Nordfront-Armeebogen 2018'!D30))), ('Nordfront-Armeebogen 2018'!A30), 0)</f>
        <v>0</v>
      </c>
      <c r="U90" s="34">
        <f>IF('Nordfront-Armeebogen 2018'!B30="Legolas Grünblatt",1,0)</f>
        <v>0</v>
      </c>
      <c r="V90" s="34">
        <f>IF('Nordfront-Armeebogen 2018'!B30="Haldir",1,0)</f>
        <v>0</v>
      </c>
      <c r="W90" s="34">
        <f>IF('Nordfront-Armeebogen 2018'!B30="Vraskû",1,0)</f>
        <v>0</v>
      </c>
      <c r="X90" s="34">
        <f>IF('Nordfront-Armeebogen 2018'!B30="Bard der Bogenschütze",1,0)</f>
        <v>0</v>
      </c>
    </row>
    <row r="91" spans="2:24" x14ac:dyDescent="0.25">
      <c r="B91" s="34">
        <f>IF('Nordfront-Armeebogen 2018'!B31="Reiter von Rohan",'Nordfront-Armeebogen 2018'!A31,0)</f>
        <v>0</v>
      </c>
      <c r="C91" s="34">
        <f>IF(AND($F$100=1,'Nordfront-Armeebogen 2018'!B31="Ritter von Bruchtal"),'Nordfront-Armeebogen 2018'!A31,0)</f>
        <v>0</v>
      </c>
      <c r="D91" s="34">
        <f>IF(AND('Nordfront-Armeebogen 2018'!$D$4="grün",'Nordfront-Armeebogen 2018'!B31="Reiter von Khand"),'Nordfront-Armeebogen 2018'!A31,0)</f>
        <v>0</v>
      </c>
      <c r="E91" s="34">
        <f>IF(AND('Nordfront-Armeebogen 2018'!$D$4="grün",'Nordfront-Armeebogen 2018'!B31="Streitwagen von Khand"),'Nordfront-Armeebogen 2018'!A31,0)</f>
        <v>0</v>
      </c>
      <c r="F91" s="34">
        <f>IF('Nordfront-Armeebogen 2018'!B31="Elrond, Herr von Bruchtal",1,0)</f>
        <v>0</v>
      </c>
      <c r="H91" s="34">
        <f>IF((ISNUMBER(SEARCH("Bogen",'Nordfront-Armeebogen 2018'!D31))), ('Nordfront-Armeebogen 2018'!A31), 0)</f>
        <v>0</v>
      </c>
      <c r="I91" s="34">
        <v>0</v>
      </c>
      <c r="J91" s="34">
        <f>IF((ISNUMBER(SEARCH("Armbrust",'Nordfront-Armeebogen 2018'!D31))), ('Nordfront-Armeebogen 2018'!A31), 0)</f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f>IF((ISNUMBER(SEARCH("Blasrohr",'Nordfront-Armeebogen 2018'!D31))), ('Nordfront-Armeebogen 2018'!A31), 0)</f>
        <v>0</v>
      </c>
      <c r="U91" s="34">
        <f>IF('Nordfront-Armeebogen 2018'!B31="Legolas Grünblatt",1,0)</f>
        <v>0</v>
      </c>
      <c r="V91" s="34">
        <f>IF('Nordfront-Armeebogen 2018'!B31="Haldir",1,0)</f>
        <v>0</v>
      </c>
      <c r="W91" s="34">
        <f>IF('Nordfront-Armeebogen 2018'!B31="Vraskû",1,0)</f>
        <v>0</v>
      </c>
      <c r="X91" s="34">
        <f>IF('Nordfront-Armeebogen 2018'!B31="Bard der Bogenschütze",1,0)</f>
        <v>0</v>
      </c>
    </row>
    <row r="92" spans="2:24" x14ac:dyDescent="0.25">
      <c r="B92" s="34">
        <f>IF('Nordfront-Armeebogen 2018'!B32="Reiter von Rohan",'Nordfront-Armeebogen 2018'!A32,0)</f>
        <v>0</v>
      </c>
      <c r="C92" s="34">
        <f>IF(AND($F$100=1,'Nordfront-Armeebogen 2018'!B32="Ritter von Bruchtal"),'Nordfront-Armeebogen 2018'!A32,0)</f>
        <v>0</v>
      </c>
      <c r="D92" s="34">
        <f>IF(AND('Nordfront-Armeebogen 2018'!$D$4="grün",'Nordfront-Armeebogen 2018'!B32="Reiter von Khand"),'Nordfront-Armeebogen 2018'!A32,0)</f>
        <v>0</v>
      </c>
      <c r="E92" s="34">
        <f>IF(AND('Nordfront-Armeebogen 2018'!$D$4="grün",'Nordfront-Armeebogen 2018'!B32="Streitwagen von Khand"),'Nordfront-Armeebogen 2018'!A32,0)</f>
        <v>0</v>
      </c>
      <c r="F92" s="34">
        <f>IF('Nordfront-Armeebogen 2018'!B32="Elrond, Herr von Bruchtal",1,0)</f>
        <v>0</v>
      </c>
      <c r="H92" s="34">
        <f>IF((ISNUMBER(SEARCH("Bogen",'Nordfront-Armeebogen 2018'!D32))), ('Nordfront-Armeebogen 2018'!A32), 0)</f>
        <v>0</v>
      </c>
      <c r="I92" s="34">
        <v>0</v>
      </c>
      <c r="J92" s="34">
        <f>IF((ISNUMBER(SEARCH("Armbrust",'Nordfront-Armeebogen 2018'!D32))), ('Nordfront-Armeebogen 2018'!A32), 0)</f>
        <v>0</v>
      </c>
      <c r="K92" s="34">
        <v>0</v>
      </c>
      <c r="L92" s="34">
        <v>0</v>
      </c>
      <c r="M92" s="34">
        <v>0</v>
      </c>
      <c r="N92" s="34">
        <v>0</v>
      </c>
      <c r="O92" s="34">
        <v>0</v>
      </c>
      <c r="P92" s="34">
        <v>0</v>
      </c>
      <c r="Q92" s="34">
        <v>0</v>
      </c>
      <c r="R92" s="34">
        <v>0</v>
      </c>
      <c r="S92" s="34">
        <f>IF((ISNUMBER(SEARCH("Blasrohr",'Nordfront-Armeebogen 2018'!D32))), ('Nordfront-Armeebogen 2018'!A32), 0)</f>
        <v>0</v>
      </c>
      <c r="U92" s="34">
        <f>IF('Nordfront-Armeebogen 2018'!B32="Legolas Grünblatt",1,0)</f>
        <v>0</v>
      </c>
      <c r="V92" s="34">
        <f>IF('Nordfront-Armeebogen 2018'!B32="Haldir",1,0)</f>
        <v>0</v>
      </c>
      <c r="W92" s="34">
        <f>IF('Nordfront-Armeebogen 2018'!B32="Vraskû",1,0)</f>
        <v>0</v>
      </c>
      <c r="X92" s="34">
        <f>IF('Nordfront-Armeebogen 2018'!B32="Bard der Bogenschütze",1,0)</f>
        <v>0</v>
      </c>
    </row>
    <row r="93" spans="2:24" x14ac:dyDescent="0.25">
      <c r="B93" s="34">
        <f>IF('Nordfront-Armeebogen 2018'!B33="Reiter von Rohan",'Nordfront-Armeebogen 2018'!A33,0)</f>
        <v>0</v>
      </c>
      <c r="C93" s="34">
        <f>IF(AND($F$100=1,'Nordfront-Armeebogen 2018'!B33="Ritter von Bruchtal"),'Nordfront-Armeebogen 2018'!A33,0)</f>
        <v>0</v>
      </c>
      <c r="D93" s="34">
        <f>IF(AND('Nordfront-Armeebogen 2018'!$D$4="grün",'Nordfront-Armeebogen 2018'!B33="Reiter von Khand"),'Nordfront-Armeebogen 2018'!A33,0)</f>
        <v>0</v>
      </c>
      <c r="E93" s="34">
        <f>IF(AND('Nordfront-Armeebogen 2018'!$D$4="grün",'Nordfront-Armeebogen 2018'!B33="Streitwagen von Khand"),'Nordfront-Armeebogen 2018'!A33,0)</f>
        <v>0</v>
      </c>
      <c r="F93" s="34">
        <f>IF('Nordfront-Armeebogen 2018'!B33="Elrond, Herr von Bruchtal",1,0)</f>
        <v>0</v>
      </c>
      <c r="H93" s="34">
        <f>IF((ISNUMBER(SEARCH("Bogen",'Nordfront-Armeebogen 2018'!D33))), ('Nordfront-Armeebogen 2018'!A33), 0)</f>
        <v>0</v>
      </c>
      <c r="I93" s="34">
        <v>0</v>
      </c>
      <c r="J93" s="34">
        <f>IF((ISNUMBER(SEARCH("Armbrust",'Nordfront-Armeebogen 2018'!D33))), ('Nordfront-Armeebogen 2018'!A33), 0)</f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f>IF((ISNUMBER(SEARCH("Blasrohr",'Nordfront-Armeebogen 2018'!D33))), ('Nordfront-Armeebogen 2018'!A33), 0)</f>
        <v>0</v>
      </c>
      <c r="U93" s="34">
        <f>IF('Nordfront-Armeebogen 2018'!B33="Legolas Grünblatt",1,0)</f>
        <v>0</v>
      </c>
      <c r="V93" s="34">
        <f>IF('Nordfront-Armeebogen 2018'!B33="Haldir",1,0)</f>
        <v>0</v>
      </c>
      <c r="W93" s="34">
        <f>IF('Nordfront-Armeebogen 2018'!B33="Vraskû",1,0)</f>
        <v>0</v>
      </c>
      <c r="X93" s="34">
        <f>IF('Nordfront-Armeebogen 2018'!B33="Bard der Bogenschütze",1,0)</f>
        <v>0</v>
      </c>
    </row>
    <row r="94" spans="2:24" x14ac:dyDescent="0.25">
      <c r="B94" s="34">
        <f>IF('Nordfront-Armeebogen 2018'!B34="Reiter von Rohan",'Nordfront-Armeebogen 2018'!A34,0)</f>
        <v>0</v>
      </c>
      <c r="C94" s="34">
        <f>IF(AND($F$100=1,'Nordfront-Armeebogen 2018'!B34="Ritter von Bruchtal"),'Nordfront-Armeebogen 2018'!A34,0)</f>
        <v>0</v>
      </c>
      <c r="D94" s="34">
        <f>IF(AND('Nordfront-Armeebogen 2018'!$D$4="grün",'Nordfront-Armeebogen 2018'!B34="Reiter von Khand"),'Nordfront-Armeebogen 2018'!A34,0)</f>
        <v>0</v>
      </c>
      <c r="E94" s="34">
        <f>IF(AND('Nordfront-Armeebogen 2018'!$D$4="grün",'Nordfront-Armeebogen 2018'!B34="Streitwagen von Khand"),'Nordfront-Armeebogen 2018'!A34,0)</f>
        <v>0</v>
      </c>
      <c r="F94" s="34">
        <f>IF('Nordfront-Armeebogen 2018'!B34="Elrond, Herr von Bruchtal",1,0)</f>
        <v>0</v>
      </c>
      <c r="H94" s="34">
        <f>IF((ISNUMBER(SEARCH("Bogen",'Nordfront-Armeebogen 2018'!D34))), ('Nordfront-Armeebogen 2018'!A34), 0)</f>
        <v>0</v>
      </c>
      <c r="I94" s="34">
        <v>0</v>
      </c>
      <c r="J94" s="34">
        <f>IF((ISNUMBER(SEARCH("Armbrust",'Nordfront-Armeebogen 2018'!D34))), ('Nordfront-Armeebogen 2018'!A34), 0)</f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f>IF((ISNUMBER(SEARCH("Blasrohr",'Nordfront-Armeebogen 2018'!D34))), ('Nordfront-Armeebogen 2018'!A34), 0)</f>
        <v>0</v>
      </c>
      <c r="U94" s="34">
        <f>IF('Nordfront-Armeebogen 2018'!B34="Legolas Grünblatt",1,0)</f>
        <v>0</v>
      </c>
      <c r="V94" s="34">
        <f>IF('Nordfront-Armeebogen 2018'!B34="Haldir",1,0)</f>
        <v>0</v>
      </c>
      <c r="W94" s="34">
        <f>IF('Nordfront-Armeebogen 2018'!B34="Vraskû",1,0)</f>
        <v>0</v>
      </c>
      <c r="X94" s="34">
        <f>IF('Nordfront-Armeebogen 2018'!B34="Bard der Bogenschütze",1,0)</f>
        <v>0</v>
      </c>
    </row>
    <row r="95" spans="2:24" x14ac:dyDescent="0.25">
      <c r="B95" s="34">
        <f>IF('Nordfront-Armeebogen 2018'!B35="Reiter von Rohan",'Nordfront-Armeebogen 2018'!A35,0)</f>
        <v>0</v>
      </c>
      <c r="C95" s="34">
        <f>IF(AND($F$100=1,'Nordfront-Armeebogen 2018'!B35="Ritter von Bruchtal"),'Nordfront-Armeebogen 2018'!A35,0)</f>
        <v>0</v>
      </c>
      <c r="D95" s="34">
        <f>IF(AND('Nordfront-Armeebogen 2018'!$D$4="grün",'Nordfront-Armeebogen 2018'!B35="Reiter von Khand"),'Nordfront-Armeebogen 2018'!A35,0)</f>
        <v>0</v>
      </c>
      <c r="E95" s="34">
        <f>IF(AND('Nordfront-Armeebogen 2018'!$D$4="grün",'Nordfront-Armeebogen 2018'!B35="Streitwagen von Khand"),'Nordfront-Armeebogen 2018'!A35,0)</f>
        <v>0</v>
      </c>
      <c r="F95" s="34">
        <f>IF('Nordfront-Armeebogen 2018'!B35="Elrond, Herr von Bruchtal",1,0)</f>
        <v>0</v>
      </c>
      <c r="H95" s="34">
        <f>IF((ISNUMBER(SEARCH("Bogen",'Nordfront-Armeebogen 2018'!D35))), ('Nordfront-Armeebogen 2018'!A35), 0)</f>
        <v>0</v>
      </c>
      <c r="I95" s="34">
        <v>0</v>
      </c>
      <c r="J95" s="34">
        <f>IF((ISNUMBER(SEARCH("Armbrust",'Nordfront-Armeebogen 2018'!D35))), ('Nordfront-Armeebogen 2018'!A35), 0)</f>
        <v>0</v>
      </c>
      <c r="K95" s="34">
        <v>0</v>
      </c>
      <c r="L95" s="34">
        <v>0</v>
      </c>
      <c r="M95" s="34">
        <v>0</v>
      </c>
      <c r="N95" s="34">
        <v>0</v>
      </c>
      <c r="O95" s="34">
        <v>0</v>
      </c>
      <c r="P95" s="34">
        <v>0</v>
      </c>
      <c r="Q95" s="34">
        <v>0</v>
      </c>
      <c r="R95" s="34">
        <v>0</v>
      </c>
      <c r="S95" s="34">
        <f>IF((ISNUMBER(SEARCH("Blasrohr",'Nordfront-Armeebogen 2018'!D35))), ('Nordfront-Armeebogen 2018'!A35), 0)</f>
        <v>0</v>
      </c>
      <c r="U95" s="34">
        <f>IF('Nordfront-Armeebogen 2018'!B35="Legolas Grünblatt",1,0)</f>
        <v>0</v>
      </c>
      <c r="V95" s="34">
        <f>IF('Nordfront-Armeebogen 2018'!B35="Haldir",1,0)</f>
        <v>0</v>
      </c>
      <c r="W95" s="34">
        <f>IF('Nordfront-Armeebogen 2018'!B35="Vraskû",1,0)</f>
        <v>0</v>
      </c>
      <c r="X95" s="34">
        <f>IF('Nordfront-Armeebogen 2018'!B35="Bard der Bogenschütze",1,0)</f>
        <v>0</v>
      </c>
    </row>
    <row r="96" spans="2:24" x14ac:dyDescent="0.25">
      <c r="B96" s="34">
        <f>IF('Nordfront-Armeebogen 2018'!B36="Reiter von Rohan",'Nordfront-Armeebogen 2018'!A36,0)</f>
        <v>0</v>
      </c>
      <c r="C96" s="34">
        <f>IF(AND($F$100=1,'Nordfront-Armeebogen 2018'!B36="Ritter von Bruchtal"),'Nordfront-Armeebogen 2018'!A36,0)</f>
        <v>0</v>
      </c>
      <c r="D96" s="34">
        <f>IF(AND('Nordfront-Armeebogen 2018'!$D$4="grün",'Nordfront-Armeebogen 2018'!B36="Reiter von Khand"),'Nordfront-Armeebogen 2018'!A36,0)</f>
        <v>0</v>
      </c>
      <c r="E96" s="34">
        <f>IF(AND('Nordfront-Armeebogen 2018'!$D$4="grün",'Nordfront-Armeebogen 2018'!B36="Streitwagen von Khand"),'Nordfront-Armeebogen 2018'!A36,0)</f>
        <v>0</v>
      </c>
      <c r="F96" s="34">
        <f>IF('Nordfront-Armeebogen 2018'!B36="Elrond, Herr von Bruchtal",1,0)</f>
        <v>0</v>
      </c>
      <c r="H96" s="34">
        <f>IF((ISNUMBER(SEARCH("Bogen",'Nordfront-Armeebogen 2018'!D36))), ('Nordfront-Armeebogen 2018'!A36), 0)</f>
        <v>0</v>
      </c>
      <c r="I96" s="34">
        <v>0</v>
      </c>
      <c r="J96" s="34">
        <f>IF((ISNUMBER(SEARCH("Armbrust",'Nordfront-Armeebogen 2018'!D36))), ('Nordfront-Armeebogen 2018'!A36), 0)</f>
        <v>0</v>
      </c>
      <c r="K96" s="34">
        <v>0</v>
      </c>
      <c r="L96" s="34">
        <v>0</v>
      </c>
      <c r="M96" s="34">
        <v>0</v>
      </c>
      <c r="N96" s="34">
        <v>0</v>
      </c>
      <c r="O96" s="34">
        <v>0</v>
      </c>
      <c r="P96" s="34">
        <v>0</v>
      </c>
      <c r="Q96" s="34">
        <v>0</v>
      </c>
      <c r="R96" s="34">
        <v>0</v>
      </c>
      <c r="S96" s="34">
        <f>IF((ISNUMBER(SEARCH("Blasrohr",'Nordfront-Armeebogen 2018'!D36))), ('Nordfront-Armeebogen 2018'!A36), 0)</f>
        <v>0</v>
      </c>
      <c r="U96" s="34">
        <f>IF('Nordfront-Armeebogen 2018'!B36="Legolas Grünblatt",1,0)</f>
        <v>0</v>
      </c>
      <c r="V96" s="34">
        <f>IF('Nordfront-Armeebogen 2018'!B36="Haldir",1,0)</f>
        <v>0</v>
      </c>
      <c r="W96" s="34">
        <f>IF('Nordfront-Armeebogen 2018'!B36="Vraskû",1,0)</f>
        <v>0</v>
      </c>
      <c r="X96" s="34">
        <f>IF('Nordfront-Armeebogen 2018'!B36="Bard der Bogenschütze",1,0)</f>
        <v>0</v>
      </c>
    </row>
    <row r="97" spans="1:24" x14ac:dyDescent="0.25">
      <c r="B97" s="34">
        <f>IF('Nordfront-Armeebogen 2018'!B37="Reiter von Rohan",'Nordfront-Armeebogen 2018'!A37,0)</f>
        <v>0</v>
      </c>
      <c r="C97" s="34">
        <f>IF(AND($F$100=1,'Nordfront-Armeebogen 2018'!B37="Ritter von Bruchtal"),'Nordfront-Armeebogen 2018'!A37,0)</f>
        <v>0</v>
      </c>
      <c r="D97" s="34">
        <f>IF(AND('Nordfront-Armeebogen 2018'!$D$4="grün",'Nordfront-Armeebogen 2018'!B37="Reiter von Khand"),'Nordfront-Armeebogen 2018'!A37,0)</f>
        <v>0</v>
      </c>
      <c r="E97" s="34">
        <f>IF(AND('Nordfront-Armeebogen 2018'!$D$4="grün",'Nordfront-Armeebogen 2018'!B37="Streitwagen von Khand"),'Nordfront-Armeebogen 2018'!A37,0)</f>
        <v>0</v>
      </c>
      <c r="F97" s="34">
        <f>IF('Nordfront-Armeebogen 2018'!B37="Elrond, Herr von Bruchtal",1,0)</f>
        <v>0</v>
      </c>
      <c r="H97" s="34">
        <f>IF((ISNUMBER(SEARCH("Bogen",'Nordfront-Armeebogen 2018'!D37))), ('Nordfront-Armeebogen 2018'!A37), 0)</f>
        <v>0</v>
      </c>
      <c r="I97" s="34">
        <v>0</v>
      </c>
      <c r="J97" s="34">
        <f>IF((ISNUMBER(SEARCH("Armbrust",'Nordfront-Armeebogen 2018'!D37))), ('Nordfront-Armeebogen 2018'!A37), 0)</f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f>IF((ISNUMBER(SEARCH("Blasrohr",'Nordfront-Armeebogen 2018'!D37))), ('Nordfront-Armeebogen 2018'!A37), 0)</f>
        <v>0</v>
      </c>
      <c r="U97" s="34">
        <f>IF('Nordfront-Armeebogen 2018'!B37="Legolas Grünblatt",1,0)</f>
        <v>0</v>
      </c>
      <c r="V97" s="34">
        <f>IF('Nordfront-Armeebogen 2018'!B37="Haldir",1,0)</f>
        <v>0</v>
      </c>
      <c r="W97" s="34">
        <f>IF('Nordfront-Armeebogen 2018'!B37="Vraskû",1,0)</f>
        <v>0</v>
      </c>
      <c r="X97" s="34">
        <f>IF('Nordfront-Armeebogen 2018'!B37="Bard der Bogenschütze",1,0)</f>
        <v>0</v>
      </c>
    </row>
    <row r="98" spans="1:24" x14ac:dyDescent="0.25">
      <c r="B98" s="34">
        <f>IF('Nordfront-Armeebogen 2018'!B38="Reiter von Rohan",'Nordfront-Armeebogen 2018'!A38,0)</f>
        <v>0</v>
      </c>
      <c r="C98" s="34">
        <f>IF(AND($F$100=1,'Nordfront-Armeebogen 2018'!B38="Ritter von Bruchtal"),'Nordfront-Armeebogen 2018'!A38,0)</f>
        <v>0</v>
      </c>
      <c r="D98" s="34">
        <f>IF(AND('Nordfront-Armeebogen 2018'!$D$4="grün",'Nordfront-Armeebogen 2018'!B38="Reiter von Khand"),'Nordfront-Armeebogen 2018'!A38,0)</f>
        <v>0</v>
      </c>
      <c r="E98" s="34">
        <f>IF(AND('Nordfront-Armeebogen 2018'!$D$4="grün",'Nordfront-Armeebogen 2018'!B38="Streitwagen von Khand"),'Nordfront-Armeebogen 2018'!A38,0)</f>
        <v>0</v>
      </c>
      <c r="F98" s="34">
        <f>IF('Nordfront-Armeebogen 2018'!B38="Elrond, Herr von Bruchtal",1,0)</f>
        <v>0</v>
      </c>
      <c r="H98" s="34">
        <f>IF((ISNUMBER(SEARCH("Bogen",'Nordfront-Armeebogen 2018'!D38))), ('Nordfront-Armeebogen 2018'!A38), 0)</f>
        <v>0</v>
      </c>
      <c r="I98" s="34">
        <v>0</v>
      </c>
      <c r="J98" s="34">
        <f>IF((ISNUMBER(SEARCH("Armbrust",'Nordfront-Armeebogen 2018'!D38))), ('Nordfront-Armeebogen 2018'!A38), 0)</f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f>IF((ISNUMBER(SEARCH("Blasrohr",'Nordfront-Armeebogen 2018'!D38))), ('Nordfront-Armeebogen 2018'!A38), 0)</f>
        <v>0</v>
      </c>
      <c r="U98" s="34">
        <f>IF('Nordfront-Armeebogen 2018'!B38="Legolas Grünblatt",1,0)</f>
        <v>0</v>
      </c>
      <c r="V98" s="34">
        <f>IF('Nordfront-Armeebogen 2018'!B38="Haldir",1,0)</f>
        <v>0</v>
      </c>
      <c r="W98" s="34">
        <f>IF('Nordfront-Armeebogen 2018'!B38="Vraskû",1,0)</f>
        <v>0</v>
      </c>
      <c r="X98" s="34">
        <f>IF('Nordfront-Armeebogen 2018'!B38="Bard der Bogenschütze",1,0)</f>
        <v>0</v>
      </c>
    </row>
    <row r="99" spans="1:24" x14ac:dyDescent="0.25">
      <c r="B99" s="34">
        <f>IF('Nordfront-Armeebogen 2018'!B39="Reiter von Rohan",'Nordfront-Armeebogen 2018'!A39,0)</f>
        <v>0</v>
      </c>
      <c r="C99" s="34">
        <f>IF(AND($F$100=1,'Nordfront-Armeebogen 2018'!B39="Ritter von Bruchtal"),'Nordfront-Armeebogen 2018'!A39,0)</f>
        <v>0</v>
      </c>
      <c r="D99" s="34">
        <f>IF(AND('Nordfront-Armeebogen 2018'!$D$4="grün",'Nordfront-Armeebogen 2018'!B39="Reiter von Khand"),'Nordfront-Armeebogen 2018'!A39,0)</f>
        <v>0</v>
      </c>
      <c r="E99" s="34">
        <f>IF(AND('Nordfront-Armeebogen 2018'!$D$4="grün",'Nordfront-Armeebogen 2018'!B39="Streitwagen von Khand"),'Nordfront-Armeebogen 2018'!A39,0)</f>
        <v>0</v>
      </c>
      <c r="F99" s="34">
        <f>IF('Nordfront-Armeebogen 2018'!B39="Elrond, Herr von Bruchtal",1,0)</f>
        <v>0</v>
      </c>
      <c r="H99" s="34">
        <f>IF((ISNUMBER(SEARCH("Bogen",'Nordfront-Armeebogen 2018'!D39))), ('Nordfront-Armeebogen 2018'!A39), 0)</f>
        <v>0</v>
      </c>
      <c r="I99" s="34">
        <v>0</v>
      </c>
      <c r="J99" s="34">
        <f>IF((ISNUMBER(SEARCH("Armbrust",'Nordfront-Armeebogen 2018'!D39))), ('Nordfront-Armeebogen 2018'!A39), 0)</f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f>IF((ISNUMBER(SEARCH("Blasrohr",'Nordfront-Armeebogen 2018'!D39))), ('Nordfront-Armeebogen 2018'!A39), 0)</f>
        <v>0</v>
      </c>
      <c r="U99" s="34">
        <f>IF('Nordfront-Armeebogen 2018'!B39="Legolas Grünblatt",1,0)</f>
        <v>0</v>
      </c>
      <c r="V99" s="34">
        <f>IF('Nordfront-Armeebogen 2018'!B39="Haldir",1,0)</f>
        <v>0</v>
      </c>
      <c r="W99" s="34">
        <f>IF('Nordfront-Armeebogen 2018'!B39="Vraskû",1,0)</f>
        <v>0</v>
      </c>
      <c r="X99" s="34">
        <f>IF('Nordfront-Armeebogen 2018'!B39="Bard der Bogenschütze",1,0)</f>
        <v>0</v>
      </c>
    </row>
    <row r="100" spans="1:24" x14ac:dyDescent="0.25">
      <c r="A100" t="s">
        <v>90</v>
      </c>
      <c r="B100">
        <f>SUM(B71:B99)</f>
        <v>0</v>
      </c>
      <c r="C100" s="34">
        <f t="shared" ref="C100:F100" si="4">SUM(C71:C99)</f>
        <v>0</v>
      </c>
      <c r="D100" s="34">
        <f t="shared" si="4"/>
        <v>0</v>
      </c>
      <c r="E100" s="34">
        <f t="shared" si="4"/>
        <v>0</v>
      </c>
      <c r="F100" s="34">
        <f t="shared" si="4"/>
        <v>0</v>
      </c>
      <c r="G100" s="34"/>
      <c r="H100" s="34">
        <f t="shared" ref="H100" si="5">SUM(H71:H99)</f>
        <v>1</v>
      </c>
      <c r="I100" s="34">
        <f t="shared" ref="I100" si="6">SUM(I71:I99)</f>
        <v>0</v>
      </c>
      <c r="J100" s="34">
        <f t="shared" ref="J100" si="7">SUM(J71:J99)</f>
        <v>14</v>
      </c>
      <c r="K100" s="34">
        <f t="shared" ref="K100" si="8">SUM(K71:K99)</f>
        <v>0</v>
      </c>
      <c r="L100" s="34">
        <f t="shared" ref="L100" si="9">SUM(L71:L99)</f>
        <v>0</v>
      </c>
      <c r="M100" s="34">
        <f t="shared" ref="M100" si="10">SUM(M71:M99)</f>
        <v>0</v>
      </c>
      <c r="N100" s="34">
        <f t="shared" ref="N100" si="11">SUM(N71:N99)</f>
        <v>0</v>
      </c>
      <c r="O100" s="34">
        <f t="shared" ref="O100" si="12">SUM(O71:O99)</f>
        <v>0</v>
      </c>
      <c r="P100" s="34">
        <f t="shared" ref="P100" si="13">SUM(P71:P99)</f>
        <v>0</v>
      </c>
      <c r="Q100" s="34">
        <f t="shared" ref="Q100" si="14">SUM(Q71:Q99)</f>
        <v>0</v>
      </c>
      <c r="R100" s="34">
        <f t="shared" ref="R100" si="15">SUM(R71:R99)</f>
        <v>0</v>
      </c>
      <c r="S100" s="34">
        <f t="shared" ref="S100" si="16">SUM(S71:S99)</f>
        <v>0</v>
      </c>
      <c r="T100" s="34"/>
      <c r="U100" s="34">
        <f t="shared" ref="U100" si="17">SUM(U71:U99)</f>
        <v>0</v>
      </c>
      <c r="V100" s="34">
        <f t="shared" ref="V100" si="18">SUM(V71:V99)</f>
        <v>0</v>
      </c>
      <c r="W100" s="34">
        <f t="shared" ref="W100:X100" si="19">SUM(W71:W99)</f>
        <v>1</v>
      </c>
      <c r="X100" s="34">
        <f t="shared" si="19"/>
        <v>0</v>
      </c>
    </row>
    <row r="101" spans="1:24" x14ac:dyDescent="0.25">
      <c r="C101" t="s">
        <v>155</v>
      </c>
      <c r="F101" t="s">
        <v>156</v>
      </c>
      <c r="G101" t="s">
        <v>90</v>
      </c>
      <c r="H101">
        <f>SUM(H100:S100)+U101+V101+W101+X101</f>
        <v>16</v>
      </c>
      <c r="T101" t="s">
        <v>126</v>
      </c>
      <c r="U101">
        <f>IF(U100=1,"2",0)</f>
        <v>0</v>
      </c>
      <c r="V101" s="34">
        <f>IF(V100=1,"1",0)</f>
        <v>0</v>
      </c>
      <c r="W101" s="34" t="str">
        <f>IF(W100=1,"1",0)</f>
        <v>1</v>
      </c>
      <c r="X101" s="34">
        <f>IF(X100=1,"1",0)</f>
        <v>0</v>
      </c>
    </row>
    <row r="102" spans="1:24" x14ac:dyDescent="0.25">
      <c r="B102" s="34"/>
      <c r="C102" s="34">
        <f>IF(AND($F$131=1,'Nordfront-Armeebogen 2018'!B11="Waldläufer von Gondor"),'Nordfront-Armeebogen 2018'!A11,0)</f>
        <v>0</v>
      </c>
      <c r="F102" s="34">
        <f>IF('Nordfront-Armeebogen 2018'!B11="Faramir, Hauptmann von Gondor",1,0)</f>
        <v>0</v>
      </c>
    </row>
    <row r="103" spans="1:24" x14ac:dyDescent="0.25">
      <c r="B103" s="34"/>
      <c r="C103" s="34">
        <f>IF(AND($F$131=1,'Nordfront-Armeebogen 2018'!B12="Waldläufer von Gondor"),'Nordfront-Armeebogen 2018'!A12,0)</f>
        <v>0</v>
      </c>
      <c r="F103" s="34">
        <f>IF('Nordfront-Armeebogen 2018'!B12="Faramir, Hauptmann von Gondor",1,0)</f>
        <v>0</v>
      </c>
    </row>
    <row r="104" spans="1:24" x14ac:dyDescent="0.25">
      <c r="B104" s="34"/>
      <c r="C104" s="34">
        <f>IF(AND($F$131=1,'Nordfront-Armeebogen 2018'!B13="Waldläufer von Gondor"),'Nordfront-Armeebogen 2018'!A13,0)</f>
        <v>0</v>
      </c>
      <c r="F104" s="34">
        <f>IF('Nordfront-Armeebogen 2018'!B13="Faramir, Hauptmann von Gondor",1,0)</f>
        <v>0</v>
      </c>
    </row>
    <row r="105" spans="1:24" x14ac:dyDescent="0.25">
      <c r="B105" s="34"/>
      <c r="C105" s="34">
        <f>IF(AND($F$131=1,'Nordfront-Armeebogen 2018'!B14="Waldläufer von Gondor"),'Nordfront-Armeebogen 2018'!A14,0)</f>
        <v>0</v>
      </c>
      <c r="F105" s="34">
        <f>IF('Nordfront-Armeebogen 2018'!B14="Faramir, Hauptmann von Gondor",1,0)</f>
        <v>0</v>
      </c>
    </row>
    <row r="106" spans="1:24" x14ac:dyDescent="0.25">
      <c r="B106" s="34"/>
      <c r="C106" s="34">
        <f>IF(AND($F$131=1,'Nordfront-Armeebogen 2018'!B15="Waldläufer von Gondor"),'Nordfront-Armeebogen 2018'!A15,0)</f>
        <v>0</v>
      </c>
      <c r="F106" s="34">
        <f>IF('Nordfront-Armeebogen 2018'!B15="Faramir, Hauptmann von Gondor",1,0)</f>
        <v>0</v>
      </c>
    </row>
    <row r="107" spans="1:24" x14ac:dyDescent="0.25">
      <c r="B107" s="34"/>
      <c r="C107" s="34">
        <f>IF(AND($F$131=1,'Nordfront-Armeebogen 2018'!B16="Waldläufer von Gondor"),'Nordfront-Armeebogen 2018'!A16,0)</f>
        <v>0</v>
      </c>
      <c r="F107" s="34">
        <f>IF('Nordfront-Armeebogen 2018'!B16="Faramir, Hauptmann von Gondor",1,0)</f>
        <v>0</v>
      </c>
    </row>
    <row r="108" spans="1:24" x14ac:dyDescent="0.25">
      <c r="B108" s="34"/>
      <c r="C108" s="34">
        <f>IF(AND($F$131=1,'Nordfront-Armeebogen 2018'!B17="Waldläufer von Gondor"),'Nordfront-Armeebogen 2018'!A17,0)</f>
        <v>0</v>
      </c>
      <c r="F108" s="34">
        <f>IF('Nordfront-Armeebogen 2018'!B17="Faramir, Hauptmann von Gondor",1,0)</f>
        <v>0</v>
      </c>
    </row>
    <row r="109" spans="1:24" x14ac:dyDescent="0.25">
      <c r="B109" s="34"/>
      <c r="C109" s="34">
        <f>IF(AND($F$131=1,'Nordfront-Armeebogen 2018'!B18="Waldläufer von Gondor"),'Nordfront-Armeebogen 2018'!A18,0)</f>
        <v>0</v>
      </c>
      <c r="F109" s="34">
        <f>IF('Nordfront-Armeebogen 2018'!B18="Faramir, Hauptmann von Gondor",1,0)</f>
        <v>0</v>
      </c>
    </row>
    <row r="110" spans="1:24" x14ac:dyDescent="0.25">
      <c r="B110" s="34"/>
      <c r="C110" s="34">
        <f>IF(AND($F$131=1,'Nordfront-Armeebogen 2018'!B19="Waldläufer von Gondor"),'Nordfront-Armeebogen 2018'!A19,0)</f>
        <v>0</v>
      </c>
      <c r="F110" s="34">
        <f>IF('Nordfront-Armeebogen 2018'!B19="Faramir, Hauptmann von Gondor",1,0)</f>
        <v>0</v>
      </c>
    </row>
    <row r="111" spans="1:24" x14ac:dyDescent="0.25">
      <c r="B111" s="34"/>
      <c r="C111" s="34">
        <f>IF(AND($F$131=1,'Nordfront-Armeebogen 2018'!B20="Waldläufer von Gondor"),'Nordfront-Armeebogen 2018'!A20,0)</f>
        <v>0</v>
      </c>
      <c r="F111" s="34">
        <f>IF('Nordfront-Armeebogen 2018'!B20="Faramir, Hauptmann von Gondor",1,0)</f>
        <v>0</v>
      </c>
    </row>
    <row r="112" spans="1:24" x14ac:dyDescent="0.25">
      <c r="B112" s="34"/>
      <c r="C112" s="34">
        <f>IF(AND($F$131=1,'Nordfront-Armeebogen 2018'!B21="Waldläufer von Gondor"),'Nordfront-Armeebogen 2018'!A21,0)</f>
        <v>0</v>
      </c>
      <c r="F112" s="34">
        <f>IF('Nordfront-Armeebogen 2018'!B21="Faramir, Hauptmann von Gondor",1,0)</f>
        <v>0</v>
      </c>
    </row>
    <row r="113" spans="2:6" x14ac:dyDescent="0.25">
      <c r="B113" s="34"/>
      <c r="C113" s="34">
        <f>IF(AND($F$131=1,'Nordfront-Armeebogen 2018'!B22="Waldläufer von Gondor"),'Nordfront-Armeebogen 2018'!A22,0)</f>
        <v>0</v>
      </c>
      <c r="F113" s="34">
        <f>IF('Nordfront-Armeebogen 2018'!B22="Faramir, Hauptmann von Gondor",1,0)</f>
        <v>0</v>
      </c>
    </row>
    <row r="114" spans="2:6" x14ac:dyDescent="0.25">
      <c r="B114" s="34"/>
      <c r="C114" s="34">
        <f>IF(AND($F$131=1,'Nordfront-Armeebogen 2018'!B23="Waldläufer von Gondor"),'Nordfront-Armeebogen 2018'!A23,0)</f>
        <v>0</v>
      </c>
      <c r="F114" s="34">
        <f>IF('Nordfront-Armeebogen 2018'!B23="Faramir, Hauptmann von Gondor",1,0)</f>
        <v>0</v>
      </c>
    </row>
    <row r="115" spans="2:6" x14ac:dyDescent="0.25">
      <c r="B115" s="34"/>
      <c r="C115" s="34">
        <f>IF(AND($F$131=1,'Nordfront-Armeebogen 2018'!B24="Waldläufer von Gondor"),'Nordfront-Armeebogen 2018'!A24,0)</f>
        <v>0</v>
      </c>
      <c r="F115" s="34">
        <f>IF('Nordfront-Armeebogen 2018'!B24="Faramir, Hauptmann von Gondor",1,0)</f>
        <v>0</v>
      </c>
    </row>
    <row r="116" spans="2:6" x14ac:dyDescent="0.25">
      <c r="B116" s="34"/>
      <c r="C116" s="34">
        <f>IF(AND($F$131=1,'Nordfront-Armeebogen 2018'!B25="Waldläufer von Gondor"),'Nordfront-Armeebogen 2018'!A25,0)</f>
        <v>0</v>
      </c>
      <c r="F116" s="34">
        <f>IF('Nordfront-Armeebogen 2018'!B25="Faramir, Hauptmann von Gondor",1,0)</f>
        <v>0</v>
      </c>
    </row>
    <row r="117" spans="2:6" x14ac:dyDescent="0.25">
      <c r="B117" s="34"/>
      <c r="C117" s="34">
        <f>IF(AND($F$131=1,'Nordfront-Armeebogen 2018'!B26="Waldläufer von Gondor"),'Nordfront-Armeebogen 2018'!A26,0)</f>
        <v>0</v>
      </c>
      <c r="F117" s="34">
        <f>IF('Nordfront-Armeebogen 2018'!B26="Faramir, Hauptmann von Gondor",1,0)</f>
        <v>0</v>
      </c>
    </row>
    <row r="118" spans="2:6" x14ac:dyDescent="0.25">
      <c r="B118" s="34"/>
      <c r="C118" s="34">
        <f>IF(AND($F$131=1,'Nordfront-Armeebogen 2018'!B27="Waldläufer von Gondor"),'Nordfront-Armeebogen 2018'!A27,0)</f>
        <v>0</v>
      </c>
      <c r="F118" s="34">
        <f>IF('Nordfront-Armeebogen 2018'!B27="Faramir, Hauptmann von Gondor",1,0)</f>
        <v>0</v>
      </c>
    </row>
    <row r="119" spans="2:6" x14ac:dyDescent="0.25">
      <c r="B119" s="34"/>
      <c r="C119" s="34">
        <f>IF(AND($F$131=1,'Nordfront-Armeebogen 2018'!B28="Waldläufer von Gondor"),'Nordfront-Armeebogen 2018'!A28,0)</f>
        <v>0</v>
      </c>
      <c r="F119" s="34">
        <f>IF('Nordfront-Armeebogen 2018'!B28="Faramir, Hauptmann von Gondor",1,0)</f>
        <v>0</v>
      </c>
    </row>
    <row r="120" spans="2:6" x14ac:dyDescent="0.25">
      <c r="B120" s="34"/>
      <c r="C120" s="34">
        <f>IF(AND($F$131=1,'Nordfront-Armeebogen 2018'!B29="Waldläufer von Gondor"),'Nordfront-Armeebogen 2018'!A29,0)</f>
        <v>0</v>
      </c>
      <c r="F120" s="34">
        <f>IF('Nordfront-Armeebogen 2018'!B29="Faramir, Hauptmann von Gondor",1,0)</f>
        <v>0</v>
      </c>
    </row>
    <row r="121" spans="2:6" x14ac:dyDescent="0.25">
      <c r="B121" s="34"/>
      <c r="C121" s="34">
        <f>IF(AND($F$131=1,'Nordfront-Armeebogen 2018'!B30="Waldläufer von Gondor"),'Nordfront-Armeebogen 2018'!A30,0)</f>
        <v>0</v>
      </c>
      <c r="F121" s="34">
        <f>IF('Nordfront-Armeebogen 2018'!B30="Faramir, Hauptmann von Gondor",1,0)</f>
        <v>0</v>
      </c>
    </row>
    <row r="122" spans="2:6" x14ac:dyDescent="0.25">
      <c r="B122" s="34"/>
      <c r="C122" s="34">
        <f>IF(AND($F$131=1,'Nordfront-Armeebogen 2018'!B31="Waldläufer von Gondor"),'Nordfront-Armeebogen 2018'!A31,0)</f>
        <v>0</v>
      </c>
      <c r="F122" s="34">
        <f>IF('Nordfront-Armeebogen 2018'!B31="Faramir, Hauptmann von Gondor",1,0)</f>
        <v>0</v>
      </c>
    </row>
    <row r="123" spans="2:6" x14ac:dyDescent="0.25">
      <c r="B123" s="34"/>
      <c r="C123" s="34">
        <f>IF(AND($F$131=1,'Nordfront-Armeebogen 2018'!B32="Waldläufer von Gondor"),'Nordfront-Armeebogen 2018'!A32,0)</f>
        <v>0</v>
      </c>
      <c r="F123" s="34">
        <f>IF('Nordfront-Armeebogen 2018'!B32="Faramir, Hauptmann von Gondor",1,0)</f>
        <v>0</v>
      </c>
    </row>
    <row r="124" spans="2:6" x14ac:dyDescent="0.25">
      <c r="B124" s="34"/>
      <c r="C124" s="34">
        <f>IF(AND($F$131=1,'Nordfront-Armeebogen 2018'!B33="Waldläufer von Gondor"),'Nordfront-Armeebogen 2018'!A33,0)</f>
        <v>0</v>
      </c>
      <c r="F124" s="34">
        <f>IF('Nordfront-Armeebogen 2018'!B33="Faramir, Hauptmann von Gondor",1,0)</f>
        <v>0</v>
      </c>
    </row>
    <row r="125" spans="2:6" x14ac:dyDescent="0.25">
      <c r="B125" s="34"/>
      <c r="C125" s="34">
        <f>IF(AND($F$131=1,'Nordfront-Armeebogen 2018'!B34="Waldläufer von Gondor"),'Nordfront-Armeebogen 2018'!A34,0)</f>
        <v>0</v>
      </c>
      <c r="F125" s="34">
        <f>IF('Nordfront-Armeebogen 2018'!B34="Faramir, Hauptmann von Gondor",1,0)</f>
        <v>0</v>
      </c>
    </row>
    <row r="126" spans="2:6" x14ac:dyDescent="0.25">
      <c r="B126" s="34"/>
      <c r="C126" s="34">
        <f>IF(AND($F$131=1,'Nordfront-Armeebogen 2018'!B35="Waldläufer von Gondor"),'Nordfront-Armeebogen 2018'!A35,0)</f>
        <v>0</v>
      </c>
      <c r="F126" s="34">
        <f>IF('Nordfront-Armeebogen 2018'!B35="Faramir, Hauptmann von Gondor",1,0)</f>
        <v>0</v>
      </c>
    </row>
    <row r="127" spans="2:6" x14ac:dyDescent="0.25">
      <c r="B127" s="34"/>
      <c r="C127" s="34">
        <f>IF(AND($F$131=1,'Nordfront-Armeebogen 2018'!B36="Waldläufer von Gondor"),'Nordfront-Armeebogen 2018'!A36,0)</f>
        <v>0</v>
      </c>
      <c r="F127" s="34">
        <f>IF('Nordfront-Armeebogen 2018'!B36="Faramir, Hauptmann von Gondor",1,0)</f>
        <v>0</v>
      </c>
    </row>
    <row r="128" spans="2:6" x14ac:dyDescent="0.25">
      <c r="B128" s="34"/>
      <c r="C128" s="34">
        <f>IF(AND($F$131=1,'Nordfront-Armeebogen 2018'!B37="Waldläufer von Gondor"),'Nordfront-Armeebogen 2018'!A37,0)</f>
        <v>0</v>
      </c>
      <c r="F128" s="34">
        <f>IF('Nordfront-Armeebogen 2018'!B37="Faramir, Hauptmann von Gondor",1,0)</f>
        <v>0</v>
      </c>
    </row>
    <row r="129" spans="1:6" x14ac:dyDescent="0.25">
      <c r="B129" s="34"/>
      <c r="C129" s="34">
        <f>IF(AND($F$131=1,'Nordfront-Armeebogen 2018'!B38="Waldläufer von Gondor"),'Nordfront-Armeebogen 2018'!A38,0)</f>
        <v>0</v>
      </c>
      <c r="F129" s="34">
        <f>IF('Nordfront-Armeebogen 2018'!B38="Faramir, Hauptmann von Gondor",1,0)</f>
        <v>0</v>
      </c>
    </row>
    <row r="130" spans="1:6" x14ac:dyDescent="0.25">
      <c r="B130" s="34"/>
      <c r="C130" s="34">
        <f>IF(AND($F$131=1,'Nordfront-Armeebogen 2018'!B39="Waldläufer von Gondor"),'Nordfront-Armeebogen 2018'!A39,0)</f>
        <v>0</v>
      </c>
      <c r="F130" s="34">
        <f>IF('Nordfront-Armeebogen 2018'!B39="Faramir, Hauptmann von Gondor",1,0)</f>
        <v>0</v>
      </c>
    </row>
    <row r="131" spans="1:6" x14ac:dyDescent="0.25">
      <c r="A131" t="s">
        <v>90</v>
      </c>
      <c r="C131">
        <f>SUM(C103:C130)</f>
        <v>0</v>
      </c>
      <c r="F131">
        <f>SUM(F102:F130)</f>
        <v>0</v>
      </c>
    </row>
  </sheetData>
  <sheetProtection selectLockedCells="1" selectUnlockedCells="1"/>
  <mergeCells count="19">
    <mergeCell ref="AC2:AD2"/>
    <mergeCell ref="D2:F2"/>
    <mergeCell ref="B1:D1"/>
    <mergeCell ref="H2:I2"/>
    <mergeCell ref="M2:N2"/>
    <mergeCell ref="Q2:R2"/>
    <mergeCell ref="T2:V2"/>
    <mergeCell ref="Y2:Z2"/>
    <mergeCell ref="AA2:AB2"/>
    <mergeCell ref="AA36:AB36"/>
    <mergeCell ref="AC36:AD36"/>
    <mergeCell ref="H70:I70"/>
    <mergeCell ref="U69:W69"/>
    <mergeCell ref="D36:F36"/>
    <mergeCell ref="H36:I36"/>
    <mergeCell ref="M36:N36"/>
    <mergeCell ref="Q36:R36"/>
    <mergeCell ref="T36:V36"/>
    <mergeCell ref="Y36:Z3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Nordfront-Armeebogen 2018</vt:lpstr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pasca;Nils</dc:creator>
  <cp:lastModifiedBy>Nils Durke</cp:lastModifiedBy>
  <cp:lastPrinted>2017-12-10T14:48:28Z</cp:lastPrinted>
  <dcterms:created xsi:type="dcterms:W3CDTF">2017-12-10T09:32:47Z</dcterms:created>
  <dcterms:modified xsi:type="dcterms:W3CDTF">2019-08-15T11:21:11Z</dcterms:modified>
</cp:coreProperties>
</file>