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xr:revisionPtr revIDLastSave="0" documentId="13_ncr:1_{226C18C1-2889-44BB-9AD6-844FE60F4600}" xr6:coauthVersionLast="47" xr6:coauthVersionMax="47" xr10:uidLastSave="{00000000-0000-0000-0000-000000000000}"/>
  <workbookProtection lockStructure="1"/>
  <bookViews>
    <workbookView xWindow="735" yWindow="1245" windowWidth="17100" windowHeight="11295" activeTab="1" xr2:uid="{00000000-000D-0000-FFFF-FFFF00000000}"/>
  </bookViews>
  <sheets>
    <sheet name="Calculators" sheetId="4" r:id="rId1"/>
    <sheet name="Mortgage Payment Plan" sheetId="2" r:id="rId2"/>
    <sheet name="H_MortgageAmoritization"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2GgrMcpt92MrmgZmP79H0KGLxnEMtA2nR1cr991qRPQ="/>
    </ext>
  </extLst>
</workbook>
</file>

<file path=xl/calcChain.xml><?xml version="1.0" encoding="utf-8"?>
<calcChain xmlns="http://schemas.openxmlformats.org/spreadsheetml/2006/main">
  <c r="E17" i="2" l="1"/>
  <c r="F14" i="4"/>
  <c r="F16" i="4" s="1"/>
  <c r="E14" i="4"/>
  <c r="E16" i="4" s="1"/>
  <c r="D14" i="4"/>
  <c r="D16" i="4" s="1"/>
  <c r="C14" i="4"/>
  <c r="C16" i="4" s="1"/>
  <c r="E28" i="2"/>
  <c r="C26" i="4"/>
  <c r="G56" i="2"/>
  <c r="G57" i="2" s="1"/>
  <c r="G58" i="2" s="1"/>
  <c r="G59" i="2" s="1"/>
  <c r="G60" i="2" s="1"/>
  <c r="G61" i="2" s="1"/>
  <c r="G62" i="2" s="1"/>
  <c r="G63" i="2" s="1"/>
  <c r="G64" i="2" s="1"/>
  <c r="G65" i="2" s="1"/>
  <c r="G66" i="2" s="1"/>
  <c r="G67" i="2" s="1"/>
  <c r="G68" i="2" s="1"/>
  <c r="G69" i="2" s="1"/>
  <c r="G70" i="2" s="1"/>
  <c r="H56" i="2"/>
  <c r="H57" i="2" s="1"/>
  <c r="H58" i="2" s="1"/>
  <c r="H59" i="2" s="1"/>
  <c r="H60" i="2" s="1"/>
  <c r="H61" i="2" s="1"/>
  <c r="H62" i="2" s="1"/>
  <c r="H63" i="2" s="1"/>
  <c r="H64" i="2" s="1"/>
  <c r="H65" i="2" s="1"/>
  <c r="H66" i="2" s="1"/>
  <c r="H67" i="2" s="1"/>
  <c r="H68" i="2" s="1"/>
  <c r="H69" i="2" s="1"/>
  <c r="H70" i="2" s="1"/>
  <c r="I56" i="2"/>
  <c r="I57" i="2" s="1"/>
  <c r="I58" i="2" s="1"/>
  <c r="I59" i="2" s="1"/>
  <c r="I60" i="2" s="1"/>
  <c r="I61" i="2" s="1"/>
  <c r="I62" i="2" s="1"/>
  <c r="I63" i="2" s="1"/>
  <c r="I64" i="2" s="1"/>
  <c r="I65" i="2" s="1"/>
  <c r="I66" i="2" s="1"/>
  <c r="I67" i="2" s="1"/>
  <c r="I68" i="2" s="1"/>
  <c r="I69" i="2" s="1"/>
  <c r="I70" i="2" s="1"/>
  <c r="G71" i="2"/>
  <c r="H71" i="2"/>
  <c r="I71" i="2"/>
  <c r="G72" i="2"/>
  <c r="H72" i="2"/>
  <c r="I72" i="2"/>
  <c r="G73" i="2"/>
  <c r="H73" i="2"/>
  <c r="I73" i="2"/>
  <c r="G74" i="2"/>
  <c r="H74" i="2"/>
  <c r="I74" i="2"/>
  <c r="G75" i="2"/>
  <c r="H75" i="2"/>
  <c r="I75" i="2"/>
  <c r="G76" i="2"/>
  <c r="H76" i="2"/>
  <c r="I76" i="2"/>
  <c r="G77" i="2"/>
  <c r="H77" i="2"/>
  <c r="I77" i="2"/>
  <c r="G78" i="2"/>
  <c r="H78" i="2"/>
  <c r="I78" i="2"/>
  <c r="G79" i="2"/>
  <c r="H79" i="2"/>
  <c r="I79" i="2"/>
  <c r="G80" i="2"/>
  <c r="H80" i="2"/>
  <c r="I80" i="2"/>
  <c r="G81" i="2"/>
  <c r="H81" i="2"/>
  <c r="I81" i="2"/>
  <c r="G82" i="2"/>
  <c r="H82" i="2"/>
  <c r="I82" i="2"/>
  <c r="G83" i="2"/>
  <c r="H83" i="2"/>
  <c r="I83" i="2"/>
  <c r="G84" i="2"/>
  <c r="H84" i="2"/>
  <c r="I84" i="2"/>
  <c r="G85" i="2"/>
  <c r="H85" i="2"/>
  <c r="I85" i="2"/>
  <c r="G86" i="2"/>
  <c r="H86" i="2"/>
  <c r="I86" i="2"/>
  <c r="G87" i="2"/>
  <c r="H87" i="2"/>
  <c r="I87" i="2"/>
  <c r="G88" i="2"/>
  <c r="H88" i="2"/>
  <c r="I88" i="2"/>
  <c r="G89" i="2"/>
  <c r="H89" i="2"/>
  <c r="I89" i="2"/>
  <c r="G90" i="2"/>
  <c r="H90" i="2"/>
  <c r="I90" i="2"/>
  <c r="G91" i="2"/>
  <c r="H91" i="2"/>
  <c r="I91" i="2"/>
  <c r="G92" i="2"/>
  <c r="H92" i="2"/>
  <c r="I92" i="2"/>
  <c r="G93" i="2"/>
  <c r="H93" i="2"/>
  <c r="I93" i="2"/>
  <c r="G94" i="2"/>
  <c r="H94" i="2"/>
  <c r="I94" i="2"/>
  <c r="G95" i="2"/>
  <c r="H95" i="2"/>
  <c r="I95" i="2"/>
  <c r="G96" i="2"/>
  <c r="H96" i="2"/>
  <c r="I96" i="2"/>
  <c r="G97" i="2"/>
  <c r="H97" i="2"/>
  <c r="I97" i="2"/>
  <c r="G98" i="2"/>
  <c r="H98" i="2"/>
  <c r="I98" i="2"/>
  <c r="G99" i="2"/>
  <c r="H99" i="2"/>
  <c r="I99" i="2"/>
  <c r="G100" i="2"/>
  <c r="H100" i="2"/>
  <c r="I100" i="2"/>
  <c r="G101" i="2"/>
  <c r="H101" i="2"/>
  <c r="I101" i="2"/>
  <c r="G102" i="2"/>
  <c r="H102" i="2"/>
  <c r="I102" i="2"/>
  <c r="G103" i="2"/>
  <c r="H103" i="2"/>
  <c r="I103" i="2"/>
  <c r="G104" i="2"/>
  <c r="H104" i="2"/>
  <c r="I104" i="2"/>
  <c r="G105" i="2"/>
  <c r="H105" i="2"/>
  <c r="I105" i="2"/>
  <c r="G106" i="2"/>
  <c r="H106" i="2"/>
  <c r="I106" i="2"/>
  <c r="G107" i="2"/>
  <c r="H107" i="2"/>
  <c r="I107" i="2"/>
  <c r="G108" i="2"/>
  <c r="H108" i="2"/>
  <c r="I108" i="2"/>
  <c r="G109" i="2"/>
  <c r="H109" i="2"/>
  <c r="I109" i="2"/>
  <c r="G110" i="2"/>
  <c r="H110" i="2"/>
  <c r="I110" i="2"/>
  <c r="G111" i="2"/>
  <c r="H111" i="2"/>
  <c r="I111" i="2"/>
  <c r="G112" i="2"/>
  <c r="H112" i="2"/>
  <c r="I112" i="2"/>
  <c r="G113" i="2"/>
  <c r="H113" i="2"/>
  <c r="I113" i="2"/>
  <c r="G114" i="2"/>
  <c r="H114" i="2"/>
  <c r="I114" i="2"/>
  <c r="G115" i="2"/>
  <c r="H115" i="2"/>
  <c r="I115" i="2"/>
  <c r="G116" i="2"/>
  <c r="H116" i="2"/>
  <c r="I116" i="2"/>
  <c r="G117" i="2"/>
  <c r="H117" i="2"/>
  <c r="I117" i="2"/>
  <c r="G118" i="2"/>
  <c r="H118" i="2"/>
  <c r="I118" i="2"/>
  <c r="G119" i="2"/>
  <c r="H119" i="2"/>
  <c r="I119" i="2"/>
  <c r="G120" i="2"/>
  <c r="H120" i="2"/>
  <c r="I120" i="2"/>
  <c r="G121" i="2"/>
  <c r="H121" i="2"/>
  <c r="I121" i="2"/>
  <c r="G122" i="2"/>
  <c r="H122" i="2"/>
  <c r="I122" i="2"/>
  <c r="G123" i="2"/>
  <c r="H123" i="2"/>
  <c r="I123" i="2"/>
  <c r="G124" i="2"/>
  <c r="H124" i="2"/>
  <c r="I124" i="2"/>
  <c r="G125" i="2"/>
  <c r="H125" i="2"/>
  <c r="I125" i="2"/>
  <c r="G126" i="2"/>
  <c r="H126" i="2"/>
  <c r="I126" i="2"/>
  <c r="G127" i="2"/>
  <c r="H127" i="2"/>
  <c r="I127" i="2"/>
  <c r="G128" i="2"/>
  <c r="H128" i="2"/>
  <c r="I128" i="2"/>
  <c r="G129" i="2"/>
  <c r="H129" i="2"/>
  <c r="I129" i="2"/>
  <c r="G130" i="2"/>
  <c r="H130" i="2"/>
  <c r="I130" i="2"/>
  <c r="G131" i="2"/>
  <c r="H131" i="2"/>
  <c r="I131" i="2"/>
  <c r="G132" i="2"/>
  <c r="H132" i="2"/>
  <c r="I132" i="2"/>
  <c r="G133" i="2"/>
  <c r="H133" i="2"/>
  <c r="I133" i="2"/>
  <c r="G134" i="2"/>
  <c r="H134" i="2"/>
  <c r="I134" i="2"/>
  <c r="G135" i="2"/>
  <c r="H135" i="2"/>
  <c r="I135" i="2"/>
  <c r="G136" i="2"/>
  <c r="H136" i="2"/>
  <c r="I136" i="2"/>
  <c r="G137" i="2"/>
  <c r="H137" i="2"/>
  <c r="I137" i="2"/>
  <c r="G138" i="2"/>
  <c r="H138" i="2"/>
  <c r="I138" i="2"/>
  <c r="G139" i="2"/>
  <c r="H139" i="2"/>
  <c r="I139" i="2"/>
  <c r="G140" i="2"/>
  <c r="H140" i="2"/>
  <c r="I140" i="2"/>
  <c r="G141" i="2"/>
  <c r="H141" i="2"/>
  <c r="I141" i="2"/>
  <c r="G142" i="2"/>
  <c r="H142" i="2"/>
  <c r="I142" i="2"/>
  <c r="G143" i="2"/>
  <c r="H143" i="2"/>
  <c r="I143" i="2"/>
  <c r="G144" i="2"/>
  <c r="H144" i="2"/>
  <c r="I144" i="2"/>
  <c r="G145" i="2"/>
  <c r="H145" i="2"/>
  <c r="I145" i="2"/>
  <c r="G146" i="2"/>
  <c r="H146" i="2"/>
  <c r="I146" i="2"/>
  <c r="G147" i="2"/>
  <c r="H147" i="2"/>
  <c r="I147" i="2"/>
  <c r="G148" i="2"/>
  <c r="H148" i="2"/>
  <c r="I148" i="2"/>
  <c r="G149" i="2"/>
  <c r="H149" i="2"/>
  <c r="I149" i="2"/>
  <c r="G150" i="2"/>
  <c r="H150" i="2"/>
  <c r="I150" i="2"/>
  <c r="G151" i="2"/>
  <c r="H151" i="2"/>
  <c r="I151" i="2"/>
  <c r="G152" i="2"/>
  <c r="H152" i="2"/>
  <c r="I152" i="2"/>
  <c r="G153" i="2"/>
  <c r="H153" i="2"/>
  <c r="I153" i="2"/>
  <c r="G154" i="2"/>
  <c r="H154" i="2"/>
  <c r="I154" i="2"/>
  <c r="G155" i="2"/>
  <c r="H155" i="2"/>
  <c r="I155" i="2"/>
  <c r="G156" i="2"/>
  <c r="H156" i="2"/>
  <c r="I156" i="2"/>
  <c r="G157" i="2"/>
  <c r="H157" i="2"/>
  <c r="I157" i="2"/>
  <c r="G158" i="2"/>
  <c r="H158" i="2"/>
  <c r="I158" i="2"/>
  <c r="G159" i="2"/>
  <c r="H159" i="2"/>
  <c r="I159" i="2"/>
  <c r="G160" i="2"/>
  <c r="H160" i="2"/>
  <c r="I160" i="2"/>
  <c r="G161" i="2"/>
  <c r="H161" i="2"/>
  <c r="I161" i="2"/>
  <c r="G162" i="2"/>
  <c r="H162" i="2"/>
  <c r="I162" i="2"/>
  <c r="G163" i="2"/>
  <c r="H163" i="2"/>
  <c r="I163" i="2"/>
  <c r="G164" i="2"/>
  <c r="H164" i="2"/>
  <c r="I164" i="2"/>
  <c r="G165" i="2"/>
  <c r="H165" i="2"/>
  <c r="I165" i="2"/>
  <c r="G166" i="2"/>
  <c r="H166" i="2"/>
  <c r="I166" i="2"/>
  <c r="G167" i="2"/>
  <c r="H167" i="2"/>
  <c r="I167" i="2"/>
  <c r="G168" i="2"/>
  <c r="H168" i="2"/>
  <c r="I168" i="2"/>
  <c r="G169" i="2"/>
  <c r="H169" i="2"/>
  <c r="I169" i="2"/>
  <c r="G170" i="2"/>
  <c r="H170" i="2"/>
  <c r="I170" i="2"/>
  <c r="G171" i="2"/>
  <c r="H171" i="2"/>
  <c r="I171" i="2"/>
  <c r="G172" i="2"/>
  <c r="H172" i="2"/>
  <c r="I172" i="2"/>
  <c r="G173" i="2"/>
  <c r="H173" i="2"/>
  <c r="I173" i="2"/>
  <c r="G174" i="2"/>
  <c r="H174" i="2"/>
  <c r="I174" i="2"/>
  <c r="G175" i="2"/>
  <c r="H175" i="2"/>
  <c r="I175" i="2"/>
  <c r="G176" i="2"/>
  <c r="H176" i="2"/>
  <c r="I176" i="2"/>
  <c r="G177" i="2"/>
  <c r="H177" i="2"/>
  <c r="I177" i="2"/>
  <c r="G178" i="2"/>
  <c r="H178" i="2"/>
  <c r="I178" i="2"/>
  <c r="G179" i="2"/>
  <c r="H179" i="2"/>
  <c r="I179" i="2"/>
  <c r="G180" i="2"/>
  <c r="H180" i="2"/>
  <c r="I180" i="2"/>
  <c r="G181" i="2"/>
  <c r="H181" i="2"/>
  <c r="I181" i="2"/>
  <c r="G182" i="2"/>
  <c r="H182" i="2"/>
  <c r="I182" i="2"/>
  <c r="G183" i="2"/>
  <c r="H183" i="2"/>
  <c r="I183" i="2"/>
  <c r="G184" i="2"/>
  <c r="H184" i="2"/>
  <c r="I184" i="2"/>
  <c r="G185" i="2"/>
  <c r="H185" i="2"/>
  <c r="I185" i="2"/>
  <c r="G186" i="2"/>
  <c r="H186" i="2"/>
  <c r="I186" i="2"/>
  <c r="G187" i="2"/>
  <c r="H187" i="2"/>
  <c r="I187" i="2"/>
  <c r="G188" i="2"/>
  <c r="H188" i="2"/>
  <c r="I188" i="2"/>
  <c r="G189" i="2"/>
  <c r="H189" i="2"/>
  <c r="I189" i="2"/>
  <c r="G190" i="2"/>
  <c r="H190" i="2"/>
  <c r="I190" i="2"/>
  <c r="G191" i="2"/>
  <c r="H191" i="2"/>
  <c r="I191" i="2"/>
  <c r="G192" i="2"/>
  <c r="H192" i="2"/>
  <c r="I192" i="2"/>
  <c r="G193" i="2"/>
  <c r="H193" i="2"/>
  <c r="I193" i="2"/>
  <c r="G194" i="2"/>
  <c r="H194" i="2"/>
  <c r="I194" i="2"/>
  <c r="G195" i="2"/>
  <c r="H195" i="2"/>
  <c r="I195" i="2"/>
  <c r="G196" i="2"/>
  <c r="H196" i="2"/>
  <c r="I196" i="2"/>
  <c r="G197" i="2"/>
  <c r="H197" i="2"/>
  <c r="I197" i="2"/>
  <c r="G198" i="2"/>
  <c r="H198" i="2"/>
  <c r="I198" i="2"/>
  <c r="G199" i="2"/>
  <c r="H199" i="2"/>
  <c r="I199" i="2"/>
  <c r="G200" i="2"/>
  <c r="H200" i="2"/>
  <c r="I200" i="2"/>
  <c r="G201" i="2"/>
  <c r="H201" i="2"/>
  <c r="I201" i="2"/>
  <c r="G202" i="2"/>
  <c r="H202" i="2"/>
  <c r="I202" i="2"/>
  <c r="G203" i="2"/>
  <c r="H203" i="2"/>
  <c r="I203" i="2"/>
  <c r="G204" i="2"/>
  <c r="H204" i="2"/>
  <c r="I204" i="2"/>
  <c r="G205" i="2"/>
  <c r="H205" i="2"/>
  <c r="I205" i="2"/>
  <c r="G206" i="2"/>
  <c r="H206" i="2"/>
  <c r="I206" i="2"/>
  <c r="G207" i="2"/>
  <c r="H207" i="2"/>
  <c r="I207" i="2"/>
  <c r="G208" i="2"/>
  <c r="H208" i="2"/>
  <c r="I208" i="2"/>
  <c r="G209" i="2"/>
  <c r="H209" i="2"/>
  <c r="I209" i="2"/>
  <c r="G210" i="2"/>
  <c r="H210" i="2"/>
  <c r="I210" i="2"/>
  <c r="G211" i="2"/>
  <c r="H211" i="2"/>
  <c r="I211" i="2"/>
  <c r="G212" i="2"/>
  <c r="H212" i="2"/>
  <c r="I212" i="2"/>
  <c r="G213" i="2"/>
  <c r="H213" i="2"/>
  <c r="I213" i="2"/>
  <c r="G214" i="2"/>
  <c r="H214" i="2"/>
  <c r="I214" i="2"/>
  <c r="G215" i="2"/>
  <c r="H215" i="2"/>
  <c r="I215" i="2"/>
  <c r="G216" i="2"/>
  <c r="H216" i="2"/>
  <c r="I216" i="2"/>
  <c r="G217" i="2"/>
  <c r="H217" i="2"/>
  <c r="I217" i="2"/>
  <c r="G218" i="2"/>
  <c r="H218" i="2"/>
  <c r="I218" i="2"/>
  <c r="G219" i="2"/>
  <c r="H219" i="2"/>
  <c r="I219" i="2"/>
  <c r="G220" i="2"/>
  <c r="H220" i="2"/>
  <c r="I220" i="2"/>
  <c r="G221" i="2"/>
  <c r="H221" i="2"/>
  <c r="I221" i="2"/>
  <c r="G222" i="2"/>
  <c r="H222" i="2"/>
  <c r="I222" i="2"/>
  <c r="G223" i="2"/>
  <c r="H223" i="2"/>
  <c r="I223" i="2"/>
  <c r="G224" i="2"/>
  <c r="H224" i="2"/>
  <c r="I224" i="2"/>
  <c r="G225" i="2"/>
  <c r="H225" i="2"/>
  <c r="I225" i="2"/>
  <c r="G226" i="2"/>
  <c r="H226" i="2"/>
  <c r="I226" i="2"/>
  <c r="G227" i="2"/>
  <c r="H227" i="2"/>
  <c r="I227" i="2"/>
  <c r="G228" i="2"/>
  <c r="H228" i="2"/>
  <c r="I228" i="2"/>
  <c r="G229" i="2"/>
  <c r="H229" i="2"/>
  <c r="I229" i="2"/>
  <c r="G230" i="2"/>
  <c r="H230" i="2"/>
  <c r="I230" i="2"/>
  <c r="G231" i="2"/>
  <c r="H231" i="2"/>
  <c r="I231" i="2"/>
  <c r="G232" i="2"/>
  <c r="H232" i="2"/>
  <c r="I232" i="2"/>
  <c r="G233" i="2"/>
  <c r="H233" i="2"/>
  <c r="I233" i="2"/>
  <c r="G234" i="2"/>
  <c r="H234" i="2"/>
  <c r="I234" i="2"/>
  <c r="G235" i="2"/>
  <c r="H235" i="2"/>
  <c r="I235" i="2"/>
  <c r="G236" i="2"/>
  <c r="H236" i="2"/>
  <c r="I236" i="2"/>
  <c r="G237" i="2"/>
  <c r="H237" i="2"/>
  <c r="I237" i="2"/>
  <c r="G238" i="2"/>
  <c r="H238" i="2"/>
  <c r="I238" i="2"/>
  <c r="G239" i="2"/>
  <c r="H239" i="2"/>
  <c r="I239" i="2"/>
  <c r="G240" i="2"/>
  <c r="H240" i="2"/>
  <c r="I240" i="2"/>
  <c r="G241" i="2"/>
  <c r="H241" i="2"/>
  <c r="I241" i="2"/>
  <c r="G242" i="2"/>
  <c r="H242" i="2"/>
  <c r="I242" i="2"/>
  <c r="G243" i="2"/>
  <c r="H243" i="2"/>
  <c r="I243" i="2"/>
  <c r="G244" i="2"/>
  <c r="H244" i="2"/>
  <c r="I244" i="2"/>
  <c r="G245" i="2"/>
  <c r="H245" i="2"/>
  <c r="I245" i="2"/>
  <c r="G246" i="2"/>
  <c r="H246" i="2"/>
  <c r="I246" i="2"/>
  <c r="G247" i="2"/>
  <c r="H247" i="2"/>
  <c r="I247" i="2"/>
  <c r="G248" i="2"/>
  <c r="H248" i="2"/>
  <c r="I248" i="2"/>
  <c r="G249" i="2"/>
  <c r="H249" i="2"/>
  <c r="I249" i="2"/>
  <c r="G250" i="2"/>
  <c r="H250" i="2"/>
  <c r="I250" i="2"/>
  <c r="G251" i="2"/>
  <c r="H251" i="2"/>
  <c r="I251" i="2"/>
  <c r="G252" i="2"/>
  <c r="H252" i="2"/>
  <c r="I252" i="2"/>
  <c r="G253" i="2"/>
  <c r="H253" i="2"/>
  <c r="I253" i="2"/>
  <c r="G254" i="2"/>
  <c r="H254" i="2"/>
  <c r="I254" i="2"/>
  <c r="G255" i="2"/>
  <c r="H255" i="2"/>
  <c r="I255" i="2"/>
  <c r="G256" i="2"/>
  <c r="H256" i="2"/>
  <c r="I256" i="2"/>
  <c r="G257" i="2"/>
  <c r="H257" i="2"/>
  <c r="I257" i="2"/>
  <c r="G258" i="2"/>
  <c r="H258" i="2"/>
  <c r="I258" i="2"/>
  <c r="G259" i="2"/>
  <c r="H259" i="2"/>
  <c r="I259" i="2"/>
  <c r="G260" i="2"/>
  <c r="H260" i="2"/>
  <c r="I260" i="2"/>
  <c r="G261" i="2"/>
  <c r="H261" i="2"/>
  <c r="I261" i="2"/>
  <c r="G262" i="2"/>
  <c r="H262" i="2"/>
  <c r="I262" i="2"/>
  <c r="G263" i="2"/>
  <c r="H263" i="2"/>
  <c r="I263" i="2"/>
  <c r="G264" i="2"/>
  <c r="H264" i="2"/>
  <c r="I264" i="2"/>
  <c r="G265" i="2"/>
  <c r="H265" i="2"/>
  <c r="I265" i="2"/>
  <c r="G266" i="2"/>
  <c r="H266" i="2"/>
  <c r="I266" i="2"/>
  <c r="G267" i="2"/>
  <c r="H267" i="2"/>
  <c r="I267" i="2"/>
  <c r="G268" i="2"/>
  <c r="H268" i="2"/>
  <c r="I268" i="2"/>
  <c r="G269" i="2"/>
  <c r="H269" i="2"/>
  <c r="I269" i="2"/>
  <c r="G270" i="2"/>
  <c r="H270" i="2"/>
  <c r="I270" i="2"/>
  <c r="G271" i="2"/>
  <c r="H271" i="2"/>
  <c r="I271" i="2"/>
  <c r="G272" i="2"/>
  <c r="H272" i="2"/>
  <c r="I272" i="2"/>
  <c r="G273" i="2"/>
  <c r="H273" i="2"/>
  <c r="I273" i="2"/>
  <c r="G274" i="2"/>
  <c r="H274" i="2"/>
  <c r="I274" i="2"/>
  <c r="G275" i="2"/>
  <c r="H275" i="2"/>
  <c r="I275" i="2"/>
  <c r="G276" i="2"/>
  <c r="H276" i="2"/>
  <c r="I276" i="2"/>
  <c r="G277" i="2"/>
  <c r="H277" i="2"/>
  <c r="I277" i="2"/>
  <c r="G278" i="2"/>
  <c r="H278" i="2"/>
  <c r="I278" i="2"/>
  <c r="G279" i="2"/>
  <c r="H279" i="2"/>
  <c r="I279" i="2"/>
  <c r="G280" i="2"/>
  <c r="H280" i="2"/>
  <c r="I280" i="2"/>
  <c r="G281" i="2"/>
  <c r="H281" i="2"/>
  <c r="I281" i="2"/>
  <c r="G282" i="2"/>
  <c r="H282" i="2"/>
  <c r="I282" i="2"/>
  <c r="G283" i="2"/>
  <c r="H283" i="2"/>
  <c r="I283" i="2"/>
  <c r="G284" i="2"/>
  <c r="H284" i="2"/>
  <c r="I284" i="2"/>
  <c r="G285" i="2"/>
  <c r="H285" i="2"/>
  <c r="I285" i="2"/>
  <c r="G286" i="2"/>
  <c r="H286" i="2"/>
  <c r="I286" i="2"/>
  <c r="G287" i="2"/>
  <c r="H287" i="2"/>
  <c r="I287" i="2"/>
  <c r="G288" i="2"/>
  <c r="H288" i="2"/>
  <c r="I288" i="2"/>
  <c r="G289" i="2"/>
  <c r="H289" i="2"/>
  <c r="I289" i="2"/>
  <c r="G290" i="2"/>
  <c r="H290" i="2"/>
  <c r="I290" i="2"/>
  <c r="G291" i="2"/>
  <c r="H291" i="2"/>
  <c r="I291" i="2"/>
  <c r="G292" i="2"/>
  <c r="H292" i="2"/>
  <c r="I292" i="2"/>
  <c r="G293" i="2"/>
  <c r="H293" i="2"/>
  <c r="I293" i="2"/>
  <c r="G294" i="2"/>
  <c r="H294" i="2"/>
  <c r="I294" i="2"/>
  <c r="G295" i="2"/>
  <c r="H295" i="2"/>
  <c r="I295" i="2"/>
  <c r="G296" i="2"/>
  <c r="H296" i="2"/>
  <c r="I296" i="2"/>
  <c r="G297" i="2"/>
  <c r="H297" i="2"/>
  <c r="I297" i="2"/>
  <c r="G298" i="2"/>
  <c r="H298" i="2"/>
  <c r="I298" i="2"/>
  <c r="G299" i="2"/>
  <c r="H299" i="2"/>
  <c r="I299" i="2"/>
  <c r="G300" i="2"/>
  <c r="H300" i="2"/>
  <c r="I300" i="2"/>
  <c r="G301" i="2"/>
  <c r="H301" i="2"/>
  <c r="I301" i="2"/>
  <c r="G302" i="2"/>
  <c r="H302" i="2"/>
  <c r="I302" i="2"/>
  <c r="G303" i="2"/>
  <c r="H303" i="2"/>
  <c r="I303" i="2"/>
  <c r="G304" i="2"/>
  <c r="H304" i="2"/>
  <c r="I304" i="2"/>
  <c r="G305" i="2"/>
  <c r="H305" i="2"/>
  <c r="I305" i="2"/>
  <c r="G306" i="2"/>
  <c r="H306" i="2"/>
  <c r="I306" i="2"/>
  <c r="G307" i="2"/>
  <c r="H307" i="2"/>
  <c r="I307" i="2"/>
  <c r="G308" i="2"/>
  <c r="H308" i="2"/>
  <c r="I308" i="2"/>
  <c r="G309" i="2"/>
  <c r="H309" i="2"/>
  <c r="I309" i="2"/>
  <c r="G310" i="2"/>
  <c r="H310" i="2"/>
  <c r="I310" i="2"/>
  <c r="G311" i="2"/>
  <c r="H311" i="2"/>
  <c r="I311" i="2"/>
  <c r="G312" i="2"/>
  <c r="H312" i="2"/>
  <c r="I312" i="2"/>
  <c r="G313" i="2"/>
  <c r="H313" i="2"/>
  <c r="I313" i="2"/>
  <c r="G314" i="2"/>
  <c r="H314" i="2"/>
  <c r="I314" i="2"/>
  <c r="G315" i="2"/>
  <c r="H315" i="2"/>
  <c r="I315" i="2"/>
  <c r="G316" i="2"/>
  <c r="H316" i="2"/>
  <c r="I316" i="2"/>
  <c r="G317" i="2"/>
  <c r="H317" i="2"/>
  <c r="I317" i="2"/>
  <c r="G318" i="2"/>
  <c r="H318" i="2"/>
  <c r="I318" i="2"/>
  <c r="G319" i="2"/>
  <c r="H319" i="2"/>
  <c r="I319" i="2"/>
  <c r="G320" i="2"/>
  <c r="H320" i="2"/>
  <c r="I320" i="2"/>
  <c r="G321" i="2"/>
  <c r="H321" i="2"/>
  <c r="I321" i="2"/>
  <c r="G322" i="2"/>
  <c r="H322" i="2"/>
  <c r="I322" i="2"/>
  <c r="G323" i="2"/>
  <c r="H323" i="2"/>
  <c r="I323" i="2"/>
  <c r="G324" i="2"/>
  <c r="H324" i="2"/>
  <c r="I324" i="2"/>
  <c r="G325" i="2"/>
  <c r="H325" i="2"/>
  <c r="I325" i="2"/>
  <c r="G326" i="2"/>
  <c r="H326" i="2"/>
  <c r="I326" i="2"/>
  <c r="G327" i="2"/>
  <c r="H327" i="2"/>
  <c r="I327" i="2"/>
  <c r="G328" i="2"/>
  <c r="H328" i="2"/>
  <c r="I328" i="2"/>
  <c r="G329" i="2"/>
  <c r="H329" i="2"/>
  <c r="I329" i="2"/>
  <c r="G330" i="2"/>
  <c r="H330" i="2"/>
  <c r="I330" i="2"/>
  <c r="G331" i="2"/>
  <c r="H331" i="2"/>
  <c r="I331" i="2"/>
  <c r="G332" i="2"/>
  <c r="H332" i="2"/>
  <c r="I332" i="2"/>
  <c r="G333" i="2"/>
  <c r="H333" i="2"/>
  <c r="I333" i="2"/>
  <c r="G334" i="2"/>
  <c r="H334" i="2"/>
  <c r="I334" i="2"/>
  <c r="G335" i="2"/>
  <c r="H335" i="2"/>
  <c r="I335" i="2"/>
  <c r="G336" i="2"/>
  <c r="H336" i="2"/>
  <c r="I336" i="2"/>
  <c r="G337" i="2"/>
  <c r="H337" i="2"/>
  <c r="I337" i="2"/>
  <c r="G338" i="2"/>
  <c r="H338" i="2"/>
  <c r="I338" i="2"/>
  <c r="G339" i="2"/>
  <c r="H339" i="2"/>
  <c r="I339" i="2"/>
  <c r="G340" i="2"/>
  <c r="H340" i="2"/>
  <c r="I340" i="2"/>
  <c r="G341" i="2"/>
  <c r="H341" i="2"/>
  <c r="I341" i="2"/>
  <c r="G342" i="2"/>
  <c r="H342" i="2"/>
  <c r="I342" i="2"/>
  <c r="G343" i="2"/>
  <c r="H343" i="2"/>
  <c r="I343" i="2"/>
  <c r="G344" i="2"/>
  <c r="H344" i="2"/>
  <c r="I344" i="2"/>
  <c r="G345" i="2"/>
  <c r="H345" i="2"/>
  <c r="I345" i="2"/>
  <c r="G346" i="2"/>
  <c r="H346" i="2"/>
  <c r="I346" i="2"/>
  <c r="G347" i="2"/>
  <c r="H347" i="2"/>
  <c r="I347" i="2"/>
  <c r="G348" i="2"/>
  <c r="H348" i="2"/>
  <c r="I348" i="2"/>
  <c r="G349" i="2"/>
  <c r="H349" i="2"/>
  <c r="I349" i="2"/>
  <c r="G350" i="2"/>
  <c r="H350" i="2"/>
  <c r="I350" i="2"/>
  <c r="G351" i="2"/>
  <c r="H351" i="2"/>
  <c r="I351" i="2"/>
  <c r="G352" i="2"/>
  <c r="H352" i="2"/>
  <c r="I352" i="2"/>
  <c r="G353" i="2"/>
  <c r="H353" i="2"/>
  <c r="I353" i="2"/>
  <c r="G354" i="2"/>
  <c r="H354" i="2"/>
  <c r="I354" i="2"/>
  <c r="G355" i="2"/>
  <c r="H355" i="2"/>
  <c r="I355" i="2"/>
  <c r="G356" i="2"/>
  <c r="H356" i="2"/>
  <c r="I356" i="2"/>
  <c r="G357" i="2"/>
  <c r="H357" i="2"/>
  <c r="I357" i="2"/>
  <c r="G358" i="2"/>
  <c r="H358" i="2"/>
  <c r="I358" i="2"/>
  <c r="G359" i="2"/>
  <c r="H359" i="2"/>
  <c r="I359" i="2"/>
  <c r="G360" i="2"/>
  <c r="H360" i="2"/>
  <c r="I360" i="2"/>
  <c r="G361" i="2"/>
  <c r="H361" i="2"/>
  <c r="I361" i="2"/>
  <c r="G362" i="2"/>
  <c r="H362" i="2"/>
  <c r="I362" i="2"/>
  <c r="G363" i="2"/>
  <c r="H363" i="2"/>
  <c r="I363" i="2"/>
  <c r="G364" i="2"/>
  <c r="H364" i="2"/>
  <c r="I364" i="2"/>
  <c r="G365" i="2"/>
  <c r="H365" i="2"/>
  <c r="I365" i="2"/>
  <c r="G366" i="2"/>
  <c r="H366" i="2"/>
  <c r="I366" i="2"/>
  <c r="G367" i="2"/>
  <c r="H367" i="2"/>
  <c r="I367" i="2"/>
  <c r="G368" i="2"/>
  <c r="H368" i="2"/>
  <c r="I368" i="2"/>
  <c r="G369" i="2"/>
  <c r="H369" i="2"/>
  <c r="I369" i="2"/>
  <c r="G370" i="2"/>
  <c r="H370" i="2"/>
  <c r="I370" i="2"/>
  <c r="G371" i="2"/>
  <c r="H371" i="2"/>
  <c r="I371" i="2"/>
  <c r="G372" i="2"/>
  <c r="H372" i="2"/>
  <c r="I372" i="2"/>
  <c r="G373" i="2"/>
  <c r="H373" i="2"/>
  <c r="I373" i="2"/>
  <c r="G374" i="2"/>
  <c r="H374" i="2"/>
  <c r="I374" i="2"/>
  <c r="G375" i="2"/>
  <c r="H375" i="2"/>
  <c r="I375" i="2"/>
  <c r="G376" i="2"/>
  <c r="H376" i="2"/>
  <c r="I376" i="2"/>
  <c r="G377" i="2"/>
  <c r="H377" i="2"/>
  <c r="I377" i="2"/>
  <c r="G378" i="2"/>
  <c r="H378" i="2"/>
  <c r="I378" i="2"/>
  <c r="G379" i="2"/>
  <c r="H379" i="2"/>
  <c r="I379" i="2"/>
  <c r="G380" i="2"/>
  <c r="H380" i="2"/>
  <c r="I380" i="2"/>
  <c r="G381" i="2"/>
  <c r="H381" i="2"/>
  <c r="I381" i="2"/>
  <c r="G382" i="2"/>
  <c r="H382" i="2"/>
  <c r="I382" i="2"/>
  <c r="G383" i="2"/>
  <c r="H383" i="2"/>
  <c r="I383" i="2"/>
  <c r="G384" i="2"/>
  <c r="H384" i="2"/>
  <c r="I384" i="2"/>
  <c r="G385" i="2"/>
  <c r="H385" i="2"/>
  <c r="I385" i="2"/>
  <c r="G386" i="2"/>
  <c r="H386" i="2"/>
  <c r="I386" i="2"/>
  <c r="G387" i="2"/>
  <c r="H387" i="2"/>
  <c r="I387" i="2"/>
  <c r="G388" i="2"/>
  <c r="H388" i="2"/>
  <c r="I388" i="2"/>
  <c r="G389" i="2"/>
  <c r="H389" i="2"/>
  <c r="I389" i="2"/>
  <c r="G390" i="2"/>
  <c r="H390" i="2"/>
  <c r="I390" i="2"/>
  <c r="G391" i="2"/>
  <c r="H391" i="2"/>
  <c r="I391" i="2"/>
  <c r="G392" i="2"/>
  <c r="H392" i="2"/>
  <c r="I392" i="2"/>
  <c r="G393" i="2"/>
  <c r="H393" i="2"/>
  <c r="I393" i="2"/>
  <c r="G394" i="2"/>
  <c r="H394" i="2"/>
  <c r="I394" i="2"/>
  <c r="G395" i="2"/>
  <c r="H395" i="2"/>
  <c r="I395" i="2"/>
  <c r="G396" i="2"/>
  <c r="H396" i="2"/>
  <c r="I396" i="2"/>
  <c r="G397" i="2"/>
  <c r="H397" i="2"/>
  <c r="I397" i="2"/>
  <c r="G398" i="2"/>
  <c r="H398" i="2"/>
  <c r="I398" i="2"/>
  <c r="G399" i="2"/>
  <c r="H399" i="2"/>
  <c r="I399" i="2"/>
  <c r="G400" i="2"/>
  <c r="H400" i="2"/>
  <c r="I400" i="2"/>
  <c r="G401" i="2"/>
  <c r="H401" i="2"/>
  <c r="I401" i="2"/>
  <c r="G402" i="2"/>
  <c r="H402" i="2"/>
  <c r="I402" i="2"/>
  <c r="G403" i="2"/>
  <c r="H403" i="2"/>
  <c r="I403" i="2"/>
  <c r="G404" i="2"/>
  <c r="H404" i="2"/>
  <c r="I404" i="2"/>
  <c r="G405" i="2"/>
  <c r="H405" i="2"/>
  <c r="I405" i="2"/>
  <c r="G406" i="2"/>
  <c r="H406" i="2"/>
  <c r="I406" i="2"/>
  <c r="G407" i="2"/>
  <c r="H407" i="2"/>
  <c r="I407" i="2"/>
  <c r="G408" i="2"/>
  <c r="H408" i="2"/>
  <c r="I408" i="2"/>
  <c r="G409" i="2"/>
  <c r="H409" i="2"/>
  <c r="I409" i="2"/>
  <c r="G410" i="2"/>
  <c r="H410" i="2"/>
  <c r="I410" i="2"/>
  <c r="G411" i="2"/>
  <c r="H411" i="2"/>
  <c r="I411" i="2"/>
  <c r="G412" i="2"/>
  <c r="H412" i="2"/>
  <c r="I412" i="2"/>
  <c r="G413" i="2"/>
  <c r="H413" i="2"/>
  <c r="I413" i="2"/>
  <c r="G414" i="2"/>
  <c r="H414" i="2"/>
  <c r="I414" i="2"/>
  <c r="G415" i="2"/>
  <c r="H415" i="2"/>
  <c r="I415" i="2"/>
  <c r="G416" i="2"/>
  <c r="H416" i="2"/>
  <c r="I416" i="2"/>
  <c r="E13" i="2"/>
  <c r="U2" i="3"/>
  <c r="W2" i="3" l="1"/>
  <c r="V2" i="3"/>
  <c r="Y3" i="3" s="1"/>
  <c r="X2" i="3"/>
  <c r="F4" i="2"/>
  <c r="V3" i="3" l="1"/>
  <c r="Y4" i="3" s="1"/>
  <c r="Z3" i="3"/>
  <c r="AA3" i="3"/>
  <c r="G2" i="3"/>
  <c r="H2" i="3" s="1"/>
  <c r="C2" i="3"/>
  <c r="B2" i="3"/>
  <c r="A2" i="3"/>
  <c r="E7" i="2"/>
  <c r="F3" i="3" l="1"/>
  <c r="E3" i="3"/>
  <c r="B3" i="3" s="1"/>
  <c r="Z4" i="3"/>
  <c r="W3" i="3"/>
  <c r="U3" i="3"/>
  <c r="AA4" i="3"/>
  <c r="X3" i="3"/>
  <c r="L3" i="3" a="1"/>
  <c r="L3" i="3" s="1"/>
  <c r="D2" i="3"/>
  <c r="G3" i="3"/>
  <c r="K3" i="3" l="1" a="1"/>
  <c r="K3" i="3" s="1"/>
  <c r="I4" i="2"/>
  <c r="I5" i="2" s="1"/>
  <c r="I8" i="2"/>
  <c r="A3" i="3"/>
  <c r="E4" i="3" s="1"/>
  <c r="C3" i="3"/>
  <c r="V4" i="3"/>
  <c r="Y5" i="3" s="1"/>
  <c r="H3" i="3"/>
  <c r="G4" i="3"/>
  <c r="F4" i="3"/>
  <c r="D3" i="3"/>
  <c r="A4" i="3" l="1"/>
  <c r="Z5" i="3"/>
  <c r="AA5" i="3"/>
  <c r="X4" i="3"/>
  <c r="U4" i="3"/>
  <c r="W4" i="3"/>
  <c r="B4" i="3"/>
  <c r="E5" i="3" l="1"/>
  <c r="A5" i="3" s="1"/>
  <c r="D4" i="3"/>
  <c r="C4" i="3"/>
  <c r="H4" i="3"/>
  <c r="U5" i="3"/>
  <c r="V5" i="3"/>
  <c r="Y6" i="3" s="1"/>
  <c r="M3" i="3" a="1"/>
  <c r="M3" i="3" s="1"/>
  <c r="G5" i="3"/>
  <c r="F5" i="3"/>
  <c r="Z6" i="3" l="1"/>
  <c r="B5" i="3"/>
  <c r="AA6" i="3"/>
  <c r="X5" i="3"/>
  <c r="W5" i="3"/>
  <c r="D5" i="3"/>
  <c r="C5" i="3"/>
  <c r="H5" i="3"/>
  <c r="E6" i="3" l="1"/>
  <c r="B6" i="3" s="1"/>
  <c r="G6" i="3"/>
  <c r="F6" i="3"/>
  <c r="D6" i="3" l="1"/>
  <c r="A6" i="3"/>
  <c r="E7" i="3" s="1"/>
  <c r="C6" i="3"/>
  <c r="G7" i="3"/>
  <c r="F7" i="3"/>
  <c r="H6" i="3"/>
  <c r="X6" i="3"/>
  <c r="V6" i="3"/>
  <c r="Y7" i="3" s="1"/>
  <c r="U6" i="3"/>
  <c r="W6" i="3"/>
  <c r="A7" i="3" l="1"/>
  <c r="D7" i="3"/>
  <c r="B7" i="3"/>
  <c r="E8" i="3" s="1"/>
  <c r="C7" i="3"/>
  <c r="H7" i="3"/>
  <c r="U7" i="3"/>
  <c r="Z7" i="3"/>
  <c r="AA7" i="3"/>
  <c r="G8" i="3" l="1"/>
  <c r="D8" i="3" s="1"/>
  <c r="F8" i="3"/>
  <c r="A8" i="3"/>
  <c r="B8" i="3"/>
  <c r="H8" i="3"/>
  <c r="C8" i="3"/>
  <c r="V7" i="3"/>
  <c r="Y8" i="3" s="1"/>
  <c r="X7" i="3"/>
  <c r="W7" i="3"/>
  <c r="E9" i="3" l="1"/>
  <c r="A9" i="3" s="1"/>
  <c r="Z8" i="3"/>
  <c r="F9" i="3"/>
  <c r="G9" i="3"/>
  <c r="AA8" i="3"/>
  <c r="B9" i="3" l="1"/>
  <c r="E10" i="3" s="1"/>
  <c r="A10" i="3" s="1"/>
  <c r="C9" i="3"/>
  <c r="D9" i="3"/>
  <c r="H9" i="3"/>
  <c r="X8" i="3"/>
  <c r="V8" i="3"/>
  <c r="Y9" i="3" s="1"/>
  <c r="U8" i="3"/>
  <c r="W8" i="3"/>
  <c r="F10" i="3" l="1"/>
  <c r="G10" i="3"/>
  <c r="Z9" i="3"/>
  <c r="B10" i="3"/>
  <c r="AA9" i="3"/>
  <c r="C10" i="3"/>
  <c r="D10" i="3"/>
  <c r="H10" i="3"/>
  <c r="E11" i="3" l="1"/>
  <c r="B11" i="3" s="1"/>
  <c r="F11" i="3"/>
  <c r="G11" i="3"/>
  <c r="X9" i="3"/>
  <c r="V9" i="3"/>
  <c r="Y10" i="3" s="1"/>
  <c r="U9" i="3"/>
  <c r="W9" i="3"/>
  <c r="A11" i="3" l="1"/>
  <c r="E12" i="3" s="1"/>
  <c r="C11" i="3"/>
  <c r="G12" i="3"/>
  <c r="F12" i="3"/>
  <c r="D11" i="3"/>
  <c r="H11" i="3"/>
  <c r="Z10" i="3"/>
  <c r="AA10" i="3"/>
  <c r="D12" i="3" l="1"/>
  <c r="A12" i="3"/>
  <c r="C12" i="3"/>
  <c r="B12" i="3"/>
  <c r="H12" i="3"/>
  <c r="X10" i="3"/>
  <c r="V10" i="3"/>
  <c r="Y11" i="3" s="1"/>
  <c r="U10" i="3"/>
  <c r="W10" i="3"/>
  <c r="E13" i="3" l="1"/>
  <c r="B13" i="3" s="1"/>
  <c r="F13" i="3"/>
  <c r="G13" i="3"/>
  <c r="Z11" i="3"/>
  <c r="W11" i="3" s="1"/>
  <c r="AA11" i="3"/>
  <c r="C13" i="3" l="1"/>
  <c r="D13" i="3"/>
  <c r="H13" i="3"/>
  <c r="A13" i="3"/>
  <c r="E14" i="3" s="1"/>
  <c r="A14" i="3" s="1"/>
  <c r="V11" i="3"/>
  <c r="Y12" i="3" s="1"/>
  <c r="U11" i="3"/>
  <c r="X11" i="3"/>
  <c r="F14" i="3"/>
  <c r="G14" i="3"/>
  <c r="Z12" i="3" l="1"/>
  <c r="AA12" i="3"/>
  <c r="C14" i="3"/>
  <c r="B14" i="3"/>
  <c r="E15" i="3" s="1"/>
  <c r="H14" i="3"/>
  <c r="D14" i="3"/>
  <c r="X12" i="3" l="1"/>
  <c r="V12" i="3"/>
  <c r="Y13" i="3" s="1"/>
  <c r="U12" i="3"/>
  <c r="W12" i="3"/>
  <c r="G15" i="3"/>
  <c r="D15" i="3" s="1"/>
  <c r="F15" i="3"/>
  <c r="C15" i="3" s="1"/>
  <c r="A15" i="3"/>
  <c r="B15" i="3"/>
  <c r="E16" i="3" l="1"/>
  <c r="A16" i="3" s="1"/>
  <c r="U13" i="3"/>
  <c r="Z13" i="3"/>
  <c r="AA13" i="3"/>
  <c r="H15" i="3"/>
  <c r="G16" i="3"/>
  <c r="F16" i="3"/>
  <c r="V13" i="3" l="1"/>
  <c r="Y14" i="3" s="1"/>
  <c r="X13" i="3"/>
  <c r="W13" i="3"/>
  <c r="B16" i="3"/>
  <c r="E17" i="3" s="1"/>
  <c r="C16" i="3"/>
  <c r="H16" i="3"/>
  <c r="D16" i="3"/>
  <c r="Z14" i="3" l="1"/>
  <c r="AA14" i="3"/>
  <c r="A17" i="3"/>
  <c r="G17" i="3"/>
  <c r="F17" i="3"/>
  <c r="X14" i="3" l="1"/>
  <c r="V14" i="3"/>
  <c r="Y15" i="3" s="1"/>
  <c r="U14" i="3"/>
  <c r="W14" i="3"/>
  <c r="H17" i="3"/>
  <c r="C17" i="3"/>
  <c r="D17" i="3"/>
  <c r="B17" i="3"/>
  <c r="E18" i="3" s="1"/>
  <c r="Z15" i="3" l="1"/>
  <c r="AA15" i="3"/>
  <c r="X15" i="3" s="1"/>
  <c r="A18" i="3"/>
  <c r="F18" i="3"/>
  <c r="G18" i="3"/>
  <c r="V15" i="3" l="1"/>
  <c r="Y16" i="3" s="1"/>
  <c r="U15" i="3"/>
  <c r="W15" i="3"/>
  <c r="C18" i="3"/>
  <c r="H18" i="3"/>
  <c r="D18" i="3"/>
  <c r="B18" i="3"/>
  <c r="E19" i="3" s="1"/>
  <c r="Z16" i="3" l="1"/>
  <c r="AA16" i="3"/>
  <c r="A19" i="3"/>
  <c r="F19" i="3"/>
  <c r="G19" i="3"/>
  <c r="X16" i="3" l="1"/>
  <c r="V16" i="3"/>
  <c r="Y17" i="3" s="1"/>
  <c r="U16" i="3"/>
  <c r="W16" i="3"/>
  <c r="C19" i="3"/>
  <c r="B19" i="3"/>
  <c r="E20" i="3" s="1"/>
  <c r="D19" i="3"/>
  <c r="H19" i="3"/>
  <c r="Z17" i="3" l="1"/>
  <c r="AA17" i="3"/>
  <c r="X17" i="3" s="1"/>
  <c r="A20" i="3"/>
  <c r="F20" i="3"/>
  <c r="G20" i="3"/>
  <c r="V17" i="3" l="1"/>
  <c r="Y18" i="3" s="1"/>
  <c r="U17" i="3"/>
  <c r="W17" i="3"/>
  <c r="H20" i="3"/>
  <c r="D20" i="3"/>
  <c r="C20" i="3"/>
  <c r="B20" i="3"/>
  <c r="E21" i="3" s="1"/>
  <c r="Z18" i="3" l="1"/>
  <c r="AA18" i="3"/>
  <c r="X18" i="3" s="1"/>
  <c r="A21" i="3"/>
  <c r="G21" i="3"/>
  <c r="F21" i="3"/>
  <c r="V18" i="3" l="1"/>
  <c r="Y19" i="3" s="1"/>
  <c r="U18" i="3"/>
  <c r="W18" i="3"/>
  <c r="C21" i="3"/>
  <c r="B21" i="3"/>
  <c r="E22" i="3" s="1"/>
  <c r="D21" i="3"/>
  <c r="H21" i="3"/>
  <c r="AA19" i="3" l="1"/>
  <c r="X19" i="3" s="1"/>
  <c r="Z19" i="3"/>
  <c r="A22" i="3"/>
  <c r="G22" i="3"/>
  <c r="F22" i="3"/>
  <c r="V19" i="3" l="1"/>
  <c r="Y20" i="3" s="1"/>
  <c r="U19" i="3"/>
  <c r="W19" i="3"/>
  <c r="D22" i="3"/>
  <c r="H22" i="3"/>
  <c r="C22" i="3"/>
  <c r="B22" i="3"/>
  <c r="E23" i="3" s="1"/>
  <c r="AA20" i="3" l="1"/>
  <c r="X20" i="3" s="1"/>
  <c r="Z20" i="3"/>
  <c r="A23" i="3"/>
  <c r="G23" i="3"/>
  <c r="F23" i="3"/>
  <c r="V20" i="3" l="1"/>
  <c r="Y21" i="3" s="1"/>
  <c r="U20" i="3"/>
  <c r="W20" i="3"/>
  <c r="H23" i="3"/>
  <c r="D23" i="3"/>
  <c r="B23" i="3"/>
  <c r="E24" i="3" s="1"/>
  <c r="C23" i="3"/>
  <c r="Z21" i="3" l="1"/>
  <c r="AA21" i="3"/>
  <c r="X21" i="3" s="1"/>
  <c r="F24" i="3"/>
  <c r="G24" i="3"/>
  <c r="H24" i="3" l="1"/>
  <c r="V21" i="3"/>
  <c r="Y22" i="3" s="1"/>
  <c r="U21" i="3"/>
  <c r="W21" i="3"/>
  <c r="A24" i="3"/>
  <c r="C24" i="3"/>
  <c r="B24" i="3"/>
  <c r="D24" i="3"/>
  <c r="E25" i="3" l="1"/>
  <c r="A25" i="3" s="1"/>
  <c r="Z22" i="3"/>
  <c r="AA22" i="3"/>
  <c r="X22" i="3" s="1"/>
  <c r="F25" i="3"/>
  <c r="G25" i="3"/>
  <c r="V22" i="3" l="1"/>
  <c r="Y23" i="3" s="1"/>
  <c r="U22" i="3"/>
  <c r="W22" i="3"/>
  <c r="D25" i="3"/>
  <c r="C25" i="3"/>
  <c r="H25" i="3"/>
  <c r="B25" i="3"/>
  <c r="E26" i="3" s="1"/>
  <c r="Z23" i="3" l="1"/>
  <c r="W23" i="3" s="1"/>
  <c r="AA23" i="3"/>
  <c r="A26" i="3"/>
  <c r="G26" i="3"/>
  <c r="F26" i="3"/>
  <c r="V23" i="3" l="1"/>
  <c r="Y24" i="3" s="1"/>
  <c r="U23" i="3"/>
  <c r="X23" i="3"/>
  <c r="D26" i="3"/>
  <c r="H26" i="3"/>
  <c r="B26" i="3"/>
  <c r="E27" i="3" s="1"/>
  <c r="C26" i="3"/>
  <c r="Z24" i="3" l="1"/>
  <c r="W24" i="3" s="1"/>
  <c r="AA24" i="3"/>
  <c r="A27" i="3"/>
  <c r="F27" i="3"/>
  <c r="G27" i="3"/>
  <c r="V24" i="3" l="1"/>
  <c r="Y25" i="3" s="1"/>
  <c r="U24" i="3"/>
  <c r="X24" i="3"/>
  <c r="H27" i="3"/>
  <c r="B27" i="3"/>
  <c r="E28" i="3" s="1"/>
  <c r="C27" i="3"/>
  <c r="D27" i="3"/>
  <c r="Z25" i="3" l="1"/>
  <c r="W25" i="3" s="1"/>
  <c r="AA25" i="3"/>
  <c r="A28" i="3"/>
  <c r="F28" i="3"/>
  <c r="G28" i="3"/>
  <c r="V25" i="3" l="1"/>
  <c r="Y26" i="3" s="1"/>
  <c r="U25" i="3"/>
  <c r="X25" i="3"/>
  <c r="C28" i="3"/>
  <c r="B28" i="3"/>
  <c r="E29" i="3" s="1"/>
  <c r="H28" i="3"/>
  <c r="D28" i="3"/>
  <c r="AA26" i="3" l="1"/>
  <c r="Z26" i="3"/>
  <c r="W26" i="3" s="1"/>
  <c r="A29" i="3"/>
  <c r="F29" i="3"/>
  <c r="G29" i="3"/>
  <c r="V26" i="3" l="1"/>
  <c r="Y27" i="3" s="1"/>
  <c r="U26" i="3"/>
  <c r="X26" i="3"/>
  <c r="D29" i="3"/>
  <c r="C29" i="3"/>
  <c r="B29" i="3"/>
  <c r="E30" i="3" s="1"/>
  <c r="H29" i="3"/>
  <c r="Z27" i="3" l="1"/>
  <c r="W27" i="3" s="1"/>
  <c r="AA27" i="3"/>
  <c r="B30" i="3"/>
  <c r="G30" i="3"/>
  <c r="F30" i="3"/>
  <c r="V27" i="3" l="1"/>
  <c r="Y28" i="3" s="1"/>
  <c r="U27" i="3"/>
  <c r="X27" i="3"/>
  <c r="A30" i="3"/>
  <c r="F31" i="3"/>
  <c r="G31" i="3"/>
  <c r="H30" i="3"/>
  <c r="D30" i="3"/>
  <c r="C30" i="3"/>
  <c r="E31" i="3" l="1"/>
  <c r="A31" i="3" s="1"/>
  <c r="Z28" i="3"/>
  <c r="AA28" i="3"/>
  <c r="X28" i="3" s="1"/>
  <c r="H31" i="3" l="1"/>
  <c r="D31" i="3"/>
  <c r="B31" i="3"/>
  <c r="E32" i="3" s="1"/>
  <c r="C31" i="3"/>
  <c r="V28" i="3"/>
  <c r="Y29" i="3" s="1"/>
  <c r="U28" i="3"/>
  <c r="W28" i="3"/>
  <c r="F32" i="3" l="1"/>
  <c r="G32" i="3"/>
  <c r="B32" i="3"/>
  <c r="F33" i="3" s="1"/>
  <c r="Z29" i="3"/>
  <c r="AA29" i="3"/>
  <c r="X29" i="3" s="1"/>
  <c r="A32" i="3"/>
  <c r="C32" i="3"/>
  <c r="D32" i="3"/>
  <c r="H32" i="3"/>
  <c r="G33" i="3" l="1"/>
  <c r="E33" i="3"/>
  <c r="A33" i="3" s="1"/>
  <c r="V29" i="3"/>
  <c r="Y30" i="3" s="1"/>
  <c r="U29" i="3"/>
  <c r="W29" i="3"/>
  <c r="D33" i="3" l="1"/>
  <c r="B33" i="3"/>
  <c r="E34" i="3" s="1"/>
  <c r="H33" i="3"/>
  <c r="C33" i="3"/>
  <c r="Z30" i="3"/>
  <c r="AA30" i="3"/>
  <c r="X30" i="3" s="1"/>
  <c r="F34" i="3" l="1"/>
  <c r="G34" i="3"/>
  <c r="H34" i="3" s="1"/>
  <c r="A34" i="3"/>
  <c r="V30" i="3"/>
  <c r="Y31" i="3" s="1"/>
  <c r="U30" i="3"/>
  <c r="W30" i="3"/>
  <c r="B34" i="3"/>
  <c r="D34" i="3"/>
  <c r="C34" i="3"/>
  <c r="E35" i="3" l="1"/>
  <c r="A35" i="3" s="1"/>
  <c r="AA31" i="3"/>
  <c r="X31" i="3" s="1"/>
  <c r="Z31" i="3"/>
  <c r="G35" i="3"/>
  <c r="F35" i="3"/>
  <c r="V31" i="3" l="1"/>
  <c r="Y32" i="3" s="1"/>
  <c r="U31" i="3"/>
  <c r="W31" i="3"/>
  <c r="B35" i="3"/>
  <c r="E36" i="3" s="1"/>
  <c r="H35" i="3"/>
  <c r="C35" i="3"/>
  <c r="D35" i="3"/>
  <c r="AA32" i="3" l="1"/>
  <c r="X32" i="3" s="1"/>
  <c r="Z32" i="3"/>
  <c r="A36" i="3"/>
  <c r="F36" i="3"/>
  <c r="G36" i="3"/>
  <c r="V32" i="3" l="1"/>
  <c r="Y33" i="3" s="1"/>
  <c r="U32" i="3"/>
  <c r="W32" i="3"/>
  <c r="D36" i="3"/>
  <c r="C36" i="3"/>
  <c r="B36" i="3"/>
  <c r="E37" i="3" s="1"/>
  <c r="H36" i="3"/>
  <c r="Z33" i="3" l="1"/>
  <c r="AA33" i="3"/>
  <c r="X33" i="3" s="1"/>
  <c r="A37" i="3"/>
  <c r="G37" i="3"/>
  <c r="F37" i="3"/>
  <c r="V33" i="3" l="1"/>
  <c r="Y34" i="3" s="1"/>
  <c r="U33" i="3"/>
  <c r="W33" i="3"/>
  <c r="C37" i="3"/>
  <c r="B37" i="3"/>
  <c r="E38" i="3" s="1"/>
  <c r="D37" i="3"/>
  <c r="H37" i="3"/>
  <c r="U34" i="3" l="1"/>
  <c r="Z34" i="3"/>
  <c r="AA34" i="3"/>
  <c r="A38" i="3"/>
  <c r="F38" i="3"/>
  <c r="G38" i="3"/>
  <c r="V34" i="3" l="1"/>
  <c r="Y35" i="3" s="1"/>
  <c r="W34" i="3"/>
  <c r="X34" i="3"/>
  <c r="C38" i="3"/>
  <c r="D38" i="3"/>
  <c r="B38" i="3"/>
  <c r="E39" i="3" s="1"/>
  <c r="H38" i="3"/>
  <c r="Z35" i="3" l="1"/>
  <c r="W35" i="3" s="1"/>
  <c r="AA35" i="3"/>
  <c r="A39" i="3"/>
  <c r="F39" i="3"/>
  <c r="G39" i="3"/>
  <c r="V35" i="3" l="1"/>
  <c r="Y36" i="3" s="1"/>
  <c r="U35" i="3"/>
  <c r="X35" i="3"/>
  <c r="D39" i="3"/>
  <c r="B39" i="3"/>
  <c r="E40" i="3" s="1"/>
  <c r="H39" i="3"/>
  <c r="C39" i="3"/>
  <c r="V36" i="3" l="1"/>
  <c r="Y37" i="3" s="1"/>
  <c r="Z36" i="3"/>
  <c r="AA36" i="3"/>
  <c r="A40" i="3"/>
  <c r="F40" i="3"/>
  <c r="G40" i="3"/>
  <c r="AA37" i="3" l="1"/>
  <c r="Z37" i="3"/>
  <c r="U36" i="3"/>
  <c r="W36" i="3"/>
  <c r="X36" i="3"/>
  <c r="D40" i="3"/>
  <c r="H40" i="3"/>
  <c r="B40" i="3"/>
  <c r="E41" i="3" s="1"/>
  <c r="C40" i="3"/>
  <c r="U37" i="3" l="1"/>
  <c r="A41" i="3"/>
  <c r="F41" i="3"/>
  <c r="G41" i="3"/>
  <c r="W37" i="3" l="1"/>
  <c r="X37" i="3"/>
  <c r="V37" i="3"/>
  <c r="Y38" i="3" s="1"/>
  <c r="H41" i="3"/>
  <c r="C41" i="3"/>
  <c r="B41" i="3"/>
  <c r="E42" i="3" s="1"/>
  <c r="D41" i="3"/>
  <c r="V38" i="3" l="1"/>
  <c r="Y39" i="3" s="1"/>
  <c r="AA38" i="3"/>
  <c r="Z38" i="3"/>
  <c r="A42" i="3"/>
  <c r="F42" i="3"/>
  <c r="G42" i="3"/>
  <c r="Z39" i="3" l="1"/>
  <c r="AA39" i="3"/>
  <c r="W38" i="3"/>
  <c r="X38" i="3"/>
  <c r="U38" i="3"/>
  <c r="B42" i="3"/>
  <c r="E43" i="3" s="1"/>
  <c r="D42" i="3"/>
  <c r="C42" i="3"/>
  <c r="H42" i="3"/>
  <c r="W39" i="3" l="1"/>
  <c r="A43" i="3"/>
  <c r="F43" i="3"/>
  <c r="G43" i="3"/>
  <c r="U39" i="3" l="1"/>
  <c r="X39" i="3"/>
  <c r="V39" i="3"/>
  <c r="Y40" i="3" s="1"/>
  <c r="H43" i="3"/>
  <c r="C43" i="3"/>
  <c r="B43" i="3"/>
  <c r="E44" i="3" s="1"/>
  <c r="D43" i="3"/>
  <c r="Z40" i="3" l="1"/>
  <c r="AA40" i="3"/>
  <c r="X40" i="3" s="1"/>
  <c r="V40" i="3"/>
  <c r="Y41" i="3" s="1"/>
  <c r="U40" i="3"/>
  <c r="W40" i="3"/>
  <c r="B44" i="3"/>
  <c r="F44" i="3"/>
  <c r="G44" i="3"/>
  <c r="Z41" i="3" l="1"/>
  <c r="AA41" i="3"/>
  <c r="X41" i="3" s="1"/>
  <c r="A44" i="3"/>
  <c r="G45" i="3"/>
  <c r="F45" i="3"/>
  <c r="H44" i="3"/>
  <c r="C44" i="3"/>
  <c r="D44" i="3"/>
  <c r="E45" i="3" l="1"/>
  <c r="A45" i="3" s="1"/>
  <c r="V41" i="3"/>
  <c r="Y42" i="3" s="1"/>
  <c r="U41" i="3"/>
  <c r="W41" i="3"/>
  <c r="C45" i="3" l="1"/>
  <c r="H45" i="3"/>
  <c r="D45" i="3"/>
  <c r="B45" i="3"/>
  <c r="E46" i="3" s="1"/>
  <c r="Z42" i="3"/>
  <c r="W42" i="3" s="1"/>
  <c r="AA42" i="3"/>
  <c r="F46" i="3" l="1"/>
  <c r="A46" i="3"/>
  <c r="G46" i="3"/>
  <c r="V42" i="3"/>
  <c r="Y43" i="3" s="1"/>
  <c r="U42" i="3"/>
  <c r="X42" i="3"/>
  <c r="B46" i="3"/>
  <c r="D46" i="3"/>
  <c r="H46" i="3"/>
  <c r="C46" i="3"/>
  <c r="E47" i="3" l="1"/>
  <c r="A47" i="3" s="1"/>
  <c r="AA43" i="3"/>
  <c r="X43" i="3" s="1"/>
  <c r="Z43" i="3"/>
  <c r="F47" i="3"/>
  <c r="G47" i="3"/>
  <c r="V43" i="3" l="1"/>
  <c r="Y44" i="3" s="1"/>
  <c r="U43" i="3"/>
  <c r="W43" i="3"/>
  <c r="B47" i="3"/>
  <c r="E48" i="3" s="1"/>
  <c r="D47" i="3"/>
  <c r="H47" i="3"/>
  <c r="C47" i="3"/>
  <c r="AA44" i="3" l="1"/>
  <c r="X44" i="3" s="1"/>
  <c r="Z44" i="3"/>
  <c r="A48" i="3"/>
  <c r="G48" i="3"/>
  <c r="F48" i="3"/>
  <c r="V44" i="3" l="1"/>
  <c r="Y45" i="3" s="1"/>
  <c r="U44" i="3"/>
  <c r="W44" i="3"/>
  <c r="B48" i="3"/>
  <c r="E49" i="3" s="1"/>
  <c r="H48" i="3"/>
  <c r="C48" i="3"/>
  <c r="D48" i="3"/>
  <c r="Z45" i="3" l="1"/>
  <c r="AA45" i="3"/>
  <c r="X45" i="3" s="1"/>
  <c r="A49" i="3"/>
  <c r="F49" i="3"/>
  <c r="G49" i="3"/>
  <c r="V45" i="3" l="1"/>
  <c r="Y46" i="3" s="1"/>
  <c r="U45" i="3"/>
  <c r="W45" i="3"/>
  <c r="C49" i="3"/>
  <c r="H49" i="3"/>
  <c r="B49" i="3"/>
  <c r="E50" i="3" s="1"/>
  <c r="D49" i="3"/>
  <c r="V46" i="3" l="1"/>
  <c r="Y47" i="3" s="1"/>
  <c r="Z46" i="3"/>
  <c r="AA46" i="3"/>
  <c r="A50" i="3"/>
  <c r="G50" i="3"/>
  <c r="F50" i="3"/>
  <c r="Z47" i="3" l="1"/>
  <c r="AA47" i="3"/>
  <c r="U46" i="3"/>
  <c r="W46" i="3"/>
  <c r="X46" i="3"/>
  <c r="H50" i="3"/>
  <c r="D50" i="3"/>
  <c r="B50" i="3"/>
  <c r="E51" i="3" s="1"/>
  <c r="C50" i="3"/>
  <c r="U47" i="3" l="1"/>
  <c r="A51" i="3"/>
  <c r="F51" i="3"/>
  <c r="G51" i="3"/>
  <c r="X47" i="3" l="1"/>
  <c r="W47" i="3"/>
  <c r="V47" i="3"/>
  <c r="Y48" i="3" s="1"/>
  <c r="B51" i="3"/>
  <c r="E52" i="3" s="1"/>
  <c r="C51" i="3"/>
  <c r="D51" i="3"/>
  <c r="H51" i="3"/>
  <c r="Z48" i="3" l="1"/>
  <c r="AA48" i="3"/>
  <c r="X48" i="3" s="1"/>
  <c r="A52" i="3"/>
  <c r="G52" i="3"/>
  <c r="F52" i="3"/>
  <c r="W48" i="3" l="1"/>
  <c r="V48" i="3"/>
  <c r="Y49" i="3" s="1"/>
  <c r="U48" i="3"/>
  <c r="H52" i="3"/>
  <c r="D52" i="3"/>
  <c r="B52" i="3"/>
  <c r="E53" i="3" s="1"/>
  <c r="C52" i="3"/>
  <c r="U49" i="3" l="1"/>
  <c r="AA49" i="3"/>
  <c r="Z49" i="3"/>
  <c r="A53" i="3"/>
  <c r="G53" i="3"/>
  <c r="F53" i="3"/>
  <c r="W49" i="3" l="1"/>
  <c r="X49" i="3"/>
  <c r="V49" i="3"/>
  <c r="Y50" i="3" s="1"/>
  <c r="C53" i="3"/>
  <c r="D53" i="3"/>
  <c r="B53" i="3"/>
  <c r="E54" i="3" s="1"/>
  <c r="H53" i="3"/>
  <c r="Z50" i="3" l="1"/>
  <c r="AA50" i="3"/>
  <c r="X50" i="3" s="1"/>
  <c r="V50" i="3"/>
  <c r="Y51" i="3" s="1"/>
  <c r="U50" i="3"/>
  <c r="W50" i="3"/>
  <c r="G54" i="3"/>
  <c r="D54" i="3" s="1"/>
  <c r="F54" i="3"/>
  <c r="A54" i="3"/>
  <c r="B54" i="3"/>
  <c r="E55" i="3" l="1"/>
  <c r="A55" i="3" s="1"/>
  <c r="H54" i="3"/>
  <c r="Z51" i="3"/>
  <c r="AA51" i="3"/>
  <c r="X51" i="3" s="1"/>
  <c r="C54" i="3"/>
  <c r="G55" i="3"/>
  <c r="F55" i="3"/>
  <c r="V51" i="3" l="1"/>
  <c r="Y52" i="3" s="1"/>
  <c r="U51" i="3"/>
  <c r="W51" i="3"/>
  <c r="D55" i="3"/>
  <c r="C55" i="3"/>
  <c r="B55" i="3"/>
  <c r="E56" i="3" s="1"/>
  <c r="H55" i="3"/>
  <c r="Z52" i="3" l="1"/>
  <c r="AA52" i="3"/>
  <c r="X52" i="3" s="1"/>
  <c r="G56" i="3"/>
  <c r="F56" i="3"/>
  <c r="C56" i="3" s="1"/>
  <c r="V52" i="3" l="1"/>
  <c r="Y53" i="3" s="1"/>
  <c r="U52" i="3"/>
  <c r="W52" i="3"/>
  <c r="A56" i="3"/>
  <c r="D56" i="3"/>
  <c r="B56" i="3"/>
  <c r="H56" i="3"/>
  <c r="E57" i="3" l="1"/>
  <c r="A57" i="3" s="1"/>
  <c r="Z53" i="3"/>
  <c r="AA53" i="3"/>
  <c r="X53" i="3" s="1"/>
  <c r="G57" i="3"/>
  <c r="F57" i="3"/>
  <c r="V53" i="3" l="1"/>
  <c r="Y54" i="3" s="1"/>
  <c r="U53" i="3"/>
  <c r="W53" i="3"/>
  <c r="B57" i="3"/>
  <c r="E58" i="3" s="1"/>
  <c r="H57" i="3"/>
  <c r="C57" i="3"/>
  <c r="D57" i="3"/>
  <c r="Z54" i="3" l="1"/>
  <c r="W54" i="3" s="1"/>
  <c r="AA54" i="3"/>
  <c r="A58" i="3"/>
  <c r="F58" i="3"/>
  <c r="G58" i="3"/>
  <c r="V54" i="3" l="1"/>
  <c r="Y55" i="3" s="1"/>
  <c r="U54" i="3"/>
  <c r="X54" i="3"/>
  <c r="C58" i="3"/>
  <c r="H58" i="3"/>
  <c r="D58" i="3"/>
  <c r="B58" i="3"/>
  <c r="E59" i="3" s="1"/>
  <c r="AA55" i="3" l="1"/>
  <c r="X55" i="3" s="1"/>
  <c r="Z55" i="3"/>
  <c r="A59" i="3"/>
  <c r="G59" i="3"/>
  <c r="F59" i="3"/>
  <c r="V55" i="3" l="1"/>
  <c r="Y56" i="3" s="1"/>
  <c r="U55" i="3"/>
  <c r="W55" i="3"/>
  <c r="B59" i="3"/>
  <c r="E60" i="3" s="1"/>
  <c r="D59" i="3"/>
  <c r="C59" i="3"/>
  <c r="H59" i="3"/>
  <c r="AA56" i="3" l="1"/>
  <c r="X56" i="3" s="1"/>
  <c r="Z56" i="3"/>
  <c r="F60" i="3"/>
  <c r="C60" i="3" s="1"/>
  <c r="G60" i="3"/>
  <c r="A60" i="3"/>
  <c r="B60" i="3"/>
  <c r="E61" i="3" l="1"/>
  <c r="A61" i="3" s="1"/>
  <c r="H60" i="3"/>
  <c r="V56" i="3"/>
  <c r="Y57" i="3" s="1"/>
  <c r="U56" i="3"/>
  <c r="W56" i="3"/>
  <c r="D60" i="3"/>
  <c r="F61" i="3"/>
  <c r="G61" i="3"/>
  <c r="V57" i="3" l="1"/>
  <c r="Y58" i="3" s="1"/>
  <c r="Z57" i="3"/>
  <c r="AA57" i="3"/>
  <c r="B61" i="3"/>
  <c r="C61" i="3"/>
  <c r="H61" i="3"/>
  <c r="D61" i="3"/>
  <c r="G62" i="3" l="1"/>
  <c r="E62" i="3"/>
  <c r="H62" i="3" s="1"/>
  <c r="Z58" i="3"/>
  <c r="AA58" i="3"/>
  <c r="U57" i="3"/>
  <c r="X57" i="3"/>
  <c r="W57" i="3"/>
  <c r="F62" i="3"/>
  <c r="U58" i="3" l="1"/>
  <c r="A62" i="3"/>
  <c r="C62" i="3"/>
  <c r="D62" i="3"/>
  <c r="B62" i="3"/>
  <c r="E63" i="3" l="1"/>
  <c r="A63" i="3" s="1"/>
  <c r="W58" i="3"/>
  <c r="X58" i="3"/>
  <c r="V58" i="3"/>
  <c r="Y59" i="3" s="1"/>
  <c r="F63" i="3"/>
  <c r="G63" i="3"/>
  <c r="Z59" i="3" l="1"/>
  <c r="W59" i="3" s="1"/>
  <c r="AA59" i="3"/>
  <c r="B63" i="3"/>
  <c r="E64" i="3" s="1"/>
  <c r="C63" i="3"/>
  <c r="D63" i="3"/>
  <c r="H63" i="3"/>
  <c r="X59" i="3" l="1"/>
  <c r="U59" i="3"/>
  <c r="V59" i="3"/>
  <c r="Y60" i="3" s="1"/>
  <c r="F64" i="3"/>
  <c r="G64" i="3"/>
  <c r="D64" i="3" s="1"/>
  <c r="A64" i="3"/>
  <c r="C64" i="3"/>
  <c r="B64" i="3"/>
  <c r="E65" i="3" l="1"/>
  <c r="A65" i="3" s="1"/>
  <c r="H64" i="3"/>
  <c r="U60" i="3"/>
  <c r="Z60" i="3"/>
  <c r="AA60" i="3"/>
  <c r="G65" i="3"/>
  <c r="F65" i="3"/>
  <c r="W60" i="3" l="1"/>
  <c r="X60" i="3"/>
  <c r="V60" i="3"/>
  <c r="Y61" i="3" s="1"/>
  <c r="D65" i="3"/>
  <c r="C65" i="3"/>
  <c r="H65" i="3"/>
  <c r="B65" i="3"/>
  <c r="E66" i="3" s="1"/>
  <c r="AA61" i="3" l="1"/>
  <c r="Z61" i="3"/>
  <c r="X61" i="3"/>
  <c r="V61" i="3"/>
  <c r="Y62" i="3" s="1"/>
  <c r="U61" i="3"/>
  <c r="W61" i="3"/>
  <c r="A66" i="3"/>
  <c r="F66" i="3"/>
  <c r="G66" i="3"/>
  <c r="AA62" i="3" l="1"/>
  <c r="X62" i="3" s="1"/>
  <c r="Z62" i="3"/>
  <c r="H66" i="3"/>
  <c r="D66" i="3"/>
  <c r="B66" i="3"/>
  <c r="E67" i="3" s="1"/>
  <c r="C66" i="3"/>
  <c r="V62" i="3" l="1"/>
  <c r="Y63" i="3" s="1"/>
  <c r="U62" i="3"/>
  <c r="W62" i="3"/>
  <c r="A67" i="3"/>
  <c r="F67" i="3"/>
  <c r="G67" i="3"/>
  <c r="Z63" i="3" l="1"/>
  <c r="AA63" i="3"/>
  <c r="X63" i="3" s="1"/>
  <c r="C67" i="3"/>
  <c r="H67" i="3"/>
  <c r="D67" i="3"/>
  <c r="B67" i="3"/>
  <c r="E68" i="3" s="1"/>
  <c r="V63" i="3" l="1"/>
  <c r="Y64" i="3" s="1"/>
  <c r="U63" i="3"/>
  <c r="W63" i="3"/>
  <c r="B68" i="3"/>
  <c r="G68" i="3"/>
  <c r="F68" i="3"/>
  <c r="Z64" i="3" l="1"/>
  <c r="AA64" i="3"/>
  <c r="X64" i="3" s="1"/>
  <c r="A68" i="3"/>
  <c r="G69" i="3"/>
  <c r="F69" i="3"/>
  <c r="H68" i="3"/>
  <c r="C68" i="3"/>
  <c r="D68" i="3"/>
  <c r="E69" i="3" l="1"/>
  <c r="A69" i="3" s="1"/>
  <c r="V64" i="3"/>
  <c r="Y65" i="3" s="1"/>
  <c r="U64" i="3"/>
  <c r="W64" i="3"/>
  <c r="D69" i="3" l="1"/>
  <c r="H69" i="3"/>
  <c r="B69" i="3"/>
  <c r="E70" i="3" s="1"/>
  <c r="C69" i="3"/>
  <c r="Z65" i="3"/>
  <c r="AA65" i="3"/>
  <c r="X65" i="3" s="1"/>
  <c r="G70" i="3" l="1"/>
  <c r="F70" i="3"/>
  <c r="C70" i="3" s="1"/>
  <c r="V65" i="3"/>
  <c r="Y66" i="3" s="1"/>
  <c r="U65" i="3"/>
  <c r="W65" i="3"/>
  <c r="A70" i="3"/>
  <c r="B70" i="3"/>
  <c r="H70" i="3"/>
  <c r="D70" i="3"/>
  <c r="E71" i="3" l="1"/>
  <c r="A71" i="3" s="1"/>
  <c r="Z66" i="3"/>
  <c r="AA66" i="3"/>
  <c r="X66" i="3" s="1"/>
  <c r="G71" i="3"/>
  <c r="F71" i="3"/>
  <c r="V66" i="3" l="1"/>
  <c r="Y67" i="3" s="1"/>
  <c r="U66" i="3"/>
  <c r="W66" i="3"/>
  <c r="C71" i="3"/>
  <c r="B71" i="3"/>
  <c r="E72" i="3" s="1"/>
  <c r="D71" i="3"/>
  <c r="H71" i="3"/>
  <c r="Z67" i="3" l="1"/>
  <c r="AA67" i="3"/>
  <c r="X67" i="3" s="1"/>
  <c r="G72" i="3"/>
  <c r="F72" i="3"/>
  <c r="V67" i="3" l="1"/>
  <c r="Y68" i="3" s="1"/>
  <c r="U67" i="3"/>
  <c r="W67" i="3"/>
  <c r="H72" i="3"/>
  <c r="A72" i="3"/>
  <c r="C72" i="3"/>
  <c r="D72" i="3"/>
  <c r="B72" i="3"/>
  <c r="E73" i="3" l="1"/>
  <c r="A73" i="3" s="1"/>
  <c r="AA68" i="3"/>
  <c r="X68" i="3" s="1"/>
  <c r="Z68" i="3"/>
  <c r="F73" i="3"/>
  <c r="G73" i="3"/>
  <c r="V68" i="3" l="1"/>
  <c r="Y69" i="3" s="1"/>
  <c r="U68" i="3"/>
  <c r="W68" i="3"/>
  <c r="C73" i="3"/>
  <c r="D73" i="3"/>
  <c r="H73" i="3"/>
  <c r="B73" i="3"/>
  <c r="E74" i="3" s="1"/>
  <c r="Z69" i="3" l="1"/>
  <c r="AA69" i="3"/>
  <c r="X69" i="3" s="1"/>
  <c r="A74" i="3"/>
  <c r="G74" i="3"/>
  <c r="F74" i="3"/>
  <c r="V69" i="3" l="1"/>
  <c r="Y70" i="3" s="1"/>
  <c r="U69" i="3"/>
  <c r="W69" i="3"/>
  <c r="B74" i="3"/>
  <c r="E75" i="3" s="1"/>
  <c r="H74" i="3"/>
  <c r="D74" i="3"/>
  <c r="C74" i="3"/>
  <c r="V70" i="3" l="1"/>
  <c r="Y71" i="3" s="1"/>
  <c r="Z70" i="3"/>
  <c r="AA70" i="3"/>
  <c r="F75" i="3"/>
  <c r="C75" i="3" s="1"/>
  <c r="G75" i="3"/>
  <c r="A75" i="3"/>
  <c r="Z71" i="3" l="1"/>
  <c r="AA71" i="3"/>
  <c r="U70" i="3"/>
  <c r="W70" i="3"/>
  <c r="X70" i="3"/>
  <c r="B75" i="3"/>
  <c r="E76" i="3" s="1"/>
  <c r="D75" i="3"/>
  <c r="H75" i="3"/>
  <c r="U71" i="3" l="1"/>
  <c r="G76" i="3"/>
  <c r="F76" i="3"/>
  <c r="C76" i="3" s="1"/>
  <c r="X71" i="3" l="1"/>
  <c r="W71" i="3"/>
  <c r="V71" i="3"/>
  <c r="Y72" i="3" s="1"/>
  <c r="A76" i="3"/>
  <c r="B76" i="3"/>
  <c r="H76" i="3"/>
  <c r="D76" i="3"/>
  <c r="E77" i="3" l="1"/>
  <c r="B77" i="3" s="1"/>
  <c r="Z72" i="3"/>
  <c r="AA72" i="3"/>
  <c r="W72" i="3"/>
  <c r="G77" i="3"/>
  <c r="F77" i="3"/>
  <c r="X72" i="3" l="1"/>
  <c r="V72" i="3"/>
  <c r="Y73" i="3" s="1"/>
  <c r="U72" i="3"/>
  <c r="A77" i="3"/>
  <c r="E78" i="3" s="1"/>
  <c r="F78" i="3"/>
  <c r="C77" i="3"/>
  <c r="D77" i="3"/>
  <c r="H77" i="3"/>
  <c r="G78" i="3"/>
  <c r="AA73" i="3" l="1"/>
  <c r="X73" i="3" s="1"/>
  <c r="Z73" i="3"/>
  <c r="B78" i="3"/>
  <c r="A78" i="3"/>
  <c r="C78" i="3"/>
  <c r="D78" i="3"/>
  <c r="H78" i="3"/>
  <c r="F79" i="3" l="1"/>
  <c r="E79" i="3"/>
  <c r="B79" i="3" s="1"/>
  <c r="U73" i="3"/>
  <c r="W73" i="3"/>
  <c r="V73" i="3"/>
  <c r="Y74" i="3" s="1"/>
  <c r="G79" i="3"/>
  <c r="AA74" i="3" l="1"/>
  <c r="Z74" i="3"/>
  <c r="V74" i="3"/>
  <c r="Y75" i="3" s="1"/>
  <c r="A79" i="3"/>
  <c r="E80" i="3" s="1"/>
  <c r="F80" i="3"/>
  <c r="G80" i="3"/>
  <c r="C79" i="3"/>
  <c r="H79" i="3"/>
  <c r="D79" i="3"/>
  <c r="Z75" i="3" l="1"/>
  <c r="AA75" i="3"/>
  <c r="X74" i="3"/>
  <c r="U74" i="3"/>
  <c r="W74" i="3"/>
  <c r="B80" i="3"/>
  <c r="A80" i="3"/>
  <c r="H80" i="3"/>
  <c r="D80" i="3"/>
  <c r="C80" i="3"/>
  <c r="F81" i="3" l="1"/>
  <c r="E81" i="3"/>
  <c r="C81" i="3" s="1"/>
  <c r="X75" i="3"/>
  <c r="G81" i="3"/>
  <c r="D81" i="3" l="1"/>
  <c r="A81" i="3"/>
  <c r="H81" i="3"/>
  <c r="B81" i="3"/>
  <c r="U75" i="3"/>
  <c r="W75" i="3"/>
  <c r="V75" i="3"/>
  <c r="Y76" i="3" s="1"/>
  <c r="F82" i="3" l="1"/>
  <c r="E82" i="3"/>
  <c r="A82" i="3" s="1"/>
  <c r="G82" i="3"/>
  <c r="AA76" i="3"/>
  <c r="Z76" i="3"/>
  <c r="W76" i="3" s="1"/>
  <c r="U76" i="3"/>
  <c r="H82" i="3" l="1"/>
  <c r="D82" i="3"/>
  <c r="B82" i="3"/>
  <c r="C82" i="3"/>
  <c r="X76" i="3"/>
  <c r="V76" i="3"/>
  <c r="Y77" i="3" s="1"/>
  <c r="E83" i="3" l="1"/>
  <c r="A83" i="3" s="1"/>
  <c r="G83" i="3"/>
  <c r="F83" i="3"/>
  <c r="AA77" i="3"/>
  <c r="Z77" i="3"/>
  <c r="U77" i="3"/>
  <c r="V77" i="3"/>
  <c r="Y78" i="3" s="1"/>
  <c r="X77" i="3"/>
  <c r="W77" i="3"/>
  <c r="D83" i="3" l="1"/>
  <c r="B83" i="3"/>
  <c r="G84" i="3" s="1"/>
  <c r="H83" i="3"/>
  <c r="C83" i="3"/>
  <c r="Z78" i="3"/>
  <c r="AA78" i="3"/>
  <c r="X78" i="3" s="1"/>
  <c r="F84" i="3" l="1"/>
  <c r="E84" i="3"/>
  <c r="C84" i="3" s="1"/>
  <c r="V78" i="3"/>
  <c r="Y79" i="3" s="1"/>
  <c r="U78" i="3"/>
  <c r="W78" i="3"/>
  <c r="B84" i="3" l="1"/>
  <c r="A84" i="3"/>
  <c r="H84" i="3"/>
  <c r="D84" i="3"/>
  <c r="AA79" i="3"/>
  <c r="X79" i="3" s="1"/>
  <c r="Z79" i="3"/>
  <c r="F85" i="3"/>
  <c r="G85" i="3"/>
  <c r="E85" i="3" l="1"/>
  <c r="A85" i="3" s="1"/>
  <c r="V79" i="3"/>
  <c r="Y80" i="3" s="1"/>
  <c r="U79" i="3"/>
  <c r="W79" i="3"/>
  <c r="D85" i="3" l="1"/>
  <c r="H85" i="3"/>
  <c r="C85" i="3"/>
  <c r="B85" i="3"/>
  <c r="AA80" i="3"/>
  <c r="Z80" i="3"/>
  <c r="W80" i="3" s="1"/>
  <c r="E86" i="3" l="1"/>
  <c r="G86" i="3"/>
  <c r="F86" i="3"/>
  <c r="V80" i="3"/>
  <c r="Y81" i="3" s="1"/>
  <c r="U80" i="3"/>
  <c r="X80" i="3"/>
  <c r="D86" i="3" l="1"/>
  <c r="A86" i="3"/>
  <c r="H86" i="3"/>
  <c r="B86" i="3"/>
  <c r="C86" i="3"/>
  <c r="V81" i="3"/>
  <c r="Y82" i="3" s="1"/>
  <c r="Z81" i="3"/>
  <c r="AA81" i="3"/>
  <c r="E87" i="3" l="1"/>
  <c r="B87" i="3" s="1"/>
  <c r="F87" i="3"/>
  <c r="G87" i="3"/>
  <c r="Z82" i="3"/>
  <c r="AA82" i="3"/>
  <c r="U81" i="3"/>
  <c r="X81" i="3"/>
  <c r="W81" i="3"/>
  <c r="F88" i="3" l="1"/>
  <c r="G88" i="3"/>
  <c r="A87" i="3"/>
  <c r="H87" i="3"/>
  <c r="C87" i="3"/>
  <c r="D87" i="3"/>
  <c r="U82" i="3"/>
  <c r="E88" i="3" l="1"/>
  <c r="W82" i="3"/>
  <c r="X82" i="3"/>
  <c r="V82" i="3"/>
  <c r="Y83" i="3" s="1"/>
  <c r="B88" i="3" l="1"/>
  <c r="C88" i="3"/>
  <c r="H88" i="3"/>
  <c r="D88" i="3"/>
  <c r="A88" i="3"/>
  <c r="V83" i="3"/>
  <c r="Y84" i="3" s="1"/>
  <c r="Z83" i="3"/>
  <c r="AA83" i="3"/>
  <c r="G89" i="3" l="1"/>
  <c r="E89" i="3"/>
  <c r="F89" i="3"/>
  <c r="Z84" i="3"/>
  <c r="AA84" i="3"/>
  <c r="X83" i="3"/>
  <c r="W83" i="3"/>
  <c r="U83" i="3"/>
  <c r="H89" i="3" l="1"/>
  <c r="B89" i="3"/>
  <c r="A89" i="3"/>
  <c r="C89" i="3"/>
  <c r="D89" i="3"/>
  <c r="X84" i="3"/>
  <c r="E90" i="3" l="1"/>
  <c r="G90" i="3"/>
  <c r="F90" i="3"/>
  <c r="U84" i="3"/>
  <c r="W84" i="3"/>
  <c r="V84" i="3"/>
  <c r="Y85" i="3" s="1"/>
  <c r="A90" i="3" l="1"/>
  <c r="C90" i="3"/>
  <c r="B90" i="3"/>
  <c r="D90" i="3"/>
  <c r="H90" i="3"/>
  <c r="V85" i="3"/>
  <c r="Y86" i="3" s="1"/>
  <c r="Z85" i="3"/>
  <c r="AA85" i="3"/>
  <c r="X85" i="3" s="1"/>
  <c r="U85" i="3"/>
  <c r="W85" i="3"/>
  <c r="E91" i="3" l="1"/>
  <c r="F91" i="3"/>
  <c r="G91" i="3"/>
  <c r="Z86" i="3"/>
  <c r="AA86" i="3"/>
  <c r="U86" i="3"/>
  <c r="D91" i="3" l="1"/>
  <c r="B91" i="3"/>
  <c r="C91" i="3"/>
  <c r="H91" i="3"/>
  <c r="A91" i="3"/>
  <c r="W86" i="3"/>
  <c r="X86" i="3"/>
  <c r="V86" i="3"/>
  <c r="Y87" i="3" s="1"/>
  <c r="E92" i="3" l="1"/>
  <c r="A92" i="3" s="1"/>
  <c r="F92" i="3"/>
  <c r="G92" i="3"/>
  <c r="Z87" i="3"/>
  <c r="AA87" i="3"/>
  <c r="X87" i="3" s="1"/>
  <c r="C92" i="3" l="1"/>
  <c r="H92" i="3"/>
  <c r="B92" i="3"/>
  <c r="D92" i="3"/>
  <c r="U87" i="3"/>
  <c r="W87" i="3"/>
  <c r="V87" i="3"/>
  <c r="Y88" i="3" s="1"/>
  <c r="E93" i="3" l="1"/>
  <c r="B93" i="3" s="1"/>
  <c r="F93" i="3"/>
  <c r="G93" i="3"/>
  <c r="Z88" i="3"/>
  <c r="AA88" i="3"/>
  <c r="X88" i="3" s="1"/>
  <c r="F94" i="3" l="1"/>
  <c r="G94" i="3"/>
  <c r="A93" i="3"/>
  <c r="E94" i="3" s="1"/>
  <c r="H93" i="3"/>
  <c r="D93" i="3"/>
  <c r="C93" i="3"/>
  <c r="W88" i="3"/>
  <c r="U88" i="3"/>
  <c r="V88" i="3"/>
  <c r="Y89" i="3" s="1"/>
  <c r="B94" i="3" l="1"/>
  <c r="G95" i="3" s="1"/>
  <c r="A94" i="3"/>
  <c r="H94" i="3"/>
  <c r="C94" i="3"/>
  <c r="D94" i="3"/>
  <c r="V89" i="3"/>
  <c r="Y90" i="3" s="1"/>
  <c r="Z89" i="3"/>
  <c r="AA89" i="3"/>
  <c r="F95" i="3" l="1"/>
  <c r="E95" i="3"/>
  <c r="A95" i="3" s="1"/>
  <c r="W89" i="3"/>
  <c r="X89" i="3"/>
  <c r="U89" i="3"/>
  <c r="Z90" i="3"/>
  <c r="AA90" i="3"/>
  <c r="B95" i="3" l="1"/>
  <c r="H95" i="3"/>
  <c r="D95" i="3"/>
  <c r="C95" i="3"/>
  <c r="X90" i="3"/>
  <c r="F96" i="3"/>
  <c r="G96" i="3"/>
  <c r="E96" i="3" l="1"/>
  <c r="U90" i="3"/>
  <c r="W90" i="3"/>
  <c r="V90" i="3"/>
  <c r="Y91" i="3" s="1"/>
  <c r="B96" i="3" l="1"/>
  <c r="C96" i="3"/>
  <c r="H96" i="3"/>
  <c r="A96" i="3"/>
  <c r="D96" i="3"/>
  <c r="Z91" i="3"/>
  <c r="AA91" i="3"/>
  <c r="X91" i="3" s="1"/>
  <c r="V91" i="3"/>
  <c r="Y92" i="3" s="1"/>
  <c r="U91" i="3"/>
  <c r="W91" i="3"/>
  <c r="E97" i="3" l="1"/>
  <c r="G97" i="3"/>
  <c r="F97" i="3"/>
  <c r="V92" i="3"/>
  <c r="Y93" i="3" s="1"/>
  <c r="AA92" i="3"/>
  <c r="Z92" i="3"/>
  <c r="H97" i="3" l="1"/>
  <c r="C97" i="3"/>
  <c r="D97" i="3"/>
  <c r="B97" i="3"/>
  <c r="A97" i="3"/>
  <c r="Z93" i="3"/>
  <c r="AA93" i="3"/>
  <c r="U92" i="3"/>
  <c r="W92" i="3"/>
  <c r="X92" i="3"/>
  <c r="E98" i="3" l="1"/>
  <c r="C98" i="3" s="1"/>
  <c r="G98" i="3"/>
  <c r="F98" i="3"/>
  <c r="U93" i="3"/>
  <c r="H98" i="3" l="1"/>
  <c r="D98" i="3"/>
  <c r="B98" i="3"/>
  <c r="A98" i="3"/>
  <c r="W93" i="3"/>
  <c r="X93" i="3"/>
  <c r="V93" i="3"/>
  <c r="Y94" i="3" s="1"/>
  <c r="E99" i="3" l="1"/>
  <c r="B99" i="3" s="1"/>
  <c r="F99" i="3"/>
  <c r="G99" i="3"/>
  <c r="Z94" i="3"/>
  <c r="AA94" i="3"/>
  <c r="X94" i="3" s="1"/>
  <c r="F100" i="3" l="1"/>
  <c r="G100" i="3"/>
  <c r="A99" i="3"/>
  <c r="E100" i="3" s="1"/>
  <c r="H99" i="3"/>
  <c r="D99" i="3"/>
  <c r="C99" i="3"/>
  <c r="U94" i="3"/>
  <c r="W94" i="3"/>
  <c r="V94" i="3"/>
  <c r="Y95" i="3" s="1"/>
  <c r="C100" i="3" l="1"/>
  <c r="B100" i="3"/>
  <c r="G101" i="3" s="1"/>
  <c r="H100" i="3"/>
  <c r="D100" i="3"/>
  <c r="A100" i="3"/>
  <c r="Z95" i="3"/>
  <c r="W95" i="3" s="1"/>
  <c r="AA95" i="3"/>
  <c r="F101" i="3" l="1"/>
  <c r="E101" i="3"/>
  <c r="A101" i="3" s="1"/>
  <c r="U95" i="3"/>
  <c r="X95" i="3"/>
  <c r="V95" i="3"/>
  <c r="Y96" i="3" s="1"/>
  <c r="C101" i="3" l="1"/>
  <c r="B101" i="3"/>
  <c r="E102" i="3" s="1"/>
  <c r="D101" i="3"/>
  <c r="H101" i="3"/>
  <c r="Z96" i="3"/>
  <c r="AA96" i="3"/>
  <c r="X96" i="3" s="1"/>
  <c r="F102" i="3" l="1"/>
  <c r="G102" i="3"/>
  <c r="B102" i="3"/>
  <c r="G103" i="3" s="1"/>
  <c r="W96" i="3"/>
  <c r="U96" i="3"/>
  <c r="V96" i="3"/>
  <c r="Y97" i="3" s="1"/>
  <c r="A102" i="3"/>
  <c r="H102" i="3"/>
  <c r="C102" i="3"/>
  <c r="D102" i="3"/>
  <c r="F103" i="3" l="1"/>
  <c r="E103" i="3"/>
  <c r="A103" i="3" s="1"/>
  <c r="V97" i="3"/>
  <c r="Y98" i="3" s="1"/>
  <c r="AA97" i="3"/>
  <c r="Z97" i="3"/>
  <c r="B103" i="3" l="1"/>
  <c r="E104" i="3" s="1"/>
  <c r="A104" i="3" s="1"/>
  <c r="H103" i="3"/>
  <c r="D103" i="3"/>
  <c r="C103" i="3"/>
  <c r="X97" i="3"/>
  <c r="U97" i="3"/>
  <c r="V98" i="3" s="1"/>
  <c r="Y99" i="3" s="1"/>
  <c r="W97" i="3"/>
  <c r="AA98" i="3"/>
  <c r="Z98" i="3"/>
  <c r="F104" i="3"/>
  <c r="G104" i="3"/>
  <c r="Z99" i="3" l="1"/>
  <c r="AA99" i="3"/>
  <c r="U98" i="3"/>
  <c r="X98" i="3"/>
  <c r="W98" i="3"/>
  <c r="D104" i="3"/>
  <c r="B104" i="3"/>
  <c r="E105" i="3" s="1"/>
  <c r="C104" i="3"/>
  <c r="H104" i="3"/>
  <c r="U99" i="3" l="1"/>
  <c r="G105" i="3"/>
  <c r="F105" i="3"/>
  <c r="A105" i="3"/>
  <c r="B105" i="3"/>
  <c r="C105" i="3"/>
  <c r="D105" i="3"/>
  <c r="H105" i="3"/>
  <c r="E106" i="3" l="1"/>
  <c r="A106" i="3" s="1"/>
  <c r="W99" i="3"/>
  <c r="X99" i="3"/>
  <c r="V99" i="3"/>
  <c r="Y100" i="3" s="1"/>
  <c r="F106" i="3"/>
  <c r="G106" i="3"/>
  <c r="Z100" i="3" l="1"/>
  <c r="AA100" i="3"/>
  <c r="X100" i="3" s="1"/>
  <c r="C106" i="3"/>
  <c r="B106" i="3"/>
  <c r="E107" i="3" s="1"/>
  <c r="H106" i="3"/>
  <c r="D106" i="3"/>
  <c r="W100" i="3" l="1"/>
  <c r="U100" i="3"/>
  <c r="V100" i="3"/>
  <c r="Y101" i="3" s="1"/>
  <c r="A107" i="3"/>
  <c r="F107" i="3"/>
  <c r="G107" i="3"/>
  <c r="V101" i="3" l="1"/>
  <c r="Y102" i="3" s="1"/>
  <c r="Z101" i="3"/>
  <c r="AA101" i="3"/>
  <c r="D107" i="3"/>
  <c r="H107" i="3"/>
  <c r="C107" i="3"/>
  <c r="B107" i="3"/>
  <c r="E108" i="3" s="1"/>
  <c r="W101" i="3" l="1"/>
  <c r="U101" i="3"/>
  <c r="X101" i="3"/>
  <c r="Z102" i="3"/>
  <c r="AA102" i="3"/>
  <c r="B108" i="3"/>
  <c r="F108" i="3"/>
  <c r="G108" i="3"/>
  <c r="W102" i="3" l="1"/>
  <c r="V102" i="3"/>
  <c r="Y103" i="3" s="1"/>
  <c r="U102" i="3"/>
  <c r="X102" i="3"/>
  <c r="A108" i="3"/>
  <c r="E109" i="3" s="1"/>
  <c r="C108" i="3"/>
  <c r="G109" i="3"/>
  <c r="F109" i="3"/>
  <c r="H108" i="3"/>
  <c r="D108" i="3"/>
  <c r="AA103" i="3" l="1"/>
  <c r="X103" i="3" s="1"/>
  <c r="Z103" i="3"/>
  <c r="V103" i="3" l="1"/>
  <c r="Y104" i="3" s="1"/>
  <c r="U103" i="3"/>
  <c r="W103" i="3"/>
  <c r="C109" i="3"/>
  <c r="A109" i="3"/>
  <c r="H109" i="3"/>
  <c r="B109" i="3"/>
  <c r="D109" i="3"/>
  <c r="E110" i="3" l="1"/>
  <c r="AA104" i="3"/>
  <c r="X104" i="3" s="1"/>
  <c r="Z104" i="3"/>
  <c r="G110" i="3"/>
  <c r="F110" i="3"/>
  <c r="D110" i="3" l="1"/>
  <c r="V104" i="3"/>
  <c r="Y105" i="3" s="1"/>
  <c r="U104" i="3"/>
  <c r="W104" i="3"/>
  <c r="A110" i="3"/>
  <c r="C110" i="3"/>
  <c r="H110" i="3"/>
  <c r="B110" i="3"/>
  <c r="E111" i="3" l="1"/>
  <c r="Z105" i="3"/>
  <c r="W105" i="3" s="1"/>
  <c r="AA105" i="3"/>
  <c r="F111" i="3"/>
  <c r="G111" i="3"/>
  <c r="D111" i="3" l="1"/>
  <c r="V105" i="3"/>
  <c r="Y106" i="3" s="1"/>
  <c r="U105" i="3"/>
  <c r="X105" i="3"/>
  <c r="A111" i="3"/>
  <c r="C111" i="3"/>
  <c r="B111" i="3"/>
  <c r="H111" i="3"/>
  <c r="E112" i="3" l="1"/>
  <c r="A112" i="3" s="1"/>
  <c r="Z106" i="3"/>
  <c r="AA106" i="3"/>
  <c r="X106" i="3" s="1"/>
  <c r="G112" i="3"/>
  <c r="F112" i="3"/>
  <c r="V106" i="3" l="1"/>
  <c r="Y107" i="3" s="1"/>
  <c r="U106" i="3"/>
  <c r="W106" i="3"/>
  <c r="B112" i="3"/>
  <c r="D112" i="3"/>
  <c r="C112" i="3"/>
  <c r="H112" i="3"/>
  <c r="G113" i="3" l="1"/>
  <c r="E113" i="3"/>
  <c r="A113" i="3" s="1"/>
  <c r="Z107" i="3"/>
  <c r="W107" i="3" s="1"/>
  <c r="AA107" i="3"/>
  <c r="F113" i="3"/>
  <c r="H113" i="3" l="1"/>
  <c r="C113" i="3"/>
  <c r="B113" i="3"/>
  <c r="D113" i="3"/>
  <c r="V107" i="3"/>
  <c r="Y108" i="3" s="1"/>
  <c r="U107" i="3"/>
  <c r="X107" i="3"/>
  <c r="G114" i="3" l="1"/>
  <c r="E114" i="3"/>
  <c r="A114" i="3" s="1"/>
  <c r="F114" i="3"/>
  <c r="V108" i="3"/>
  <c r="Y109" i="3" s="1"/>
  <c r="Z108" i="3"/>
  <c r="AA108" i="3"/>
  <c r="B114" i="3" l="1"/>
  <c r="G115" i="3" s="1"/>
  <c r="D114" i="3"/>
  <c r="C114" i="3"/>
  <c r="H114" i="3"/>
  <c r="Z109" i="3"/>
  <c r="AA109" i="3"/>
  <c r="U108" i="3"/>
  <c r="W108" i="3"/>
  <c r="X108" i="3"/>
  <c r="F115" i="3" l="1"/>
  <c r="E115" i="3"/>
  <c r="A115" i="3" s="1"/>
  <c r="U109" i="3"/>
  <c r="B115" i="3" l="1"/>
  <c r="E116" i="3" s="1"/>
  <c r="A116" i="3" s="1"/>
  <c r="D115" i="3"/>
  <c r="C115" i="3"/>
  <c r="H115" i="3"/>
  <c r="W109" i="3"/>
  <c r="X109" i="3"/>
  <c r="V109" i="3"/>
  <c r="Y110" i="3" s="1"/>
  <c r="G116" i="3"/>
  <c r="F116" i="3"/>
  <c r="AA110" i="3" l="1"/>
  <c r="Z110" i="3"/>
  <c r="W110" i="3" s="1"/>
  <c r="C116" i="3"/>
  <c r="D116" i="3"/>
  <c r="H116" i="3"/>
  <c r="B116" i="3"/>
  <c r="E117" i="3" s="1"/>
  <c r="X110" i="3" l="1"/>
  <c r="U110" i="3"/>
  <c r="V110" i="3"/>
  <c r="Y111" i="3" s="1"/>
  <c r="A117" i="3"/>
  <c r="G117" i="3"/>
  <c r="F117" i="3"/>
  <c r="V111" i="3" l="1"/>
  <c r="Y112" i="3" s="1"/>
  <c r="Z111" i="3"/>
  <c r="AA111" i="3"/>
  <c r="B117" i="3"/>
  <c r="E118" i="3" s="1"/>
  <c r="D117" i="3"/>
  <c r="H117" i="3"/>
  <c r="C117" i="3"/>
  <c r="W111" i="3" l="1"/>
  <c r="X111" i="3"/>
  <c r="U111" i="3"/>
  <c r="V112" i="3" s="1"/>
  <c r="Y113" i="3" s="1"/>
  <c r="Z112" i="3"/>
  <c r="AA112" i="3"/>
  <c r="A118" i="3"/>
  <c r="G118" i="3"/>
  <c r="F118" i="3"/>
  <c r="Z113" i="3" l="1"/>
  <c r="AA113" i="3"/>
  <c r="U112" i="3"/>
  <c r="X112" i="3"/>
  <c r="W112" i="3"/>
  <c r="C118" i="3"/>
  <c r="B118" i="3"/>
  <c r="E119" i="3" s="1"/>
  <c r="D118" i="3"/>
  <c r="H118" i="3"/>
  <c r="U113" i="3" l="1"/>
  <c r="A119" i="3"/>
  <c r="F119" i="3"/>
  <c r="G119" i="3"/>
  <c r="X113" i="3" l="1"/>
  <c r="W113" i="3"/>
  <c r="V113" i="3"/>
  <c r="Y114" i="3" s="1"/>
  <c r="B119" i="3"/>
  <c r="E120" i="3" s="1"/>
  <c r="D119" i="3"/>
  <c r="H119" i="3"/>
  <c r="C119" i="3"/>
  <c r="G120" i="3" l="1"/>
  <c r="V114" i="3"/>
  <c r="Y115" i="3" s="1"/>
  <c r="Z114" i="3"/>
  <c r="AA114" i="3"/>
  <c r="F120" i="3"/>
  <c r="C120" i="3" s="1"/>
  <c r="A120" i="3"/>
  <c r="AA115" i="3" l="1"/>
  <c r="Z115" i="3"/>
  <c r="W114" i="3"/>
  <c r="X114" i="3"/>
  <c r="U114" i="3"/>
  <c r="H120" i="3"/>
  <c r="B120" i="3"/>
  <c r="E121" i="3" s="1"/>
  <c r="D120" i="3"/>
  <c r="U115" i="3" l="1"/>
  <c r="G121" i="3"/>
  <c r="F121" i="3"/>
  <c r="C121" i="3" s="1"/>
  <c r="X115" i="3" l="1"/>
  <c r="V115" i="3"/>
  <c r="Y116" i="3" s="1"/>
  <c r="W115" i="3"/>
  <c r="A121" i="3"/>
  <c r="B121" i="3"/>
  <c r="D121" i="3"/>
  <c r="H121" i="3"/>
  <c r="E122" i="3" l="1"/>
  <c r="AA116" i="3"/>
  <c r="V116" i="3"/>
  <c r="Y117" i="3" s="1"/>
  <c r="Z116" i="3"/>
  <c r="G122" i="3"/>
  <c r="F122" i="3"/>
  <c r="C122" i="3" l="1"/>
  <c r="W116" i="3"/>
  <c r="U116" i="3"/>
  <c r="X116" i="3"/>
  <c r="Z117" i="3"/>
  <c r="AA117" i="3"/>
  <c r="A122" i="3"/>
  <c r="B122" i="3"/>
  <c r="H122" i="3"/>
  <c r="D122" i="3"/>
  <c r="G123" i="3" l="1"/>
  <c r="E123" i="3"/>
  <c r="D123" i="3" s="1"/>
  <c r="X117" i="3"/>
  <c r="U117" i="3"/>
  <c r="W117" i="3"/>
  <c r="V117" i="3"/>
  <c r="Y118" i="3" s="1"/>
  <c r="F123" i="3"/>
  <c r="AA118" i="3" l="1"/>
  <c r="X118" i="3"/>
  <c r="Z118" i="3"/>
  <c r="V118" i="3"/>
  <c r="Y119" i="3" s="1"/>
  <c r="U118" i="3"/>
  <c r="W118" i="3"/>
  <c r="A123" i="3"/>
  <c r="B123" i="3"/>
  <c r="H123" i="3"/>
  <c r="C123" i="3"/>
  <c r="G124" i="3" l="1"/>
  <c r="E124" i="3"/>
  <c r="D124" i="3" s="1"/>
  <c r="F124" i="3"/>
  <c r="Z119" i="3"/>
  <c r="AA119" i="3"/>
  <c r="X119" i="3" s="1"/>
  <c r="V119" i="3" l="1"/>
  <c r="Y120" i="3" s="1"/>
  <c r="U119" i="3"/>
  <c r="W119" i="3"/>
  <c r="A124" i="3"/>
  <c r="B124" i="3"/>
  <c r="C124" i="3"/>
  <c r="H124" i="3"/>
  <c r="E125" i="3" l="1"/>
  <c r="C125" i="3" s="1"/>
  <c r="Z120" i="3"/>
  <c r="AA120" i="3"/>
  <c r="X120" i="3" s="1"/>
  <c r="G125" i="3"/>
  <c r="F125" i="3"/>
  <c r="V120" i="3" l="1"/>
  <c r="Y121" i="3" s="1"/>
  <c r="U120" i="3"/>
  <c r="W120" i="3"/>
  <c r="A125" i="3"/>
  <c r="H125" i="3"/>
  <c r="B125" i="3"/>
  <c r="D125" i="3"/>
  <c r="E126" i="3" l="1"/>
  <c r="AA121" i="3"/>
  <c r="X121" i="3" s="1"/>
  <c r="Z121" i="3"/>
  <c r="G126" i="3"/>
  <c r="F126" i="3"/>
  <c r="C126" i="3" l="1"/>
  <c r="V121" i="3"/>
  <c r="Y122" i="3" s="1"/>
  <c r="U121" i="3"/>
  <c r="W121" i="3"/>
  <c r="A126" i="3"/>
  <c r="D126" i="3"/>
  <c r="H126" i="3"/>
  <c r="B126" i="3"/>
  <c r="E127" i="3" l="1"/>
  <c r="B127" i="3" s="1"/>
  <c r="AA122" i="3"/>
  <c r="Z122" i="3"/>
  <c r="W122" i="3" s="1"/>
  <c r="G127" i="3"/>
  <c r="F127" i="3"/>
  <c r="V122" i="3" l="1"/>
  <c r="Y123" i="3" s="1"/>
  <c r="U122" i="3"/>
  <c r="X122" i="3"/>
  <c r="A127" i="3"/>
  <c r="D127" i="3"/>
  <c r="C127" i="3"/>
  <c r="H127" i="3"/>
  <c r="G128" i="3"/>
  <c r="F128" i="3"/>
  <c r="E128" i="3" l="1"/>
  <c r="A128" i="3" s="1"/>
  <c r="Z123" i="3"/>
  <c r="W123" i="3" s="1"/>
  <c r="AA123" i="3"/>
  <c r="H128" i="3" l="1"/>
  <c r="B128" i="3"/>
  <c r="E129" i="3" s="1"/>
  <c r="D128" i="3"/>
  <c r="C128" i="3"/>
  <c r="V123" i="3"/>
  <c r="Y124" i="3" s="1"/>
  <c r="U123" i="3"/>
  <c r="X123" i="3"/>
  <c r="G129" i="3" l="1"/>
  <c r="F129" i="3"/>
  <c r="H129" i="3" s="1"/>
  <c r="A129" i="3"/>
  <c r="U124" i="3"/>
  <c r="Z124" i="3"/>
  <c r="AA124" i="3"/>
  <c r="B129" i="3"/>
  <c r="C129" i="3"/>
  <c r="D129" i="3"/>
  <c r="G130" i="3" l="1"/>
  <c r="E130" i="3"/>
  <c r="D130" i="3" s="1"/>
  <c r="V124" i="3"/>
  <c r="Y125" i="3" s="1"/>
  <c r="X124" i="3"/>
  <c r="W124" i="3"/>
  <c r="F130" i="3"/>
  <c r="Z125" i="3" l="1"/>
  <c r="AA125" i="3"/>
  <c r="X125" i="3" s="1"/>
  <c r="C130" i="3"/>
  <c r="H130" i="3"/>
  <c r="A130" i="3"/>
  <c r="B130" i="3"/>
  <c r="E131" i="3" l="1"/>
  <c r="B131" i="3" s="1"/>
  <c r="V125" i="3"/>
  <c r="Y126" i="3" s="1"/>
  <c r="U125" i="3"/>
  <c r="W125" i="3"/>
  <c r="F131" i="3"/>
  <c r="G131" i="3"/>
  <c r="F132" i="3" l="1"/>
  <c r="Z126" i="3"/>
  <c r="AA126" i="3"/>
  <c r="X126" i="3" s="1"/>
  <c r="H131" i="3"/>
  <c r="G132" i="3"/>
  <c r="C131" i="3"/>
  <c r="D131" i="3"/>
  <c r="A131" i="3"/>
  <c r="E132" i="3" l="1"/>
  <c r="A132" i="3" s="1"/>
  <c r="V126" i="3"/>
  <c r="Y127" i="3" s="1"/>
  <c r="U126" i="3"/>
  <c r="W126" i="3"/>
  <c r="D132" i="3" l="1"/>
  <c r="C132" i="3"/>
  <c r="B132" i="3"/>
  <c r="E133" i="3" s="1"/>
  <c r="A133" i="3" s="1"/>
  <c r="H132" i="3"/>
  <c r="AA127" i="3"/>
  <c r="X127" i="3" s="1"/>
  <c r="Z127" i="3"/>
  <c r="F133" i="3" l="1"/>
  <c r="G133" i="3"/>
  <c r="C133" i="3"/>
  <c r="B133" i="3"/>
  <c r="E134" i="3" s="1"/>
  <c r="D133" i="3"/>
  <c r="H133" i="3"/>
  <c r="V127" i="3"/>
  <c r="Y128" i="3" s="1"/>
  <c r="U127" i="3"/>
  <c r="W127" i="3"/>
  <c r="F134" i="3" l="1"/>
  <c r="A134" i="3"/>
  <c r="G134" i="3"/>
  <c r="AA128" i="3"/>
  <c r="X128" i="3" s="1"/>
  <c r="Z128" i="3"/>
  <c r="B134" i="3"/>
  <c r="H134" i="3"/>
  <c r="C134" i="3"/>
  <c r="D134" i="3"/>
  <c r="F135" i="3" l="1"/>
  <c r="E135" i="3"/>
  <c r="V128" i="3"/>
  <c r="Y129" i="3" s="1"/>
  <c r="U128" i="3"/>
  <c r="W128" i="3"/>
  <c r="G135" i="3"/>
  <c r="D135" i="3" l="1"/>
  <c r="Z129" i="3"/>
  <c r="AA129" i="3"/>
  <c r="X129" i="3" s="1"/>
  <c r="C135" i="3"/>
  <c r="H135" i="3"/>
  <c r="A135" i="3"/>
  <c r="B135" i="3"/>
  <c r="E136" i="3" l="1"/>
  <c r="A136" i="3" s="1"/>
  <c r="V129" i="3"/>
  <c r="Y130" i="3" s="1"/>
  <c r="U129" i="3"/>
  <c r="W129" i="3"/>
  <c r="G136" i="3"/>
  <c r="F136" i="3"/>
  <c r="Z130" i="3" l="1"/>
  <c r="AA130" i="3"/>
  <c r="X130" i="3" s="1"/>
  <c r="C136" i="3"/>
  <c r="B136" i="3"/>
  <c r="H136" i="3"/>
  <c r="D136" i="3"/>
  <c r="E137" i="3" l="1"/>
  <c r="A137" i="3" s="1"/>
  <c r="V130" i="3"/>
  <c r="Y131" i="3" s="1"/>
  <c r="U130" i="3"/>
  <c r="W130" i="3"/>
  <c r="F137" i="3"/>
  <c r="G137" i="3"/>
  <c r="D137" i="3" l="1"/>
  <c r="B137" i="3"/>
  <c r="E138" i="3" s="1"/>
  <c r="C137" i="3"/>
  <c r="H137" i="3"/>
  <c r="V131" i="3"/>
  <c r="Y132" i="3" s="1"/>
  <c r="Z131" i="3"/>
  <c r="AA131" i="3"/>
  <c r="G138" i="3" l="1"/>
  <c r="F138" i="3"/>
  <c r="C138" i="3" s="1"/>
  <c r="Z132" i="3"/>
  <c r="AA132" i="3"/>
  <c r="W131" i="3"/>
  <c r="X131" i="3"/>
  <c r="U131" i="3"/>
  <c r="A138" i="3"/>
  <c r="H138" i="3"/>
  <c r="D138" i="3"/>
  <c r="B138" i="3"/>
  <c r="E139" i="3" l="1"/>
  <c r="A139" i="3" s="1"/>
  <c r="X132" i="3"/>
  <c r="G139" i="3"/>
  <c r="F139" i="3"/>
  <c r="U132" i="3" l="1"/>
  <c r="W132" i="3"/>
  <c r="V132" i="3"/>
  <c r="Y133" i="3" s="1"/>
  <c r="B139" i="3"/>
  <c r="E140" i="3" s="1"/>
  <c r="D139" i="3"/>
  <c r="C139" i="3"/>
  <c r="H139" i="3"/>
  <c r="Z133" i="3" l="1"/>
  <c r="W133" i="3" s="1"/>
  <c r="AA133" i="3"/>
  <c r="X133" i="3" s="1"/>
  <c r="V133" i="3"/>
  <c r="Y134" i="3" s="1"/>
  <c r="U133" i="3"/>
  <c r="A140" i="3"/>
  <c r="G140" i="3"/>
  <c r="F140" i="3"/>
  <c r="AA134" i="3" l="1"/>
  <c r="Z134" i="3"/>
  <c r="W134" i="3" s="1"/>
  <c r="C140" i="3"/>
  <c r="D140" i="3"/>
  <c r="H140" i="3"/>
  <c r="B140" i="3"/>
  <c r="E141" i="3" s="1"/>
  <c r="V134" i="3" l="1"/>
  <c r="Y135" i="3" s="1"/>
  <c r="U134" i="3"/>
  <c r="X134" i="3"/>
  <c r="A141" i="3"/>
  <c r="G141" i="3"/>
  <c r="F141" i="3"/>
  <c r="Z135" i="3" l="1"/>
  <c r="AA135" i="3"/>
  <c r="X135" i="3" s="1"/>
  <c r="D141" i="3"/>
  <c r="C141" i="3"/>
  <c r="H141" i="3"/>
  <c r="B141" i="3"/>
  <c r="E142" i="3" s="1"/>
  <c r="V135" i="3" l="1"/>
  <c r="Y136" i="3" s="1"/>
  <c r="U135" i="3"/>
  <c r="W135" i="3"/>
  <c r="A142" i="3"/>
  <c r="F142" i="3"/>
  <c r="G142" i="3"/>
  <c r="V136" i="3" l="1"/>
  <c r="Y137" i="3" s="1"/>
  <c r="Z136" i="3"/>
  <c r="AA136" i="3"/>
  <c r="D142" i="3"/>
  <c r="H142" i="3"/>
  <c r="B142" i="3"/>
  <c r="E143" i="3" s="1"/>
  <c r="C142" i="3"/>
  <c r="Z137" i="3" l="1"/>
  <c r="AA137" i="3"/>
  <c r="U136" i="3"/>
  <c r="W136" i="3"/>
  <c r="X136" i="3"/>
  <c r="B143" i="3"/>
  <c r="F143" i="3"/>
  <c r="G143" i="3"/>
  <c r="U137" i="3" l="1"/>
  <c r="A143" i="3"/>
  <c r="G144" i="3"/>
  <c r="F144" i="3"/>
  <c r="H143" i="3"/>
  <c r="D143" i="3"/>
  <c r="C143" i="3"/>
  <c r="E144" i="3" l="1"/>
  <c r="A144" i="3" s="1"/>
  <c r="W137" i="3"/>
  <c r="X137" i="3"/>
  <c r="V137" i="3"/>
  <c r="Y138" i="3" s="1"/>
  <c r="C144" i="3" l="1"/>
  <c r="D144" i="3"/>
  <c r="H144" i="3"/>
  <c r="B144" i="3"/>
  <c r="E145" i="3" s="1"/>
  <c r="Z138" i="3"/>
  <c r="AA138" i="3"/>
  <c r="X138" i="3" s="1"/>
  <c r="G145" i="3" l="1"/>
  <c r="F145" i="3"/>
  <c r="C145" i="3" s="1"/>
  <c r="U138" i="3"/>
  <c r="W138" i="3"/>
  <c r="V138" i="3"/>
  <c r="Y139" i="3" s="1"/>
  <c r="A145" i="3"/>
  <c r="B145" i="3"/>
  <c r="D145" i="3"/>
  <c r="H145" i="3"/>
  <c r="E146" i="3" l="1"/>
  <c r="A146" i="3" s="1"/>
  <c r="AA139" i="3"/>
  <c r="X139" i="3" s="1"/>
  <c r="Z139" i="3"/>
  <c r="G146" i="3"/>
  <c r="F146" i="3"/>
  <c r="W139" i="3" l="1"/>
  <c r="U139" i="3"/>
  <c r="V139" i="3"/>
  <c r="Y140" i="3" s="1"/>
  <c r="C146" i="3"/>
  <c r="D146" i="3"/>
  <c r="B146" i="3"/>
  <c r="E147" i="3" s="1"/>
  <c r="H146" i="3"/>
  <c r="AA140" i="3" l="1"/>
  <c r="Z140" i="3"/>
  <c r="A147" i="3"/>
  <c r="F147" i="3"/>
  <c r="G147" i="3"/>
  <c r="W140" i="3" l="1"/>
  <c r="U140" i="3"/>
  <c r="V140" i="3"/>
  <c r="Y141" i="3" s="1"/>
  <c r="X140" i="3"/>
  <c r="H147" i="3"/>
  <c r="D147" i="3"/>
  <c r="B147" i="3"/>
  <c r="E148" i="3" s="1"/>
  <c r="C147" i="3"/>
  <c r="AA141" i="3" l="1"/>
  <c r="Z141" i="3"/>
  <c r="W141" i="3" s="1"/>
  <c r="F148" i="3"/>
  <c r="G148" i="3"/>
  <c r="H148" i="3" l="1"/>
  <c r="U141" i="3"/>
  <c r="X141" i="3"/>
  <c r="V141" i="3"/>
  <c r="Y142" i="3" s="1"/>
  <c r="A148" i="3"/>
  <c r="D148" i="3"/>
  <c r="C148" i="3"/>
  <c r="B148" i="3"/>
  <c r="E149" i="3" l="1"/>
  <c r="A149" i="3" s="1"/>
  <c r="AA142" i="3"/>
  <c r="X142" i="3"/>
  <c r="Z142" i="3"/>
  <c r="G149" i="3"/>
  <c r="F149" i="3"/>
  <c r="V142" i="3" l="1"/>
  <c r="Y143" i="3" s="1"/>
  <c r="W142" i="3"/>
  <c r="U142" i="3"/>
  <c r="Z143" i="3"/>
  <c r="AA143" i="3"/>
  <c r="D149" i="3"/>
  <c r="B149" i="3"/>
  <c r="E150" i="3" s="1"/>
  <c r="H149" i="3"/>
  <c r="C149" i="3"/>
  <c r="X143" i="3" l="1"/>
  <c r="F150" i="3"/>
  <c r="C150" i="3" s="1"/>
  <c r="G150" i="3"/>
  <c r="U143" i="3" l="1"/>
  <c r="W143" i="3"/>
  <c r="V143" i="3"/>
  <c r="Y144" i="3" s="1"/>
  <c r="A150" i="3"/>
  <c r="B150" i="3"/>
  <c r="H150" i="3"/>
  <c r="D150" i="3"/>
  <c r="E151" i="3" l="1"/>
  <c r="AA144" i="3"/>
  <c r="Z144" i="3"/>
  <c r="W144" i="3" s="1"/>
  <c r="G151" i="3"/>
  <c r="F151" i="3"/>
  <c r="C151" i="3" l="1"/>
  <c r="X144" i="3"/>
  <c r="U144" i="3"/>
  <c r="V144" i="3"/>
  <c r="Y145" i="3" s="1"/>
  <c r="A151" i="3"/>
  <c r="B151" i="3"/>
  <c r="D151" i="3"/>
  <c r="H151" i="3"/>
  <c r="E152" i="3" l="1"/>
  <c r="B152" i="3" s="1"/>
  <c r="Z145" i="3"/>
  <c r="AA145" i="3"/>
  <c r="G152" i="3"/>
  <c r="F152" i="3"/>
  <c r="X145" i="3" l="1"/>
  <c r="U145" i="3"/>
  <c r="W145" i="3"/>
  <c r="V145" i="3"/>
  <c r="Y146" i="3" s="1"/>
  <c r="A152" i="3"/>
  <c r="G153" i="3"/>
  <c r="F153" i="3"/>
  <c r="H152" i="3"/>
  <c r="C152" i="3"/>
  <c r="D152" i="3"/>
  <c r="E153" i="3" l="1"/>
  <c r="A153" i="3" s="1"/>
  <c r="Z146" i="3"/>
  <c r="W146" i="3" s="1"/>
  <c r="AA146" i="3"/>
  <c r="C153" i="3" l="1"/>
  <c r="D153" i="3"/>
  <c r="B153" i="3"/>
  <c r="E154" i="3" s="1"/>
  <c r="A154" i="3" s="1"/>
  <c r="H153" i="3"/>
  <c r="V146" i="3"/>
  <c r="Y147" i="3" s="1"/>
  <c r="X146" i="3"/>
  <c r="U146" i="3"/>
  <c r="AA147" i="3" l="1"/>
  <c r="G154" i="3"/>
  <c r="F154" i="3"/>
  <c r="Z147" i="3"/>
  <c r="X147" i="3"/>
  <c r="D154" i="3"/>
  <c r="B154" i="3"/>
  <c r="E155" i="3" s="1"/>
  <c r="C154" i="3"/>
  <c r="H154" i="3"/>
  <c r="U147" i="3" l="1"/>
  <c r="W147" i="3"/>
  <c r="V147" i="3"/>
  <c r="Y148" i="3" s="1"/>
  <c r="A155" i="3"/>
  <c r="G155" i="3"/>
  <c r="F155" i="3"/>
  <c r="AA148" i="3" l="1"/>
  <c r="X148" i="3" s="1"/>
  <c r="Z148" i="3"/>
  <c r="B155" i="3"/>
  <c r="H155" i="3"/>
  <c r="C155" i="3"/>
  <c r="D155" i="3"/>
  <c r="G156" i="3" l="1"/>
  <c r="E156" i="3"/>
  <c r="D156" i="3" s="1"/>
  <c r="V148" i="3"/>
  <c r="Y149" i="3" s="1"/>
  <c r="W148" i="3"/>
  <c r="U148" i="3"/>
  <c r="Z149" i="3"/>
  <c r="AA149" i="3"/>
  <c r="F156" i="3"/>
  <c r="U149" i="3" l="1"/>
  <c r="H156" i="3"/>
  <c r="A156" i="3"/>
  <c r="B156" i="3"/>
  <c r="C156" i="3"/>
  <c r="G157" i="3" l="1"/>
  <c r="E157" i="3"/>
  <c r="B157" i="3" s="1"/>
  <c r="X149" i="3"/>
  <c r="W149" i="3"/>
  <c r="V149" i="3"/>
  <c r="Y150" i="3" s="1"/>
  <c r="F157" i="3"/>
  <c r="F158" i="3" l="1"/>
  <c r="Z150" i="3"/>
  <c r="AA150" i="3"/>
  <c r="X150" i="3" s="1"/>
  <c r="D157" i="3"/>
  <c r="H157" i="3"/>
  <c r="G158" i="3"/>
  <c r="A157" i="3"/>
  <c r="E158" i="3" s="1"/>
  <c r="V150" i="3"/>
  <c r="Y151" i="3" s="1"/>
  <c r="U150" i="3"/>
  <c r="W150" i="3"/>
  <c r="C157" i="3"/>
  <c r="A158" i="3" l="1"/>
  <c r="C158" i="3"/>
  <c r="B158" i="3"/>
  <c r="H158" i="3"/>
  <c r="D158" i="3"/>
  <c r="AA151" i="3"/>
  <c r="X151" i="3" s="1"/>
  <c r="Z151" i="3"/>
  <c r="G159" i="3" l="1"/>
  <c r="E159" i="3"/>
  <c r="A159" i="3" s="1"/>
  <c r="F159" i="3"/>
  <c r="U151" i="3"/>
  <c r="W151" i="3"/>
  <c r="V151" i="3"/>
  <c r="Y152" i="3" s="1"/>
  <c r="B159" i="3" l="1"/>
  <c r="H159" i="3"/>
  <c r="C159" i="3"/>
  <c r="D159" i="3"/>
  <c r="V152" i="3"/>
  <c r="Y153" i="3" s="1"/>
  <c r="AA152" i="3"/>
  <c r="Z152" i="3"/>
  <c r="E160" i="3" l="1"/>
  <c r="A160" i="3" s="1"/>
  <c r="F160" i="3"/>
  <c r="G160" i="3"/>
  <c r="Z153" i="3"/>
  <c r="AA153" i="3"/>
  <c r="U152" i="3"/>
  <c r="W152" i="3"/>
  <c r="X152" i="3"/>
  <c r="H160" i="3" l="1"/>
  <c r="D160" i="3"/>
  <c r="B160" i="3"/>
  <c r="E161" i="3" s="1"/>
  <c r="C160" i="3"/>
  <c r="U153" i="3"/>
  <c r="G161" i="3" l="1"/>
  <c r="A161" i="3"/>
  <c r="F161" i="3"/>
  <c r="W153" i="3"/>
  <c r="V153" i="3"/>
  <c r="Y154" i="3" s="1"/>
  <c r="X153" i="3"/>
  <c r="B161" i="3"/>
  <c r="D161" i="3"/>
  <c r="H161" i="3"/>
  <c r="C161" i="3"/>
  <c r="E162" i="3" l="1"/>
  <c r="A162" i="3" s="1"/>
  <c r="Z154" i="3"/>
  <c r="W154" i="3" s="1"/>
  <c r="AA154" i="3"/>
  <c r="G162" i="3"/>
  <c r="F162" i="3"/>
  <c r="V154" i="3" l="1"/>
  <c r="Y155" i="3" s="1"/>
  <c r="X154" i="3"/>
  <c r="U154" i="3"/>
  <c r="H162" i="3"/>
  <c r="B162" i="3"/>
  <c r="E163" i="3" s="1"/>
  <c r="D162" i="3"/>
  <c r="C162" i="3"/>
  <c r="Z155" i="3" l="1"/>
  <c r="AA155" i="3"/>
  <c r="G163" i="3"/>
  <c r="D163" i="3" s="1"/>
  <c r="F163" i="3"/>
  <c r="X155" i="3" l="1"/>
  <c r="W155" i="3"/>
  <c r="V155" i="3"/>
  <c r="Y156" i="3" s="1"/>
  <c r="U155" i="3"/>
  <c r="A163" i="3"/>
  <c r="C163" i="3"/>
  <c r="B163" i="3"/>
  <c r="H163" i="3"/>
  <c r="E164" i="3" l="1"/>
  <c r="V156" i="3"/>
  <c r="Y157" i="3" s="1"/>
  <c r="Z156" i="3"/>
  <c r="AA156" i="3"/>
  <c r="G164" i="3"/>
  <c r="F164" i="3"/>
  <c r="D164" i="3" l="1"/>
  <c r="W156" i="3"/>
  <c r="U156" i="3"/>
  <c r="X156" i="3"/>
  <c r="Z157" i="3"/>
  <c r="AA157" i="3"/>
  <c r="A164" i="3"/>
  <c r="C164" i="3"/>
  <c r="B164" i="3"/>
  <c r="H164" i="3"/>
  <c r="E165" i="3" l="1"/>
  <c r="A165" i="3" s="1"/>
  <c r="X157" i="3"/>
  <c r="U157" i="3"/>
  <c r="V157" i="3"/>
  <c r="Y158" i="3" s="1"/>
  <c r="W157" i="3"/>
  <c r="F165" i="3"/>
  <c r="G165" i="3"/>
  <c r="AA158" i="3" l="1"/>
  <c r="Z158" i="3"/>
  <c r="W158" i="3" s="1"/>
  <c r="D165" i="3"/>
  <c r="H165" i="3"/>
  <c r="C165" i="3"/>
  <c r="B165" i="3"/>
  <c r="E166" i="3" s="1"/>
  <c r="U158" i="3" l="1"/>
  <c r="X158" i="3"/>
  <c r="V158" i="3"/>
  <c r="Y159" i="3" s="1"/>
  <c r="A166" i="3"/>
  <c r="F166" i="3"/>
  <c r="G166" i="3"/>
  <c r="V159" i="3" l="1"/>
  <c r="Y160" i="3" s="1"/>
  <c r="Z159" i="3"/>
  <c r="AA159" i="3"/>
  <c r="H166" i="3"/>
  <c r="B166" i="3"/>
  <c r="E167" i="3" s="1"/>
  <c r="D166" i="3"/>
  <c r="C166" i="3"/>
  <c r="Z160" i="3" l="1"/>
  <c r="AA160" i="3"/>
  <c r="U159" i="3"/>
  <c r="X159" i="3"/>
  <c r="W159" i="3"/>
  <c r="A167" i="3"/>
  <c r="F167" i="3"/>
  <c r="G167" i="3"/>
  <c r="U160" i="3" l="1"/>
  <c r="H167" i="3"/>
  <c r="D167" i="3"/>
  <c r="C167" i="3"/>
  <c r="B167" i="3"/>
  <c r="E168" i="3" s="1"/>
  <c r="W160" i="3" l="1"/>
  <c r="V160" i="3"/>
  <c r="Y161" i="3" s="1"/>
  <c r="X160" i="3"/>
  <c r="G168" i="3"/>
  <c r="D168" i="3" s="1"/>
  <c r="F168" i="3"/>
  <c r="Z161" i="3" l="1"/>
  <c r="AA161" i="3"/>
  <c r="X161" i="3" s="1"/>
  <c r="A168" i="3"/>
  <c r="B168" i="3"/>
  <c r="C168" i="3"/>
  <c r="H168" i="3"/>
  <c r="E169" i="3" l="1"/>
  <c r="V161" i="3"/>
  <c r="Y162" i="3" s="1"/>
  <c r="W161" i="3"/>
  <c r="U161" i="3"/>
  <c r="G169" i="3"/>
  <c r="F169" i="3"/>
  <c r="C169" i="3" l="1"/>
  <c r="Z162" i="3"/>
  <c r="AA162" i="3"/>
  <c r="X162" i="3" s="1"/>
  <c r="U162" i="3"/>
  <c r="W162" i="3"/>
  <c r="V162" i="3"/>
  <c r="Y163" i="3" s="1"/>
  <c r="A169" i="3"/>
  <c r="D169" i="3"/>
  <c r="H169" i="3"/>
  <c r="B169" i="3"/>
  <c r="E170" i="3" l="1"/>
  <c r="A170" i="3" s="1"/>
  <c r="AA163" i="3"/>
  <c r="X163" i="3" s="1"/>
  <c r="Z163" i="3"/>
  <c r="G170" i="3"/>
  <c r="F170" i="3"/>
  <c r="U163" i="3" l="1"/>
  <c r="W163" i="3"/>
  <c r="V163" i="3"/>
  <c r="Y164" i="3" s="1"/>
  <c r="C170" i="3"/>
  <c r="H170" i="3"/>
  <c r="D170" i="3"/>
  <c r="B170" i="3"/>
  <c r="E171" i="3" s="1"/>
  <c r="AA164" i="3" l="1"/>
  <c r="Z164" i="3"/>
  <c r="X164" i="3"/>
  <c r="F171" i="3"/>
  <c r="G171" i="3"/>
  <c r="D171" i="3" s="1"/>
  <c r="U164" i="3" l="1"/>
  <c r="V164" i="3"/>
  <c r="Y165" i="3" s="1"/>
  <c r="W164" i="3"/>
  <c r="A171" i="3"/>
  <c r="H171" i="3"/>
  <c r="B171" i="3"/>
  <c r="C171" i="3"/>
  <c r="E172" i="3" l="1"/>
  <c r="Z165" i="3"/>
  <c r="W165" i="3" s="1"/>
  <c r="AA165" i="3"/>
  <c r="F172" i="3"/>
  <c r="G172" i="3"/>
  <c r="H172" i="3" l="1"/>
  <c r="U165" i="3"/>
  <c r="X165" i="3"/>
  <c r="V165" i="3"/>
  <c r="Y166" i="3" s="1"/>
  <c r="A172" i="3"/>
  <c r="C172" i="3"/>
  <c r="B172" i="3"/>
  <c r="D172" i="3"/>
  <c r="E173" i="3" l="1"/>
  <c r="A173" i="3" s="1"/>
  <c r="V166" i="3"/>
  <c r="Y167" i="3" s="1"/>
  <c r="Z166" i="3"/>
  <c r="AA166" i="3"/>
  <c r="F173" i="3"/>
  <c r="G173" i="3"/>
  <c r="Z167" i="3" l="1"/>
  <c r="AA167" i="3"/>
  <c r="U166" i="3"/>
  <c r="X166" i="3"/>
  <c r="W166" i="3"/>
  <c r="B173" i="3"/>
  <c r="D173" i="3"/>
  <c r="H173" i="3"/>
  <c r="C173" i="3"/>
  <c r="G174" i="3" l="1"/>
  <c r="E174" i="3"/>
  <c r="D174" i="3" s="1"/>
  <c r="U167" i="3"/>
  <c r="F174" i="3"/>
  <c r="B174" i="3" l="1"/>
  <c r="G175" i="3" s="1"/>
  <c r="A174" i="3"/>
  <c r="H174" i="3"/>
  <c r="C174" i="3"/>
  <c r="V167" i="3"/>
  <c r="Y168" i="3" s="1"/>
  <c r="W167" i="3"/>
  <c r="X167" i="3"/>
  <c r="F175" i="3" l="1"/>
  <c r="E175" i="3"/>
  <c r="B175" i="3" s="1"/>
  <c r="U168" i="3"/>
  <c r="Z168" i="3"/>
  <c r="AA168" i="3"/>
  <c r="F176" i="3" l="1"/>
  <c r="G176" i="3"/>
  <c r="C175" i="3"/>
  <c r="H175" i="3"/>
  <c r="D175" i="3"/>
  <c r="A175" i="3"/>
  <c r="V168" i="3"/>
  <c r="Y169" i="3" s="1"/>
  <c r="X168" i="3"/>
  <c r="W168" i="3"/>
  <c r="E176" i="3" l="1"/>
  <c r="AA169" i="3"/>
  <c r="X169" i="3" s="1"/>
  <c r="Z169" i="3"/>
  <c r="D176" i="3" l="1"/>
  <c r="H176" i="3"/>
  <c r="C176" i="3"/>
  <c r="B176" i="3"/>
  <c r="A176" i="3"/>
  <c r="U169" i="3"/>
  <c r="W169" i="3"/>
  <c r="V169" i="3"/>
  <c r="Y170" i="3" s="1"/>
  <c r="E177" i="3" l="1"/>
  <c r="G177" i="3"/>
  <c r="F177" i="3"/>
  <c r="AA170" i="3"/>
  <c r="Z170" i="3"/>
  <c r="W170" i="3" s="1"/>
  <c r="H177" i="3" l="1"/>
  <c r="B177" i="3"/>
  <c r="C177" i="3"/>
  <c r="D177" i="3"/>
  <c r="A177" i="3"/>
  <c r="V170" i="3"/>
  <c r="Y171" i="3" s="1"/>
  <c r="X170" i="3"/>
  <c r="U170" i="3"/>
  <c r="E178" i="3" l="1"/>
  <c r="A178" i="3" s="1"/>
  <c r="F178" i="3"/>
  <c r="G178" i="3"/>
  <c r="Z171" i="3"/>
  <c r="AA171" i="3"/>
  <c r="X171" i="3" s="1"/>
  <c r="C178" i="3" l="1"/>
  <c r="B178" i="3"/>
  <c r="H178" i="3"/>
  <c r="D178" i="3"/>
  <c r="W171" i="3"/>
  <c r="U171" i="3"/>
  <c r="V171" i="3"/>
  <c r="Y172" i="3" s="1"/>
  <c r="E179" i="3" l="1"/>
  <c r="A179" i="3" s="1"/>
  <c r="G179" i="3"/>
  <c r="F179" i="3"/>
  <c r="U172" i="3"/>
  <c r="Z172" i="3"/>
  <c r="AA172" i="3"/>
  <c r="B179" i="3" l="1"/>
  <c r="H179" i="3"/>
  <c r="D179" i="3"/>
  <c r="C179" i="3"/>
  <c r="V172" i="3"/>
  <c r="Y173" i="3" s="1"/>
  <c r="X172" i="3"/>
  <c r="W172" i="3"/>
  <c r="E180" i="3" l="1"/>
  <c r="G180" i="3"/>
  <c r="F180" i="3"/>
  <c r="AA173" i="3"/>
  <c r="V173" i="3"/>
  <c r="Y174" i="3" s="1"/>
  <c r="Z173" i="3"/>
  <c r="U173" i="3"/>
  <c r="W173" i="3"/>
  <c r="X173" i="3"/>
  <c r="H180" i="3" l="1"/>
  <c r="B180" i="3"/>
  <c r="D180" i="3"/>
  <c r="C180" i="3"/>
  <c r="A180" i="3"/>
  <c r="AA174" i="3"/>
  <c r="Z174" i="3"/>
  <c r="U174" i="3"/>
  <c r="E181" i="3" l="1"/>
  <c r="A181" i="3" s="1"/>
  <c r="F181" i="3"/>
  <c r="G181" i="3"/>
  <c r="V174" i="3"/>
  <c r="Y175" i="3" s="1"/>
  <c r="W174" i="3"/>
  <c r="X174" i="3"/>
  <c r="H181" i="3" l="1"/>
  <c r="B181" i="3"/>
  <c r="D181" i="3"/>
  <c r="C181" i="3"/>
  <c r="AA175" i="3"/>
  <c r="X175" i="3" s="1"/>
  <c r="Z175" i="3"/>
  <c r="E182" i="3" l="1"/>
  <c r="C182" i="3" s="1"/>
  <c r="G182" i="3"/>
  <c r="F182" i="3"/>
  <c r="W175" i="3"/>
  <c r="V175" i="3"/>
  <c r="Y176" i="3" s="1"/>
  <c r="U175" i="3"/>
  <c r="B182" i="3" l="1"/>
  <c r="H182" i="3"/>
  <c r="A182" i="3"/>
  <c r="D182" i="3"/>
  <c r="AA176" i="3"/>
  <c r="Z176" i="3"/>
  <c r="W176" i="3" s="1"/>
  <c r="U176" i="3"/>
  <c r="X176" i="3"/>
  <c r="V176" i="3"/>
  <c r="Y177" i="3" s="1"/>
  <c r="E183" i="3" l="1"/>
  <c r="A183" i="3" s="1"/>
  <c r="G183" i="3"/>
  <c r="F183" i="3"/>
  <c r="Z177" i="3"/>
  <c r="AA177" i="3"/>
  <c r="X177" i="3" s="1"/>
  <c r="D183" i="3" l="1"/>
  <c r="C183" i="3"/>
  <c r="H183" i="3"/>
  <c r="B183" i="3"/>
  <c r="U177" i="3"/>
  <c r="V177" i="3"/>
  <c r="Y178" i="3" s="1"/>
  <c r="W177" i="3"/>
  <c r="E184" i="3" l="1"/>
  <c r="A184" i="3" s="1"/>
  <c r="F184" i="3"/>
  <c r="G184" i="3"/>
  <c r="Z178" i="3"/>
  <c r="AA178" i="3"/>
  <c r="X178" i="3" s="1"/>
  <c r="B184" i="3" l="1"/>
  <c r="D184" i="3"/>
  <c r="C184" i="3"/>
  <c r="H184" i="3"/>
  <c r="U178" i="3"/>
  <c r="V178" i="3"/>
  <c r="Y179" i="3" s="1"/>
  <c r="W178" i="3"/>
  <c r="E185" i="3" l="1"/>
  <c r="G185" i="3"/>
  <c r="F185" i="3"/>
  <c r="Z179" i="3"/>
  <c r="AA179" i="3"/>
  <c r="X179" i="3" s="1"/>
  <c r="D185" i="3" l="1"/>
  <c r="A185" i="3"/>
  <c r="B185" i="3"/>
  <c r="H185" i="3"/>
  <c r="C185" i="3"/>
  <c r="U179" i="3"/>
  <c r="V179" i="3"/>
  <c r="Y180" i="3" s="1"/>
  <c r="W179" i="3"/>
  <c r="E186" i="3" l="1"/>
  <c r="A186" i="3" s="1"/>
  <c r="F186" i="3"/>
  <c r="G186" i="3"/>
  <c r="Z180" i="3"/>
  <c r="AA180" i="3"/>
  <c r="X180" i="3" s="1"/>
  <c r="B186" i="3" l="1"/>
  <c r="D186" i="3"/>
  <c r="H186" i="3"/>
  <c r="C186" i="3"/>
  <c r="U180" i="3"/>
  <c r="W180" i="3"/>
  <c r="V180" i="3"/>
  <c r="Y181" i="3" s="1"/>
  <c r="E187" i="3" l="1"/>
  <c r="C187" i="3" s="1"/>
  <c r="F187" i="3"/>
  <c r="G187" i="3"/>
  <c r="AA181" i="3"/>
  <c r="X181" i="3" s="1"/>
  <c r="Z181" i="3"/>
  <c r="B187" i="3" l="1"/>
  <c r="D187" i="3"/>
  <c r="A187" i="3"/>
  <c r="H187" i="3"/>
  <c r="U181" i="3"/>
  <c r="V181" i="3"/>
  <c r="Y182" i="3" s="1"/>
  <c r="W181" i="3"/>
  <c r="E188" i="3" l="1"/>
  <c r="A188" i="3" s="1"/>
  <c r="G188" i="3"/>
  <c r="F188" i="3"/>
  <c r="AA182" i="3"/>
  <c r="Z182" i="3"/>
  <c r="W182" i="3" s="1"/>
  <c r="H188" i="3" l="1"/>
  <c r="C188" i="3"/>
  <c r="D188" i="3"/>
  <c r="B188" i="3"/>
  <c r="U182" i="3"/>
  <c r="X182" i="3"/>
  <c r="V182" i="3"/>
  <c r="Y183" i="3" s="1"/>
  <c r="E189" i="3" l="1"/>
  <c r="A189" i="3" s="1"/>
  <c r="G189" i="3"/>
  <c r="F189" i="3"/>
  <c r="Z183" i="3"/>
  <c r="AA183" i="3"/>
  <c r="X183" i="3" s="1"/>
  <c r="C189" i="3" l="1"/>
  <c r="D189" i="3"/>
  <c r="B189" i="3"/>
  <c r="H189" i="3"/>
  <c r="U183" i="3"/>
  <c r="W183" i="3"/>
  <c r="V183" i="3"/>
  <c r="Y184" i="3" s="1"/>
  <c r="E190" i="3" l="1"/>
  <c r="C190" i="3" s="1"/>
  <c r="F190" i="3"/>
  <c r="G190" i="3"/>
  <c r="U184" i="3"/>
  <c r="Z184" i="3"/>
  <c r="AA184" i="3"/>
  <c r="D190" i="3" l="1"/>
  <c r="H190" i="3"/>
  <c r="B190" i="3"/>
  <c r="A190" i="3"/>
  <c r="X184" i="3"/>
  <c r="W184" i="3"/>
  <c r="V184" i="3"/>
  <c r="Y185" i="3" s="1"/>
  <c r="E191" i="3" l="1"/>
  <c r="G191" i="3"/>
  <c r="F191" i="3"/>
  <c r="Z185" i="3"/>
  <c r="AA185" i="3"/>
  <c r="X185" i="3" s="1"/>
  <c r="H191" i="3" l="1"/>
  <c r="D191" i="3"/>
  <c r="C191" i="3"/>
  <c r="A191" i="3"/>
  <c r="B191" i="3"/>
  <c r="U185" i="3"/>
  <c r="W185" i="3"/>
  <c r="V185" i="3"/>
  <c r="Y186" i="3" s="1"/>
  <c r="E192" i="3" l="1"/>
  <c r="A192" i="3" s="1"/>
  <c r="G192" i="3"/>
  <c r="F192" i="3"/>
  <c r="Z186" i="3"/>
  <c r="AA186" i="3"/>
  <c r="X186" i="3" s="1"/>
  <c r="B192" i="3" l="1"/>
  <c r="D192" i="3"/>
  <c r="H192" i="3"/>
  <c r="C192" i="3"/>
  <c r="U186" i="3"/>
  <c r="W186" i="3"/>
  <c r="V186" i="3"/>
  <c r="Y187" i="3" s="1"/>
  <c r="E193" i="3" l="1"/>
  <c r="A193" i="3" s="1"/>
  <c r="F193" i="3"/>
  <c r="G193" i="3"/>
  <c r="AA187" i="3"/>
  <c r="X187" i="3" s="1"/>
  <c r="Z187" i="3"/>
  <c r="B193" i="3" l="1"/>
  <c r="H193" i="3"/>
  <c r="D193" i="3"/>
  <c r="C193" i="3"/>
  <c r="U187" i="3"/>
  <c r="W187" i="3"/>
  <c r="V187" i="3"/>
  <c r="Y188" i="3" s="1"/>
  <c r="E194" i="3" l="1"/>
  <c r="C194" i="3" s="1"/>
  <c r="G194" i="3"/>
  <c r="F194" i="3"/>
  <c r="AA188" i="3"/>
  <c r="X188" i="3" s="1"/>
  <c r="Z188" i="3"/>
  <c r="B194" i="3" l="1"/>
  <c r="A194" i="3"/>
  <c r="H194" i="3"/>
  <c r="D194" i="3"/>
  <c r="U188" i="3"/>
  <c r="W188" i="3"/>
  <c r="V188" i="3"/>
  <c r="Y189" i="3" s="1"/>
  <c r="E195" i="3" l="1"/>
  <c r="B195" i="3" s="1"/>
  <c r="F195" i="3"/>
  <c r="G195" i="3"/>
  <c r="Z189" i="3"/>
  <c r="AA189" i="3"/>
  <c r="X189" i="3" s="1"/>
  <c r="G196" i="3" l="1"/>
  <c r="F196" i="3"/>
  <c r="A195" i="3"/>
  <c r="E196" i="3" s="1"/>
  <c r="C195" i="3"/>
  <c r="H195" i="3"/>
  <c r="D195" i="3"/>
  <c r="U189" i="3"/>
  <c r="W189" i="3"/>
  <c r="V189" i="3"/>
  <c r="Y190" i="3" s="1"/>
  <c r="D196" i="3" l="1"/>
  <c r="A196" i="3"/>
  <c r="C196" i="3"/>
  <c r="B196" i="3"/>
  <c r="H196" i="3"/>
  <c r="Z190" i="3"/>
  <c r="AA190" i="3"/>
  <c r="X190" i="3" s="1"/>
  <c r="E197" i="3" l="1"/>
  <c r="B197" i="3" s="1"/>
  <c r="G197" i="3"/>
  <c r="F197" i="3"/>
  <c r="U190" i="3"/>
  <c r="W190" i="3"/>
  <c r="V190" i="3"/>
  <c r="Y191" i="3" s="1"/>
  <c r="F198" i="3" l="1"/>
  <c r="G198" i="3"/>
  <c r="H197" i="3"/>
  <c r="A197" i="3"/>
  <c r="D197" i="3"/>
  <c r="C197" i="3"/>
  <c r="Z191" i="3"/>
  <c r="AA191" i="3"/>
  <c r="X191" i="3" s="1"/>
  <c r="E198" i="3" l="1"/>
  <c r="U191" i="3"/>
  <c r="V191" i="3"/>
  <c r="Y192" i="3" s="1"/>
  <c r="W191" i="3"/>
  <c r="H198" i="3" l="1"/>
  <c r="B198" i="3"/>
  <c r="C198" i="3"/>
  <c r="D198" i="3"/>
  <c r="A198" i="3"/>
  <c r="Z192" i="3"/>
  <c r="AA192" i="3"/>
  <c r="X192" i="3" s="1"/>
  <c r="E199" i="3" l="1"/>
  <c r="B199" i="3" s="1"/>
  <c r="G199" i="3"/>
  <c r="F199" i="3"/>
  <c r="U192" i="3"/>
  <c r="V192" i="3"/>
  <c r="Y193" i="3" s="1"/>
  <c r="W192" i="3"/>
  <c r="G200" i="3" l="1"/>
  <c r="F200" i="3"/>
  <c r="C199" i="3"/>
  <c r="A199" i="3"/>
  <c r="E200" i="3" s="1"/>
  <c r="H199" i="3"/>
  <c r="D199" i="3"/>
  <c r="Z193" i="3"/>
  <c r="AA193" i="3"/>
  <c r="X193" i="3" s="1"/>
  <c r="A200" i="3" l="1"/>
  <c r="C200" i="3"/>
  <c r="D200" i="3"/>
  <c r="H200" i="3"/>
  <c r="B200" i="3"/>
  <c r="U193" i="3"/>
  <c r="W193" i="3"/>
  <c r="V193" i="3"/>
  <c r="Y194" i="3" s="1"/>
  <c r="E201" i="3" l="1"/>
  <c r="A201" i="3" s="1"/>
  <c r="G201" i="3"/>
  <c r="F201" i="3"/>
  <c r="AA194" i="3"/>
  <c r="Z194" i="3"/>
  <c r="W194" i="3" s="1"/>
  <c r="D201" i="3" l="1"/>
  <c r="B201" i="3"/>
  <c r="C201" i="3"/>
  <c r="H201" i="3"/>
  <c r="U194" i="3"/>
  <c r="X194" i="3"/>
  <c r="V194" i="3"/>
  <c r="Y195" i="3" s="1"/>
  <c r="E202" i="3" l="1"/>
  <c r="F202" i="3"/>
  <c r="G202" i="3"/>
  <c r="Z195" i="3"/>
  <c r="AA195" i="3"/>
  <c r="X195" i="3" s="1"/>
  <c r="D202" i="3" l="1"/>
  <c r="B202" i="3"/>
  <c r="A202" i="3"/>
  <c r="C202" i="3"/>
  <c r="H202" i="3"/>
  <c r="U195" i="3"/>
  <c r="W195" i="3"/>
  <c r="V195" i="3"/>
  <c r="Y196" i="3" s="1"/>
  <c r="E203" i="3" l="1"/>
  <c r="B203" i="3" s="1"/>
  <c r="F203" i="3"/>
  <c r="G203" i="3"/>
  <c r="Z196" i="3"/>
  <c r="AA196" i="3"/>
  <c r="X196" i="3" s="1"/>
  <c r="F204" i="3" l="1"/>
  <c r="G204" i="3"/>
  <c r="D203" i="3"/>
  <c r="A203" i="3"/>
  <c r="H203" i="3"/>
  <c r="C203" i="3"/>
  <c r="U196" i="3"/>
  <c r="V196" i="3"/>
  <c r="Y197" i="3" s="1"/>
  <c r="W196" i="3"/>
  <c r="E204" i="3" l="1"/>
  <c r="Z197" i="3"/>
  <c r="AA197" i="3"/>
  <c r="X197" i="3" s="1"/>
  <c r="H204" i="3" l="1"/>
  <c r="B204" i="3"/>
  <c r="D204" i="3"/>
  <c r="C204" i="3"/>
  <c r="A204" i="3"/>
  <c r="U197" i="3"/>
  <c r="V197" i="3"/>
  <c r="Y198" i="3" s="1"/>
  <c r="W197" i="3"/>
  <c r="E205" i="3" l="1"/>
  <c r="A205" i="3" s="1"/>
  <c r="G205" i="3"/>
  <c r="F205" i="3"/>
  <c r="U198" i="3"/>
  <c r="Z198" i="3"/>
  <c r="AA198" i="3"/>
  <c r="D205" i="3" l="1"/>
  <c r="C205" i="3"/>
  <c r="H205" i="3"/>
  <c r="B205" i="3"/>
  <c r="X198" i="3"/>
  <c r="V198" i="3"/>
  <c r="Y199" i="3" s="1"/>
  <c r="W198" i="3"/>
  <c r="E206" i="3" l="1"/>
  <c r="A206" i="3" s="1"/>
  <c r="F206" i="3"/>
  <c r="G206" i="3"/>
  <c r="AA199" i="3"/>
  <c r="X199" i="3" s="1"/>
  <c r="Z199" i="3"/>
  <c r="B206" i="3" l="1"/>
  <c r="D206" i="3"/>
  <c r="C206" i="3"/>
  <c r="H206" i="3"/>
  <c r="U199" i="3"/>
  <c r="W199" i="3"/>
  <c r="V199" i="3"/>
  <c r="Y200" i="3" s="1"/>
  <c r="E207" i="3" l="1"/>
  <c r="G207" i="3"/>
  <c r="F207" i="3"/>
  <c r="AA200" i="3"/>
  <c r="X200" i="3" s="1"/>
  <c r="Z200" i="3"/>
  <c r="D207" i="3" l="1"/>
  <c r="H207" i="3"/>
  <c r="C207" i="3"/>
  <c r="A207" i="3"/>
  <c r="B207" i="3"/>
  <c r="U200" i="3"/>
  <c r="W200" i="3"/>
  <c r="V200" i="3"/>
  <c r="Y201" i="3" s="1"/>
  <c r="E208" i="3" l="1"/>
  <c r="F208" i="3"/>
  <c r="G208" i="3"/>
  <c r="Z201" i="3"/>
  <c r="AA201" i="3"/>
  <c r="X201" i="3" s="1"/>
  <c r="H208" i="3" l="1"/>
  <c r="C208" i="3"/>
  <c r="A208" i="3"/>
  <c r="B208" i="3"/>
  <c r="D208" i="3"/>
  <c r="U201" i="3"/>
  <c r="W201" i="3"/>
  <c r="V201" i="3"/>
  <c r="Y202" i="3" s="1"/>
  <c r="E209" i="3" l="1"/>
  <c r="A209" i="3" s="1"/>
  <c r="G209" i="3"/>
  <c r="F209" i="3"/>
  <c r="Z202" i="3"/>
  <c r="AA202" i="3"/>
  <c r="X202" i="3" s="1"/>
  <c r="B209" i="3" l="1"/>
  <c r="C209" i="3"/>
  <c r="H209" i="3"/>
  <c r="D209" i="3"/>
  <c r="U202" i="3"/>
  <c r="V202" i="3"/>
  <c r="Y203" i="3" s="1"/>
  <c r="W202" i="3"/>
  <c r="E210" i="3" l="1"/>
  <c r="B210" i="3" s="1"/>
  <c r="G210" i="3"/>
  <c r="F210" i="3"/>
  <c r="Z203" i="3"/>
  <c r="AA203" i="3"/>
  <c r="X203" i="3" s="1"/>
  <c r="G211" i="3" l="1"/>
  <c r="F211" i="3"/>
  <c r="H210" i="3"/>
  <c r="C210" i="3"/>
  <c r="D210" i="3"/>
  <c r="A210" i="3"/>
  <c r="E211" i="3" s="1"/>
  <c r="U203" i="3"/>
  <c r="V203" i="3"/>
  <c r="Y204" i="3" s="1"/>
  <c r="W203" i="3"/>
  <c r="C211" i="3" l="1"/>
  <c r="D211" i="3"/>
  <c r="A211" i="3"/>
  <c r="H211" i="3"/>
  <c r="B211" i="3"/>
  <c r="U204" i="3"/>
  <c r="Z204" i="3"/>
  <c r="AA204" i="3"/>
  <c r="E212" i="3" l="1"/>
  <c r="G212" i="3"/>
  <c r="F212" i="3"/>
  <c r="V204" i="3"/>
  <c r="Y205" i="3" s="1"/>
  <c r="W204" i="3"/>
  <c r="X204" i="3"/>
  <c r="H212" i="3" l="1"/>
  <c r="B212" i="3"/>
  <c r="A212" i="3"/>
  <c r="D212" i="3"/>
  <c r="C212" i="3"/>
  <c r="V205" i="3"/>
  <c r="Y206" i="3" s="1"/>
  <c r="AA205" i="3"/>
  <c r="Z205" i="3"/>
  <c r="E213" i="3" l="1"/>
  <c r="G213" i="3"/>
  <c r="F213" i="3"/>
  <c r="AA206" i="3"/>
  <c r="Z206" i="3"/>
  <c r="U205" i="3"/>
  <c r="X205" i="3"/>
  <c r="W205" i="3"/>
  <c r="D213" i="3" l="1"/>
  <c r="C213" i="3"/>
  <c r="H213" i="3"/>
  <c r="B213" i="3"/>
  <c r="A213" i="3"/>
  <c r="U206" i="3"/>
  <c r="E214" i="3" l="1"/>
  <c r="F214" i="3"/>
  <c r="G214" i="3"/>
  <c r="X206" i="3"/>
  <c r="V206" i="3"/>
  <c r="Y207" i="3" s="1"/>
  <c r="W206" i="3"/>
  <c r="D214" i="3" l="1"/>
  <c r="B214" i="3"/>
  <c r="C214" i="3"/>
  <c r="H214" i="3"/>
  <c r="A214" i="3"/>
  <c r="Z207" i="3"/>
  <c r="AA207" i="3"/>
  <c r="X207" i="3" s="1"/>
  <c r="E215" i="3" l="1"/>
  <c r="F215" i="3"/>
  <c r="G215" i="3"/>
  <c r="W207" i="3"/>
  <c r="U207" i="3"/>
  <c r="V207" i="3"/>
  <c r="Y208" i="3" s="1"/>
  <c r="D215" i="3" l="1"/>
  <c r="C215" i="3"/>
  <c r="B215" i="3"/>
  <c r="H215" i="3"/>
  <c r="A215" i="3"/>
  <c r="U208" i="3"/>
  <c r="Z208" i="3"/>
  <c r="AA208" i="3"/>
  <c r="E216" i="3" l="1"/>
  <c r="F216" i="3"/>
  <c r="G216" i="3"/>
  <c r="X208" i="3"/>
  <c r="V208" i="3"/>
  <c r="Y209" i="3" s="1"/>
  <c r="W208" i="3"/>
  <c r="D216" i="3" l="1"/>
  <c r="B216" i="3"/>
  <c r="C216" i="3"/>
  <c r="H216" i="3"/>
  <c r="A216" i="3"/>
  <c r="Z209" i="3"/>
  <c r="AA209" i="3"/>
  <c r="X209" i="3" s="1"/>
  <c r="E217" i="3" l="1"/>
  <c r="A217" i="3" s="1"/>
  <c r="F217" i="3"/>
  <c r="G217" i="3"/>
  <c r="W209" i="3"/>
  <c r="V209" i="3"/>
  <c r="Y210" i="3" s="1"/>
  <c r="U209" i="3"/>
  <c r="C217" i="3" l="1"/>
  <c r="H217" i="3"/>
  <c r="B217" i="3"/>
  <c r="D217" i="3"/>
  <c r="Z210" i="3"/>
  <c r="AA210" i="3"/>
  <c r="X210" i="3" s="1"/>
  <c r="E218" i="3" l="1"/>
  <c r="G218" i="3"/>
  <c r="F218" i="3"/>
  <c r="V210" i="3"/>
  <c r="Y211" i="3" s="1"/>
  <c r="W210" i="3"/>
  <c r="U210" i="3"/>
  <c r="H218" i="3" l="1"/>
  <c r="D218" i="3"/>
  <c r="C218" i="3"/>
  <c r="B218" i="3"/>
  <c r="A218" i="3"/>
  <c r="AA211" i="3"/>
  <c r="X211" i="3" s="1"/>
  <c r="Z211" i="3"/>
  <c r="E219" i="3" l="1"/>
  <c r="A219" i="3" s="1"/>
  <c r="F219" i="3"/>
  <c r="G219" i="3"/>
  <c r="V211" i="3"/>
  <c r="Y212" i="3" s="1"/>
  <c r="W211" i="3"/>
  <c r="U211" i="3"/>
  <c r="B219" i="3" l="1"/>
  <c r="D219" i="3"/>
  <c r="H219" i="3"/>
  <c r="C219" i="3"/>
  <c r="V212" i="3"/>
  <c r="Y213" i="3" s="1"/>
  <c r="AA212" i="3"/>
  <c r="Z212" i="3"/>
  <c r="E220" i="3" l="1"/>
  <c r="C220" i="3" s="1"/>
  <c r="F220" i="3"/>
  <c r="G220" i="3"/>
  <c r="W212" i="3"/>
  <c r="X212" i="3"/>
  <c r="U212" i="3"/>
  <c r="U213" i="3" s="1"/>
  <c r="Z213" i="3"/>
  <c r="AA213" i="3"/>
  <c r="H220" i="3" l="1"/>
  <c r="A220" i="3"/>
  <c r="D220" i="3"/>
  <c r="B220" i="3"/>
  <c r="V213" i="3"/>
  <c r="Y214" i="3" s="1"/>
  <c r="W213" i="3"/>
  <c r="X213" i="3"/>
  <c r="E221" i="3" l="1"/>
  <c r="B221" i="3" s="1"/>
  <c r="G221" i="3"/>
  <c r="F221" i="3"/>
  <c r="Z214" i="3"/>
  <c r="AA214" i="3"/>
  <c r="X214" i="3" s="1"/>
  <c r="F222" i="3" l="1"/>
  <c r="G222" i="3"/>
  <c r="C221" i="3"/>
  <c r="A221" i="3"/>
  <c r="E222" i="3" s="1"/>
  <c r="D221" i="3"/>
  <c r="H221" i="3"/>
  <c r="W214" i="3"/>
  <c r="V214" i="3"/>
  <c r="Y215" i="3" s="1"/>
  <c r="U214" i="3"/>
  <c r="C222" i="3" l="1"/>
  <c r="A222" i="3"/>
  <c r="H222" i="3"/>
  <c r="D222" i="3"/>
  <c r="B222" i="3"/>
  <c r="Z215" i="3"/>
  <c r="AA215" i="3"/>
  <c r="X215" i="3" s="1"/>
  <c r="E223" i="3" l="1"/>
  <c r="A223" i="3" s="1"/>
  <c r="F223" i="3"/>
  <c r="G223" i="3"/>
  <c r="V215" i="3"/>
  <c r="Y216" i="3" s="1"/>
  <c r="W215" i="3"/>
  <c r="U215" i="3"/>
  <c r="D223" i="3" l="1"/>
  <c r="C223" i="3"/>
  <c r="H223" i="3"/>
  <c r="B223" i="3"/>
  <c r="Z216" i="3"/>
  <c r="AA216" i="3"/>
  <c r="X216" i="3" s="1"/>
  <c r="E224" i="3" l="1"/>
  <c r="C224" i="3" s="1"/>
  <c r="G224" i="3"/>
  <c r="F224" i="3"/>
  <c r="W216" i="3"/>
  <c r="V216" i="3"/>
  <c r="Y217" i="3" s="1"/>
  <c r="U216" i="3"/>
  <c r="H224" i="3" l="1"/>
  <c r="B224" i="3"/>
  <c r="D224" i="3"/>
  <c r="A224" i="3"/>
  <c r="AA217" i="3"/>
  <c r="X217" i="3" s="1"/>
  <c r="Z217" i="3"/>
  <c r="E225" i="3" l="1"/>
  <c r="F225" i="3"/>
  <c r="G225" i="3"/>
  <c r="W217" i="3"/>
  <c r="U217" i="3"/>
  <c r="V217" i="3"/>
  <c r="Y218" i="3" s="1"/>
  <c r="H225" i="3" l="1"/>
  <c r="D225" i="3"/>
  <c r="C225" i="3"/>
  <c r="A225" i="3"/>
  <c r="B225" i="3"/>
  <c r="AA218" i="3"/>
  <c r="Z218" i="3"/>
  <c r="W218" i="3" s="1"/>
  <c r="E226" i="3" l="1"/>
  <c r="B226" i="3" s="1"/>
  <c r="G226" i="3"/>
  <c r="F226" i="3"/>
  <c r="V218" i="3"/>
  <c r="Y219" i="3" s="1"/>
  <c r="X218" i="3"/>
  <c r="U218" i="3"/>
  <c r="G227" i="3" l="1"/>
  <c r="F227" i="3"/>
  <c r="C226" i="3"/>
  <c r="H226" i="3"/>
  <c r="A226" i="3"/>
  <c r="E227" i="3" s="1"/>
  <c r="D226" i="3"/>
  <c r="Z219" i="3"/>
  <c r="AA219" i="3"/>
  <c r="X219" i="3" s="1"/>
  <c r="A227" i="3" l="1"/>
  <c r="D227" i="3"/>
  <c r="C227" i="3"/>
  <c r="H227" i="3"/>
  <c r="B227" i="3"/>
  <c r="V219" i="3"/>
  <c r="Y220" i="3" s="1"/>
  <c r="W219" i="3"/>
  <c r="U219" i="3"/>
  <c r="E228" i="3" l="1"/>
  <c r="C228" i="3" s="1"/>
  <c r="G228" i="3"/>
  <c r="F228" i="3"/>
  <c r="Z220" i="3"/>
  <c r="W220" i="3" s="1"/>
  <c r="AA220" i="3"/>
  <c r="A228" i="3" l="1"/>
  <c r="D228" i="3"/>
  <c r="H228" i="3"/>
  <c r="B228" i="3"/>
  <c r="U220" i="3"/>
  <c r="V220" i="3"/>
  <c r="Y221" i="3" s="1"/>
  <c r="X220" i="3"/>
  <c r="E229" i="3" l="1"/>
  <c r="A229" i="3" s="1"/>
  <c r="F229" i="3"/>
  <c r="G229" i="3"/>
  <c r="V221" i="3"/>
  <c r="Y222" i="3" s="1"/>
  <c r="Z221" i="3"/>
  <c r="AA221" i="3"/>
  <c r="C229" i="3" l="1"/>
  <c r="H229" i="3"/>
  <c r="B229" i="3"/>
  <c r="D229" i="3"/>
  <c r="W221" i="3"/>
  <c r="X221" i="3"/>
  <c r="U221" i="3"/>
  <c r="U222" i="3" s="1"/>
  <c r="Z222" i="3"/>
  <c r="AA222" i="3"/>
  <c r="E230" i="3" l="1"/>
  <c r="B230" i="3" s="1"/>
  <c r="G230" i="3"/>
  <c r="F230" i="3"/>
  <c r="W222" i="3"/>
  <c r="V222" i="3"/>
  <c r="Y223" i="3" s="1"/>
  <c r="X222" i="3"/>
  <c r="F231" i="3" l="1"/>
  <c r="G231" i="3"/>
  <c r="A230" i="3"/>
  <c r="E231" i="3" s="1"/>
  <c r="D230" i="3"/>
  <c r="H230" i="3"/>
  <c r="C230" i="3"/>
  <c r="AA223" i="3"/>
  <c r="Z223" i="3"/>
  <c r="W223" i="3" s="1"/>
  <c r="C231" i="3" l="1"/>
  <c r="A231" i="3"/>
  <c r="B231" i="3"/>
  <c r="H231" i="3"/>
  <c r="D231" i="3"/>
  <c r="V223" i="3"/>
  <c r="Y224" i="3" s="1"/>
  <c r="X223" i="3"/>
  <c r="U223" i="3"/>
  <c r="E232" i="3" l="1"/>
  <c r="G232" i="3"/>
  <c r="F232" i="3"/>
  <c r="AA224" i="3"/>
  <c r="X224" i="3" s="1"/>
  <c r="Z224" i="3"/>
  <c r="H232" i="3" l="1"/>
  <c r="A232" i="3"/>
  <c r="D232" i="3"/>
  <c r="B232" i="3"/>
  <c r="C232" i="3"/>
  <c r="W224" i="3"/>
  <c r="U224" i="3"/>
  <c r="V224" i="3"/>
  <c r="Y225" i="3" s="1"/>
  <c r="E233" i="3" l="1"/>
  <c r="F233" i="3"/>
  <c r="G233" i="3"/>
  <c r="V225" i="3"/>
  <c r="Y226" i="3" s="1"/>
  <c r="AA225" i="3"/>
  <c r="Z225" i="3"/>
  <c r="C233" i="3" l="1"/>
  <c r="B233" i="3"/>
  <c r="H233" i="3"/>
  <c r="A233" i="3"/>
  <c r="D233" i="3"/>
  <c r="Z226" i="3"/>
  <c r="AA226" i="3"/>
  <c r="W225" i="3"/>
  <c r="U225" i="3"/>
  <c r="U226" i="3" s="1"/>
  <c r="X225" i="3"/>
  <c r="E234" i="3" l="1"/>
  <c r="B234" i="3" s="1"/>
  <c r="G234" i="3"/>
  <c r="F234" i="3"/>
  <c r="X226" i="3"/>
  <c r="V226" i="3"/>
  <c r="Y227" i="3" s="1"/>
  <c r="W226" i="3"/>
  <c r="F235" i="3" l="1"/>
  <c r="G235" i="3"/>
  <c r="D234" i="3"/>
  <c r="A234" i="3"/>
  <c r="E235" i="3" s="1"/>
  <c r="C234" i="3"/>
  <c r="H234" i="3"/>
  <c r="U227" i="3"/>
  <c r="Z227" i="3"/>
  <c r="AA227" i="3"/>
  <c r="B235" i="3" l="1"/>
  <c r="C235" i="3"/>
  <c r="D235" i="3"/>
  <c r="H235" i="3"/>
  <c r="A235" i="3"/>
  <c r="V227" i="3"/>
  <c r="Y228" i="3" s="1"/>
  <c r="X227" i="3"/>
  <c r="W227" i="3"/>
  <c r="G236" i="3"/>
  <c r="F236" i="3"/>
  <c r="E236" i="3" l="1"/>
  <c r="D236" i="3" s="1"/>
  <c r="Z228" i="3"/>
  <c r="AA228" i="3"/>
  <c r="X228" i="3" s="1"/>
  <c r="H236" i="3" l="1"/>
  <c r="B236" i="3"/>
  <c r="G237" i="3" s="1"/>
  <c r="C236" i="3"/>
  <c r="A236" i="3"/>
  <c r="V228" i="3"/>
  <c r="Y229" i="3" s="1"/>
  <c r="U228" i="3"/>
  <c r="W228" i="3"/>
  <c r="F237" i="3" l="1"/>
  <c r="E237" i="3"/>
  <c r="A237" i="3" s="1"/>
  <c r="Z229" i="3"/>
  <c r="W229" i="3" s="1"/>
  <c r="AA229" i="3"/>
  <c r="D237" i="3" l="1"/>
  <c r="H237" i="3"/>
  <c r="B237" i="3"/>
  <c r="E238" i="3" s="1"/>
  <c r="C237" i="3"/>
  <c r="X229" i="3"/>
  <c r="U229" i="3"/>
  <c r="V229" i="3"/>
  <c r="Y230" i="3" s="1"/>
  <c r="G238" i="3" l="1"/>
  <c r="F238" i="3"/>
  <c r="A238" i="3"/>
  <c r="U230" i="3"/>
  <c r="AA230" i="3"/>
  <c r="Z230" i="3"/>
  <c r="B238" i="3"/>
  <c r="H238" i="3"/>
  <c r="C238" i="3"/>
  <c r="D238" i="3"/>
  <c r="E239" i="3" l="1"/>
  <c r="A239" i="3" s="1"/>
  <c r="V230" i="3"/>
  <c r="Y231" i="3" s="1"/>
  <c r="X230" i="3"/>
  <c r="W230" i="3"/>
  <c r="F239" i="3"/>
  <c r="G239" i="3"/>
  <c r="V231" i="3" l="1"/>
  <c r="Y232" i="3" s="1"/>
  <c r="Z231" i="3"/>
  <c r="AA231" i="3"/>
  <c r="C239" i="3"/>
  <c r="H239" i="3"/>
  <c r="D239" i="3"/>
  <c r="B239" i="3"/>
  <c r="E240" i="3" s="1"/>
  <c r="U231" i="3" l="1"/>
  <c r="U232" i="3" s="1"/>
  <c r="W231" i="3"/>
  <c r="X231" i="3"/>
  <c r="Z232" i="3"/>
  <c r="AA232" i="3"/>
  <c r="A240" i="3"/>
  <c r="G240" i="3"/>
  <c r="F240" i="3"/>
  <c r="W232" i="3" l="1"/>
  <c r="X232" i="3"/>
  <c r="V232" i="3"/>
  <c r="Y233" i="3" s="1"/>
  <c r="H240" i="3"/>
  <c r="D240" i="3"/>
  <c r="C240" i="3"/>
  <c r="B240" i="3"/>
  <c r="E241" i="3" s="1"/>
  <c r="V233" i="3" l="1"/>
  <c r="Y234" i="3" s="1"/>
  <c r="Z233" i="3"/>
  <c r="AA233" i="3"/>
  <c r="A241" i="3"/>
  <c r="G241" i="3"/>
  <c r="F241" i="3"/>
  <c r="Z234" i="3" l="1"/>
  <c r="AA234" i="3"/>
  <c r="X233" i="3"/>
  <c r="U233" i="3"/>
  <c r="U234" i="3" s="1"/>
  <c r="W233" i="3"/>
  <c r="B241" i="3"/>
  <c r="H241" i="3"/>
  <c r="C241" i="3"/>
  <c r="D241" i="3"/>
  <c r="G242" i="3" l="1"/>
  <c r="E242" i="3"/>
  <c r="A242" i="3" s="1"/>
  <c r="F242" i="3"/>
  <c r="W234" i="3"/>
  <c r="V234" i="3"/>
  <c r="Y235" i="3" s="1"/>
  <c r="X234" i="3"/>
  <c r="H242" i="3" l="1"/>
  <c r="B242" i="3"/>
  <c r="E243" i="3" s="1"/>
  <c r="D242" i="3"/>
  <c r="C242" i="3"/>
  <c r="AA235" i="3"/>
  <c r="Z235" i="3"/>
  <c r="W235" i="3" s="1"/>
  <c r="F243" i="3" l="1"/>
  <c r="G243" i="3"/>
  <c r="D243" i="3" s="1"/>
  <c r="X235" i="3"/>
  <c r="V235" i="3"/>
  <c r="Y236" i="3" s="1"/>
  <c r="U235" i="3"/>
  <c r="A243" i="3"/>
  <c r="B243" i="3"/>
  <c r="C243" i="3"/>
  <c r="E244" i="3" l="1"/>
  <c r="B244" i="3" s="1"/>
  <c r="H243" i="3"/>
  <c r="AA236" i="3"/>
  <c r="X236" i="3" s="1"/>
  <c r="Z236" i="3"/>
  <c r="F244" i="3"/>
  <c r="G244" i="3"/>
  <c r="V236" i="3" l="1"/>
  <c r="Y237" i="3" s="1"/>
  <c r="W236" i="3"/>
  <c r="U236" i="3"/>
  <c r="A244" i="3"/>
  <c r="F245" i="3"/>
  <c r="G245" i="3"/>
  <c r="C244" i="3"/>
  <c r="H244" i="3"/>
  <c r="D244" i="3"/>
  <c r="E245" i="3" l="1"/>
  <c r="A245" i="3" s="1"/>
  <c r="U237" i="3"/>
  <c r="Z237" i="3"/>
  <c r="AA237" i="3"/>
  <c r="D245" i="3" l="1"/>
  <c r="B245" i="3"/>
  <c r="E246" i="3" s="1"/>
  <c r="H245" i="3"/>
  <c r="C245" i="3"/>
  <c r="V237" i="3"/>
  <c r="Y238" i="3" s="1"/>
  <c r="X237" i="3"/>
  <c r="W237" i="3"/>
  <c r="F246" i="3" l="1"/>
  <c r="G246" i="3"/>
  <c r="D246" i="3" s="1"/>
  <c r="Z238" i="3"/>
  <c r="AA238" i="3"/>
  <c r="X238" i="3" s="1"/>
  <c r="A246" i="3"/>
  <c r="C246" i="3"/>
  <c r="B246" i="3"/>
  <c r="H246" i="3"/>
  <c r="E247" i="3" l="1"/>
  <c r="B247" i="3" s="1"/>
  <c r="W238" i="3"/>
  <c r="U238" i="3"/>
  <c r="V238" i="3"/>
  <c r="Y239" i="3" s="1"/>
  <c r="G247" i="3"/>
  <c r="F247" i="3"/>
  <c r="U239" i="3" l="1"/>
  <c r="Z239" i="3"/>
  <c r="AA239" i="3"/>
  <c r="A247" i="3"/>
  <c r="F248" i="3"/>
  <c r="G248" i="3"/>
  <c r="H247" i="3"/>
  <c r="D247" i="3"/>
  <c r="C247" i="3"/>
  <c r="E248" i="3" l="1"/>
  <c r="A248" i="3" s="1"/>
  <c r="X239" i="3"/>
  <c r="W239" i="3"/>
  <c r="V239" i="3"/>
  <c r="Y240" i="3" s="1"/>
  <c r="D248" i="3" l="1"/>
  <c r="C248" i="3"/>
  <c r="H248" i="3"/>
  <c r="B248" i="3"/>
  <c r="E249" i="3" s="1"/>
  <c r="Z240" i="3"/>
  <c r="AA240" i="3"/>
  <c r="X240" i="3" s="1"/>
  <c r="G249" i="3" l="1"/>
  <c r="A249" i="3"/>
  <c r="F249" i="3"/>
  <c r="H249" i="3" s="1"/>
  <c r="V240" i="3"/>
  <c r="Y241" i="3" s="1"/>
  <c r="U240" i="3"/>
  <c r="W240" i="3"/>
  <c r="C249" i="3"/>
  <c r="B249" i="3"/>
  <c r="D249" i="3"/>
  <c r="E250" i="3" l="1"/>
  <c r="A250" i="3" s="1"/>
  <c r="AA241" i="3"/>
  <c r="Z241" i="3"/>
  <c r="W241" i="3" s="1"/>
  <c r="F250" i="3"/>
  <c r="G250" i="3"/>
  <c r="V241" i="3" l="1"/>
  <c r="Y242" i="3" s="1"/>
  <c r="X241" i="3"/>
  <c r="U241" i="3"/>
  <c r="B250" i="3"/>
  <c r="E251" i="3" s="1"/>
  <c r="D250" i="3"/>
  <c r="H250" i="3"/>
  <c r="C250" i="3"/>
  <c r="AA242" i="3" l="1"/>
  <c r="X242" i="3" s="1"/>
  <c r="Z242" i="3"/>
  <c r="A251" i="3"/>
  <c r="G251" i="3"/>
  <c r="F251" i="3"/>
  <c r="U242" i="3" l="1"/>
  <c r="V242" i="3"/>
  <c r="Y243" i="3" s="1"/>
  <c r="W242" i="3"/>
  <c r="B251" i="3"/>
  <c r="H251" i="3"/>
  <c r="C251" i="3"/>
  <c r="D251" i="3"/>
  <c r="F252" i="3" l="1"/>
  <c r="E252" i="3"/>
  <c r="B252" i="3" s="1"/>
  <c r="G252" i="3"/>
  <c r="Z243" i="3"/>
  <c r="AA243" i="3"/>
  <c r="X243" i="3" s="1"/>
  <c r="H252" i="3" l="1"/>
  <c r="C252" i="3"/>
  <c r="D252" i="3"/>
  <c r="A252" i="3"/>
  <c r="W243" i="3"/>
  <c r="V243" i="3"/>
  <c r="Y244" i="3" s="1"/>
  <c r="U243" i="3"/>
  <c r="G253" i="3"/>
  <c r="F253" i="3"/>
  <c r="E253" i="3" l="1"/>
  <c r="A253" i="3" s="1"/>
  <c r="Z244" i="3"/>
  <c r="W244" i="3" s="1"/>
  <c r="AA244" i="3"/>
  <c r="D253" i="3" l="1"/>
  <c r="C253" i="3"/>
  <c r="B253" i="3"/>
  <c r="E254" i="3" s="1"/>
  <c r="H253" i="3"/>
  <c r="U244" i="3"/>
  <c r="V244" i="3"/>
  <c r="Y245" i="3" s="1"/>
  <c r="X244" i="3"/>
  <c r="F254" i="3" l="1"/>
  <c r="A254" i="3"/>
  <c r="G254" i="3"/>
  <c r="D254" i="3" s="1"/>
  <c r="Z245" i="3"/>
  <c r="AA245" i="3"/>
  <c r="X245" i="3" s="1"/>
  <c r="C254" i="3"/>
  <c r="H254" i="3"/>
  <c r="B254" i="3"/>
  <c r="E255" i="3" s="1"/>
  <c r="W245" i="3" l="1"/>
  <c r="V245" i="3"/>
  <c r="Y246" i="3" s="1"/>
  <c r="U245" i="3"/>
  <c r="A255" i="3"/>
  <c r="F255" i="3"/>
  <c r="G255" i="3"/>
  <c r="Z246" i="3" l="1"/>
  <c r="AA246" i="3"/>
  <c r="X246" i="3" s="1"/>
  <c r="B255" i="3"/>
  <c r="C255" i="3"/>
  <c r="D255" i="3"/>
  <c r="H255" i="3"/>
  <c r="F256" i="3" l="1"/>
  <c r="E256" i="3"/>
  <c r="A256" i="3" s="1"/>
  <c r="G256" i="3"/>
  <c r="W246" i="3"/>
  <c r="U246" i="3"/>
  <c r="V246" i="3"/>
  <c r="Y247" i="3" s="1"/>
  <c r="H256" i="3" l="1"/>
  <c r="D256" i="3"/>
  <c r="B256" i="3"/>
  <c r="E257" i="3" s="1"/>
  <c r="C256" i="3"/>
  <c r="AA247" i="3"/>
  <c r="Z247" i="3"/>
  <c r="W247" i="3" s="1"/>
  <c r="F257" i="3" l="1"/>
  <c r="C257" i="3" s="1"/>
  <c r="G257" i="3"/>
  <c r="H257" i="3" s="1"/>
  <c r="V247" i="3"/>
  <c r="Y248" i="3" s="1"/>
  <c r="U247" i="3"/>
  <c r="X247" i="3"/>
  <c r="A257" i="3"/>
  <c r="B257" i="3"/>
  <c r="D257" i="3"/>
  <c r="E258" i="3" l="1"/>
  <c r="A258" i="3" s="1"/>
  <c r="AA248" i="3"/>
  <c r="X248" i="3" s="1"/>
  <c r="Z248" i="3"/>
  <c r="G258" i="3"/>
  <c r="F258" i="3"/>
  <c r="U248" i="3" l="1"/>
  <c r="V248" i="3"/>
  <c r="Y249" i="3" s="1"/>
  <c r="W248" i="3"/>
  <c r="H258" i="3"/>
  <c r="D258" i="3"/>
  <c r="B258" i="3"/>
  <c r="E259" i="3" s="1"/>
  <c r="C258" i="3"/>
  <c r="Z249" i="3" l="1"/>
  <c r="AA249" i="3"/>
  <c r="X249" i="3" s="1"/>
  <c r="A259" i="3"/>
  <c r="F259" i="3"/>
  <c r="G259" i="3"/>
  <c r="W249" i="3" l="1"/>
  <c r="V249" i="3"/>
  <c r="Y250" i="3" s="1"/>
  <c r="U249" i="3"/>
  <c r="H259" i="3"/>
  <c r="D259" i="3"/>
  <c r="C259" i="3"/>
  <c r="B259" i="3"/>
  <c r="E260" i="3" s="1"/>
  <c r="Z250" i="3" l="1"/>
  <c r="AA250" i="3"/>
  <c r="X250" i="3" s="1"/>
  <c r="A260" i="3"/>
  <c r="G260" i="3"/>
  <c r="F260" i="3"/>
  <c r="U250" i="3" l="1"/>
  <c r="V250" i="3"/>
  <c r="Y251" i="3" s="1"/>
  <c r="W250" i="3"/>
  <c r="D260" i="3"/>
  <c r="H260" i="3"/>
  <c r="C260" i="3"/>
  <c r="B260" i="3"/>
  <c r="E261" i="3" s="1"/>
  <c r="Z251" i="3" l="1"/>
  <c r="AA251" i="3"/>
  <c r="X251" i="3" s="1"/>
  <c r="A261" i="3"/>
  <c r="G261" i="3"/>
  <c r="F261" i="3"/>
  <c r="W251" i="3" l="1"/>
  <c r="V251" i="3"/>
  <c r="Y252" i="3" s="1"/>
  <c r="U251" i="3"/>
  <c r="D261" i="3"/>
  <c r="B261" i="3"/>
  <c r="E262" i="3" s="1"/>
  <c r="H261" i="3"/>
  <c r="C261" i="3"/>
  <c r="Z252" i="3" l="1"/>
  <c r="AA252" i="3"/>
  <c r="X252" i="3" s="1"/>
  <c r="G262" i="3"/>
  <c r="D262" i="3" s="1"/>
  <c r="F262" i="3"/>
  <c r="A262" i="3" l="1"/>
  <c r="V252" i="3"/>
  <c r="Y253" i="3" s="1"/>
  <c r="W252" i="3"/>
  <c r="U252" i="3"/>
  <c r="C262" i="3"/>
  <c r="H262" i="3"/>
  <c r="B262" i="3"/>
  <c r="E263" i="3" s="1"/>
  <c r="AA253" i="3" l="1"/>
  <c r="Z253" i="3"/>
  <c r="W253" i="3" s="1"/>
  <c r="A263" i="3"/>
  <c r="F263" i="3"/>
  <c r="G263" i="3"/>
  <c r="U253" i="3" l="1"/>
  <c r="V253" i="3"/>
  <c r="Y254" i="3" s="1"/>
  <c r="X253" i="3"/>
  <c r="H263" i="3"/>
  <c r="C263" i="3"/>
  <c r="D263" i="3"/>
  <c r="B263" i="3"/>
  <c r="E264" i="3" s="1"/>
  <c r="AA254" i="3" l="1"/>
  <c r="X254" i="3" s="1"/>
  <c r="Z254" i="3"/>
  <c r="A264" i="3"/>
  <c r="F264" i="3"/>
  <c r="G264" i="3"/>
  <c r="C264" i="3" l="1"/>
  <c r="W254" i="3"/>
  <c r="U254" i="3"/>
  <c r="V254" i="3"/>
  <c r="Y255" i="3" s="1"/>
  <c r="D264" i="3"/>
  <c r="B264" i="3"/>
  <c r="E265" i="3" s="1"/>
  <c r="H264" i="3"/>
  <c r="Z255" i="3" l="1"/>
  <c r="AA255" i="3"/>
  <c r="X255" i="3" s="1"/>
  <c r="G265" i="3"/>
  <c r="D265" i="3" s="1"/>
  <c r="F265" i="3"/>
  <c r="A265" i="3" l="1"/>
  <c r="W255" i="3"/>
  <c r="U255" i="3"/>
  <c r="V255" i="3"/>
  <c r="Y256" i="3" s="1"/>
  <c r="B265" i="3"/>
  <c r="H265" i="3"/>
  <c r="C265" i="3"/>
  <c r="E266" i="3" l="1"/>
  <c r="A266" i="3" s="1"/>
  <c r="Z256" i="3"/>
  <c r="AA256" i="3"/>
  <c r="X256" i="3" s="1"/>
  <c r="F266" i="3"/>
  <c r="G266" i="3"/>
  <c r="V256" i="3" l="1"/>
  <c r="Y257" i="3" s="1"/>
  <c r="U256" i="3"/>
  <c r="W256" i="3"/>
  <c r="H266" i="3"/>
  <c r="D266" i="3"/>
  <c r="C266" i="3"/>
  <c r="B266" i="3"/>
  <c r="E267" i="3" s="1"/>
  <c r="Z257" i="3" l="1"/>
  <c r="AA257" i="3"/>
  <c r="X257" i="3" s="1"/>
  <c r="G267" i="3"/>
  <c r="D267" i="3" s="1"/>
  <c r="F267" i="3"/>
  <c r="A267" i="3" l="1"/>
  <c r="V257" i="3"/>
  <c r="Y258" i="3" s="1"/>
  <c r="W257" i="3"/>
  <c r="U257" i="3"/>
  <c r="C267" i="3"/>
  <c r="H267" i="3"/>
  <c r="B267" i="3"/>
  <c r="E268" i="3" l="1"/>
  <c r="U258" i="3"/>
  <c r="Z258" i="3"/>
  <c r="AA258" i="3"/>
  <c r="F268" i="3"/>
  <c r="G268" i="3"/>
  <c r="D268" i="3" l="1"/>
  <c r="C268" i="3"/>
  <c r="H268" i="3"/>
  <c r="B268" i="3"/>
  <c r="A268" i="3"/>
  <c r="X258" i="3"/>
  <c r="V258" i="3"/>
  <c r="Y259" i="3" s="1"/>
  <c r="W258" i="3"/>
  <c r="F269" i="3" l="1"/>
  <c r="E269" i="3"/>
  <c r="G269" i="3"/>
  <c r="Z259" i="3"/>
  <c r="W259" i="3" s="1"/>
  <c r="AA259" i="3"/>
  <c r="H269" i="3" l="1"/>
  <c r="B269" i="3"/>
  <c r="A269" i="3"/>
  <c r="C269" i="3"/>
  <c r="D269" i="3"/>
  <c r="X259" i="3"/>
  <c r="V259" i="3"/>
  <c r="Y260" i="3" s="1"/>
  <c r="U259" i="3"/>
  <c r="G270" i="3" l="1"/>
  <c r="E270" i="3"/>
  <c r="D270" i="3" s="1"/>
  <c r="F270" i="3"/>
  <c r="AA260" i="3"/>
  <c r="X260" i="3" s="1"/>
  <c r="Z260" i="3"/>
  <c r="C270" i="3" l="1"/>
  <c r="B270" i="3"/>
  <c r="A270" i="3"/>
  <c r="H270" i="3"/>
  <c r="W260" i="3"/>
  <c r="V260" i="3"/>
  <c r="Y261" i="3" s="1"/>
  <c r="U260" i="3"/>
  <c r="F271" i="3" l="1"/>
  <c r="E271" i="3"/>
  <c r="G271" i="3"/>
  <c r="Z261" i="3"/>
  <c r="AA261" i="3"/>
  <c r="X261" i="3" s="1"/>
  <c r="H271" i="3" l="1"/>
  <c r="C271" i="3"/>
  <c r="D271" i="3"/>
  <c r="A271" i="3"/>
  <c r="B271" i="3"/>
  <c r="W261" i="3"/>
  <c r="V261" i="3"/>
  <c r="Y262" i="3" s="1"/>
  <c r="U261" i="3"/>
  <c r="E272" i="3" l="1"/>
  <c r="B272" i="3" s="1"/>
  <c r="G272" i="3"/>
  <c r="F272" i="3"/>
  <c r="Z262" i="3"/>
  <c r="AA262" i="3"/>
  <c r="X262" i="3" s="1"/>
  <c r="H272" i="3" l="1"/>
  <c r="A272" i="3"/>
  <c r="E273" i="3" s="1"/>
  <c r="A273" i="3" s="1"/>
  <c r="D272" i="3"/>
  <c r="C272" i="3"/>
  <c r="F273" i="3"/>
  <c r="G273" i="3"/>
  <c r="V262" i="3"/>
  <c r="Y263" i="3" s="1"/>
  <c r="W262" i="3"/>
  <c r="U262" i="3"/>
  <c r="H273" i="3" l="1"/>
  <c r="D273" i="3"/>
  <c r="B273" i="3"/>
  <c r="E274" i="3" s="1"/>
  <c r="C273" i="3"/>
  <c r="Z263" i="3"/>
  <c r="AA263" i="3"/>
  <c r="X263" i="3" s="1"/>
  <c r="G274" i="3" l="1"/>
  <c r="F274" i="3"/>
  <c r="C274" i="3" s="1"/>
  <c r="V263" i="3"/>
  <c r="Y264" i="3" s="1"/>
  <c r="W263" i="3"/>
  <c r="U263" i="3"/>
  <c r="B274" i="3" l="1"/>
  <c r="H274" i="3"/>
  <c r="A274" i="3"/>
  <c r="D274" i="3"/>
  <c r="Z264" i="3"/>
  <c r="AA264" i="3"/>
  <c r="X264" i="3" s="1"/>
  <c r="E275" i="3" l="1"/>
  <c r="G275" i="3"/>
  <c r="F275" i="3"/>
  <c r="V264" i="3"/>
  <c r="Y265" i="3" s="1"/>
  <c r="W264" i="3"/>
  <c r="U264" i="3"/>
  <c r="D275" i="3" l="1"/>
  <c r="A275" i="3"/>
  <c r="B275" i="3"/>
  <c r="H275" i="3"/>
  <c r="C275" i="3"/>
  <c r="AA265" i="3"/>
  <c r="X265" i="3" s="1"/>
  <c r="Z265" i="3"/>
  <c r="E276" i="3" l="1"/>
  <c r="F276" i="3"/>
  <c r="G276" i="3"/>
  <c r="W265" i="3"/>
  <c r="V265" i="3"/>
  <c r="Y266" i="3" s="1"/>
  <c r="U265" i="3"/>
  <c r="D276" i="3" l="1"/>
  <c r="B276" i="3"/>
  <c r="H276" i="3"/>
  <c r="A276" i="3"/>
  <c r="C276" i="3"/>
  <c r="AA266" i="3"/>
  <c r="Z266" i="3"/>
  <c r="W266" i="3" s="1"/>
  <c r="E277" i="3" l="1"/>
  <c r="A277" i="3" s="1"/>
  <c r="G277" i="3"/>
  <c r="F277" i="3"/>
  <c r="V266" i="3"/>
  <c r="Y267" i="3" s="1"/>
  <c r="X266" i="3"/>
  <c r="U266" i="3"/>
  <c r="D277" i="3" l="1"/>
  <c r="C277" i="3"/>
  <c r="B277" i="3"/>
  <c r="E278" i="3" s="1"/>
  <c r="H277" i="3"/>
  <c r="Z267" i="3"/>
  <c r="AA267" i="3"/>
  <c r="X267" i="3" s="1"/>
  <c r="G278" i="3" l="1"/>
  <c r="B278" i="3"/>
  <c r="F278" i="3"/>
  <c r="W267" i="3"/>
  <c r="V267" i="3"/>
  <c r="Y268" i="3" s="1"/>
  <c r="U267" i="3"/>
  <c r="G279" i="3" l="1"/>
  <c r="F279" i="3"/>
  <c r="C278" i="3"/>
  <c r="A278" i="3"/>
  <c r="E279" i="3" s="1"/>
  <c r="D278" i="3"/>
  <c r="H278" i="3"/>
  <c r="Z268" i="3"/>
  <c r="AA268" i="3"/>
  <c r="X268" i="3" s="1"/>
  <c r="D279" i="3" l="1"/>
  <c r="B279" i="3"/>
  <c r="H279" i="3"/>
  <c r="C279" i="3"/>
  <c r="A279" i="3"/>
  <c r="U268" i="3"/>
  <c r="V268" i="3"/>
  <c r="Y269" i="3" s="1"/>
  <c r="W268" i="3"/>
  <c r="E280" i="3" l="1"/>
  <c r="C280" i="3" s="1"/>
  <c r="F280" i="3"/>
  <c r="G280" i="3"/>
  <c r="V269" i="3"/>
  <c r="Y270" i="3" s="1"/>
  <c r="Z269" i="3"/>
  <c r="AA269" i="3"/>
  <c r="D280" i="3" l="1"/>
  <c r="B280" i="3"/>
  <c r="A280" i="3"/>
  <c r="H280" i="3"/>
  <c r="W269" i="3"/>
  <c r="U269" i="3"/>
  <c r="X269" i="3"/>
  <c r="Z270" i="3"/>
  <c r="AA270" i="3"/>
  <c r="E281" i="3" l="1"/>
  <c r="A281" i="3" s="1"/>
  <c r="X270" i="3"/>
  <c r="F281" i="3"/>
  <c r="G281" i="3"/>
  <c r="U270" i="3"/>
  <c r="V270" i="3"/>
  <c r="Y271" i="3" s="1"/>
  <c r="W270" i="3"/>
  <c r="B281" i="3" l="1"/>
  <c r="E282" i="3" s="1"/>
  <c r="D281" i="3"/>
  <c r="H281" i="3"/>
  <c r="C281" i="3"/>
  <c r="AA271" i="3"/>
  <c r="Z271" i="3"/>
  <c r="W271" i="3" s="1"/>
  <c r="F282" i="3" l="1"/>
  <c r="G282" i="3"/>
  <c r="D282" i="3" s="1"/>
  <c r="U271" i="3"/>
  <c r="X271" i="3"/>
  <c r="V271" i="3"/>
  <c r="Y272" i="3" s="1"/>
  <c r="A282" i="3" l="1"/>
  <c r="C282" i="3"/>
  <c r="H282" i="3"/>
  <c r="B282" i="3"/>
  <c r="E283" i="3" s="1"/>
  <c r="AA272" i="3"/>
  <c r="X272" i="3" s="1"/>
  <c r="Z272" i="3"/>
  <c r="F283" i="3" l="1"/>
  <c r="G283" i="3"/>
  <c r="B283" i="3"/>
  <c r="U272" i="3"/>
  <c r="V272" i="3"/>
  <c r="Y273" i="3" s="1"/>
  <c r="W272" i="3"/>
  <c r="F284" i="3" l="1"/>
  <c r="G284" i="3"/>
  <c r="A283" i="3"/>
  <c r="E284" i="3" s="1"/>
  <c r="C283" i="3"/>
  <c r="H283" i="3"/>
  <c r="D283" i="3"/>
  <c r="Z273" i="3"/>
  <c r="W273" i="3" s="1"/>
  <c r="AA273" i="3"/>
  <c r="D284" i="3" l="1"/>
  <c r="C284" i="3"/>
  <c r="A284" i="3"/>
  <c r="B284" i="3"/>
  <c r="H284" i="3"/>
  <c r="U273" i="3"/>
  <c r="X273" i="3"/>
  <c r="V273" i="3"/>
  <c r="Y274" i="3" s="1"/>
  <c r="E285" i="3" l="1"/>
  <c r="A285" i="3" s="1"/>
  <c r="F285" i="3"/>
  <c r="G285" i="3"/>
  <c r="Z274" i="3"/>
  <c r="AA274" i="3"/>
  <c r="X274" i="3" s="1"/>
  <c r="B285" i="3" l="1"/>
  <c r="E286" i="3" s="1"/>
  <c r="C285" i="3"/>
  <c r="D285" i="3"/>
  <c r="H285" i="3"/>
  <c r="U274" i="3"/>
  <c r="W274" i="3"/>
  <c r="V274" i="3"/>
  <c r="Y275" i="3" s="1"/>
  <c r="G286" i="3" l="1"/>
  <c r="D286" i="3"/>
  <c r="F286" i="3"/>
  <c r="U275" i="3"/>
  <c r="Z275" i="3"/>
  <c r="AA275" i="3"/>
  <c r="H286" i="3" l="1"/>
  <c r="A286" i="3"/>
  <c r="B286" i="3"/>
  <c r="C286" i="3"/>
  <c r="W275" i="3"/>
  <c r="V275" i="3"/>
  <c r="Y276" i="3" s="1"/>
  <c r="X275" i="3"/>
  <c r="E287" i="3" l="1"/>
  <c r="A287" i="3" s="1"/>
  <c r="G287" i="3"/>
  <c r="F287" i="3"/>
  <c r="Z276" i="3"/>
  <c r="AA276" i="3"/>
  <c r="X276" i="3" s="1"/>
  <c r="H287" i="3" l="1"/>
  <c r="D287" i="3"/>
  <c r="C287" i="3"/>
  <c r="B287" i="3"/>
  <c r="E288" i="3" s="1"/>
  <c r="U276" i="3"/>
  <c r="W276" i="3"/>
  <c r="V276" i="3"/>
  <c r="Y277" i="3" s="1"/>
  <c r="F288" i="3" l="1"/>
  <c r="C288" i="3"/>
  <c r="G288" i="3"/>
  <c r="AA277" i="3"/>
  <c r="X277" i="3" s="1"/>
  <c r="Z277" i="3"/>
  <c r="D288" i="3" l="1"/>
  <c r="B288" i="3"/>
  <c r="H288" i="3"/>
  <c r="A288" i="3"/>
  <c r="U277" i="3"/>
  <c r="W277" i="3"/>
  <c r="V277" i="3"/>
  <c r="Y278" i="3" s="1"/>
  <c r="E289" i="3" l="1"/>
  <c r="B289" i="3" s="1"/>
  <c r="G289" i="3"/>
  <c r="F289" i="3"/>
  <c r="U278" i="3"/>
  <c r="AA278" i="3"/>
  <c r="Z278" i="3"/>
  <c r="F290" i="3" l="1"/>
  <c r="G290" i="3"/>
  <c r="A289" i="3"/>
  <c r="E290" i="3" s="1"/>
  <c r="D289" i="3"/>
  <c r="C289" i="3"/>
  <c r="H289" i="3"/>
  <c r="X278" i="3"/>
  <c r="V278" i="3"/>
  <c r="Y279" i="3" s="1"/>
  <c r="W278" i="3"/>
  <c r="C290" i="3" l="1"/>
  <c r="H290" i="3"/>
  <c r="B290" i="3"/>
  <c r="D290" i="3"/>
  <c r="A290" i="3"/>
  <c r="Z279" i="3"/>
  <c r="AA279" i="3"/>
  <c r="X279" i="3" s="1"/>
  <c r="E291" i="3" l="1"/>
  <c r="C291" i="3" s="1"/>
  <c r="G291" i="3"/>
  <c r="F291" i="3"/>
  <c r="U279" i="3"/>
  <c r="V279" i="3"/>
  <c r="Y280" i="3" s="1"/>
  <c r="W279" i="3"/>
  <c r="D291" i="3" l="1"/>
  <c r="A291" i="3"/>
  <c r="H291" i="3"/>
  <c r="B291" i="3"/>
  <c r="V280" i="3"/>
  <c r="Y281" i="3" s="1"/>
  <c r="Z280" i="3"/>
  <c r="AA280" i="3"/>
  <c r="E292" i="3" l="1"/>
  <c r="B292" i="3" s="1"/>
  <c r="G292" i="3"/>
  <c r="F292" i="3"/>
  <c r="Z281" i="3"/>
  <c r="AA281" i="3"/>
  <c r="U280" i="3"/>
  <c r="W280" i="3"/>
  <c r="X280" i="3"/>
  <c r="F293" i="3" l="1"/>
  <c r="G293" i="3"/>
  <c r="C292" i="3"/>
  <c r="D292" i="3"/>
  <c r="H292" i="3"/>
  <c r="A292" i="3"/>
  <c r="E293" i="3" s="1"/>
  <c r="U281" i="3"/>
  <c r="D293" i="3" l="1"/>
  <c r="H293" i="3"/>
  <c r="C293" i="3"/>
  <c r="B293" i="3"/>
  <c r="A293" i="3"/>
  <c r="W281" i="3"/>
  <c r="X281" i="3"/>
  <c r="V281" i="3"/>
  <c r="Y282" i="3" s="1"/>
  <c r="E294" i="3" l="1"/>
  <c r="B294" i="3" s="1"/>
  <c r="G294" i="3"/>
  <c r="F294" i="3"/>
  <c r="V282" i="3"/>
  <c r="Y283" i="3" s="1"/>
  <c r="Z282" i="3"/>
  <c r="AA282" i="3"/>
  <c r="G295" i="3" l="1"/>
  <c r="F295" i="3"/>
  <c r="A294" i="3"/>
  <c r="E295" i="3" s="1"/>
  <c r="H294" i="3"/>
  <c r="C294" i="3"/>
  <c r="D294" i="3"/>
  <c r="AA283" i="3"/>
  <c r="Z283" i="3"/>
  <c r="W282" i="3"/>
  <c r="X282" i="3"/>
  <c r="U282" i="3"/>
  <c r="W283" i="3" s="1"/>
  <c r="H295" i="3" l="1"/>
  <c r="C295" i="3"/>
  <c r="A295" i="3"/>
  <c r="D295" i="3"/>
  <c r="B295" i="3"/>
  <c r="U283" i="3"/>
  <c r="V283" i="3"/>
  <c r="Y284" i="3" s="1"/>
  <c r="X283" i="3"/>
  <c r="E296" i="3" l="1"/>
  <c r="C296" i="3" s="1"/>
  <c r="F296" i="3"/>
  <c r="G296" i="3"/>
  <c r="AA284" i="3"/>
  <c r="X284" i="3" s="1"/>
  <c r="Z284" i="3"/>
  <c r="B296" i="3" l="1"/>
  <c r="D296" i="3"/>
  <c r="H296" i="3"/>
  <c r="A296" i="3"/>
  <c r="U284" i="3"/>
  <c r="V284" i="3"/>
  <c r="Y285" i="3" s="1"/>
  <c r="W284" i="3"/>
  <c r="E297" i="3" l="1"/>
  <c r="C297" i="3" s="1"/>
  <c r="F297" i="3"/>
  <c r="G297" i="3"/>
  <c r="V285" i="3"/>
  <c r="Y286" i="3" s="1"/>
  <c r="Z285" i="3"/>
  <c r="AA285" i="3"/>
  <c r="B297" i="3" l="1"/>
  <c r="A297" i="3"/>
  <c r="D297" i="3"/>
  <c r="H297" i="3"/>
  <c r="Z286" i="3"/>
  <c r="AA286" i="3"/>
  <c r="U285" i="3"/>
  <c r="W285" i="3"/>
  <c r="X285" i="3"/>
  <c r="E298" i="3" l="1"/>
  <c r="D298" i="3" s="1"/>
  <c r="G298" i="3"/>
  <c r="F298" i="3"/>
  <c r="U286" i="3"/>
  <c r="B298" i="3" l="1"/>
  <c r="C298" i="3"/>
  <c r="H298" i="3"/>
  <c r="A298" i="3"/>
  <c r="W286" i="3"/>
  <c r="V286" i="3"/>
  <c r="Y287" i="3" s="1"/>
  <c r="X286" i="3"/>
  <c r="E299" i="3" l="1"/>
  <c r="A299" i="3" s="1"/>
  <c r="F299" i="3"/>
  <c r="G299" i="3"/>
  <c r="U287" i="3"/>
  <c r="Z287" i="3"/>
  <c r="AA287" i="3"/>
  <c r="H299" i="3" l="1"/>
  <c r="C299" i="3"/>
  <c r="D299" i="3"/>
  <c r="B299" i="3"/>
  <c r="E300" i="3" s="1"/>
  <c r="X287" i="3"/>
  <c r="W287" i="3"/>
  <c r="V287" i="3"/>
  <c r="Y288" i="3" s="1"/>
  <c r="F300" i="3" l="1"/>
  <c r="C300" i="3" s="1"/>
  <c r="G300" i="3"/>
  <c r="Z288" i="3"/>
  <c r="AA288" i="3"/>
  <c r="X288" i="3" s="1"/>
  <c r="B300" i="3" l="1"/>
  <c r="D300" i="3"/>
  <c r="A300" i="3"/>
  <c r="H300" i="3"/>
  <c r="W288" i="3"/>
  <c r="V288" i="3"/>
  <c r="Y289" i="3" s="1"/>
  <c r="U288" i="3"/>
  <c r="E301" i="3" l="1"/>
  <c r="B301" i="3" s="1"/>
  <c r="G301" i="3"/>
  <c r="F301" i="3"/>
  <c r="AA289" i="3"/>
  <c r="X289" i="3" s="1"/>
  <c r="Z289" i="3"/>
  <c r="G302" i="3" l="1"/>
  <c r="F302" i="3"/>
  <c r="C301" i="3"/>
  <c r="A301" i="3"/>
  <c r="E302" i="3" s="1"/>
  <c r="D301" i="3"/>
  <c r="H301" i="3"/>
  <c r="W289" i="3"/>
  <c r="V289" i="3"/>
  <c r="Y290" i="3" s="1"/>
  <c r="U289" i="3"/>
  <c r="H302" i="3" l="1"/>
  <c r="D302" i="3"/>
  <c r="A302" i="3"/>
  <c r="B302" i="3"/>
  <c r="C302" i="3"/>
  <c r="AA290" i="3"/>
  <c r="Z290" i="3"/>
  <c r="W290" i="3" s="1"/>
  <c r="E303" i="3" l="1"/>
  <c r="A303" i="3" s="1"/>
  <c r="G303" i="3"/>
  <c r="F303" i="3"/>
  <c r="U290" i="3"/>
  <c r="V290" i="3"/>
  <c r="Y291" i="3" s="1"/>
  <c r="X290" i="3"/>
  <c r="C303" i="3" l="1"/>
  <c r="D303" i="3"/>
  <c r="B303" i="3"/>
  <c r="E304" i="3" s="1"/>
  <c r="H303" i="3"/>
  <c r="Z291" i="3"/>
  <c r="AA291" i="3"/>
  <c r="X291" i="3" s="1"/>
  <c r="G304" i="3" l="1"/>
  <c r="B304" i="3"/>
  <c r="F304" i="3"/>
  <c r="V291" i="3"/>
  <c r="Y292" i="3" s="1"/>
  <c r="W291" i="3"/>
  <c r="U291" i="3"/>
  <c r="F305" i="3" l="1"/>
  <c r="G305" i="3"/>
  <c r="D304" i="3"/>
  <c r="H304" i="3"/>
  <c r="C304" i="3"/>
  <c r="A304" i="3"/>
  <c r="E305" i="3" s="1"/>
  <c r="V292" i="3"/>
  <c r="Y293" i="3" s="1"/>
  <c r="Z292" i="3"/>
  <c r="AA292" i="3"/>
  <c r="D305" i="3" l="1"/>
  <c r="B305" i="3"/>
  <c r="C305" i="3"/>
  <c r="H305" i="3"/>
  <c r="A305" i="3"/>
  <c r="W292" i="3"/>
  <c r="U292" i="3"/>
  <c r="U293" i="3" s="1"/>
  <c r="X292" i="3"/>
  <c r="Z293" i="3"/>
  <c r="AA293" i="3"/>
  <c r="E306" i="3" l="1"/>
  <c r="C306" i="3" s="1"/>
  <c r="G306" i="3"/>
  <c r="F306" i="3"/>
  <c r="V293" i="3"/>
  <c r="Y294" i="3" s="1"/>
  <c r="W293" i="3"/>
  <c r="X293" i="3"/>
  <c r="B306" i="3" l="1"/>
  <c r="A306" i="3"/>
  <c r="H306" i="3"/>
  <c r="D306" i="3"/>
  <c r="Z294" i="3"/>
  <c r="AA294" i="3"/>
  <c r="X294" i="3" s="1"/>
  <c r="E307" i="3" l="1"/>
  <c r="A307" i="3" s="1"/>
  <c r="F307" i="3"/>
  <c r="G307" i="3"/>
  <c r="U294" i="3"/>
  <c r="V294" i="3"/>
  <c r="Y295" i="3" s="1"/>
  <c r="W294" i="3"/>
  <c r="C307" i="3" l="1"/>
  <c r="H307" i="3"/>
  <c r="B307" i="3"/>
  <c r="E308" i="3" s="1"/>
  <c r="D307" i="3"/>
  <c r="AA295" i="3"/>
  <c r="Z295" i="3"/>
  <c r="W295" i="3" s="1"/>
  <c r="F308" i="3" l="1"/>
  <c r="G308" i="3"/>
  <c r="D308" i="3" s="1"/>
  <c r="U295" i="3"/>
  <c r="V295" i="3"/>
  <c r="Y296" i="3" s="1"/>
  <c r="X295" i="3"/>
  <c r="B308" i="3" l="1"/>
  <c r="C308" i="3"/>
  <c r="H308" i="3"/>
  <c r="A308" i="3"/>
  <c r="AA296" i="3"/>
  <c r="X296" i="3" s="1"/>
  <c r="Z296" i="3"/>
  <c r="E309" i="3" l="1"/>
  <c r="G309" i="3"/>
  <c r="F309" i="3"/>
  <c r="W296" i="3"/>
  <c r="V296" i="3"/>
  <c r="Y297" i="3" s="1"/>
  <c r="U296" i="3"/>
  <c r="H309" i="3" l="1"/>
  <c r="A309" i="3"/>
  <c r="D309" i="3"/>
  <c r="B309" i="3"/>
  <c r="C309" i="3"/>
  <c r="U297" i="3"/>
  <c r="Z297" i="3"/>
  <c r="AA297" i="3"/>
  <c r="E310" i="3" l="1"/>
  <c r="B310" i="3" s="1"/>
  <c r="F310" i="3"/>
  <c r="G310" i="3"/>
  <c r="V297" i="3"/>
  <c r="Y298" i="3" s="1"/>
  <c r="W297" i="3"/>
  <c r="X297" i="3"/>
  <c r="G311" i="3" l="1"/>
  <c r="F311" i="3"/>
  <c r="C310" i="3"/>
  <c r="H310" i="3"/>
  <c r="A310" i="3"/>
  <c r="E311" i="3" s="1"/>
  <c r="D310" i="3"/>
  <c r="Z298" i="3"/>
  <c r="AA298" i="3"/>
  <c r="X298" i="3" s="1"/>
  <c r="D311" i="3" l="1"/>
  <c r="B311" i="3"/>
  <c r="C311" i="3"/>
  <c r="H311" i="3"/>
  <c r="A311" i="3"/>
  <c r="V298" i="3"/>
  <c r="Y299" i="3" s="1"/>
  <c r="W298" i="3"/>
  <c r="U298" i="3"/>
  <c r="E312" i="3" l="1"/>
  <c r="C312" i="3" s="1"/>
  <c r="G312" i="3"/>
  <c r="F312" i="3"/>
  <c r="U299" i="3"/>
  <c r="Z299" i="3"/>
  <c r="AA299" i="3"/>
  <c r="H312" i="3" l="1"/>
  <c r="B312" i="3"/>
  <c r="D312" i="3"/>
  <c r="A312" i="3"/>
  <c r="X299" i="3"/>
  <c r="V299" i="3"/>
  <c r="Y300" i="3" s="1"/>
  <c r="W299" i="3"/>
  <c r="E313" i="3" l="1"/>
  <c r="A313" i="3" s="1"/>
  <c r="G313" i="3"/>
  <c r="F313" i="3"/>
  <c r="Z300" i="3"/>
  <c r="AA300" i="3"/>
  <c r="X300" i="3" s="1"/>
  <c r="H313" i="3" l="1"/>
  <c r="B313" i="3"/>
  <c r="E314" i="3" s="1"/>
  <c r="C313" i="3"/>
  <c r="D313" i="3"/>
  <c r="V300" i="3"/>
  <c r="Y301" i="3" s="1"/>
  <c r="U300" i="3"/>
  <c r="W300" i="3"/>
  <c r="F314" i="3" l="1"/>
  <c r="B314" i="3"/>
  <c r="G314" i="3"/>
  <c r="Z301" i="3"/>
  <c r="AA301" i="3"/>
  <c r="X301" i="3" s="1"/>
  <c r="F315" i="3" l="1"/>
  <c r="G315" i="3"/>
  <c r="C314" i="3"/>
  <c r="D314" i="3"/>
  <c r="H314" i="3"/>
  <c r="A314" i="3"/>
  <c r="E315" i="3" s="1"/>
  <c r="U301" i="3"/>
  <c r="W301" i="3"/>
  <c r="V301" i="3"/>
  <c r="Y302" i="3" s="1"/>
  <c r="C315" i="3" l="1"/>
  <c r="A315" i="3"/>
  <c r="B315" i="3"/>
  <c r="H315" i="3"/>
  <c r="D315" i="3"/>
  <c r="AA302" i="3"/>
  <c r="X302" i="3" s="1"/>
  <c r="Z302" i="3"/>
  <c r="E316" i="3" l="1"/>
  <c r="G316" i="3"/>
  <c r="F316" i="3"/>
  <c r="W302" i="3"/>
  <c r="U302" i="3"/>
  <c r="V302" i="3"/>
  <c r="Y303" i="3" s="1"/>
  <c r="D316" i="3" l="1"/>
  <c r="H316" i="3"/>
  <c r="B316" i="3"/>
  <c r="C316" i="3"/>
  <c r="A316" i="3"/>
  <c r="AA303" i="3"/>
  <c r="X303" i="3" s="1"/>
  <c r="Z303" i="3"/>
  <c r="E317" i="3" l="1"/>
  <c r="F317" i="3"/>
  <c r="G317" i="3"/>
  <c r="W303" i="3"/>
  <c r="U303" i="3"/>
  <c r="V303" i="3"/>
  <c r="Y304" i="3" s="1"/>
  <c r="H317" i="3" l="1"/>
  <c r="A317" i="3"/>
  <c r="B317" i="3"/>
  <c r="D317" i="3"/>
  <c r="C317" i="3"/>
  <c r="Z304" i="3"/>
  <c r="AA304" i="3"/>
  <c r="X304" i="3" s="1"/>
  <c r="E318" i="3" l="1"/>
  <c r="D318" i="3" s="1"/>
  <c r="F318" i="3"/>
  <c r="G318" i="3"/>
  <c r="V304" i="3"/>
  <c r="Y305" i="3" s="1"/>
  <c r="U304" i="3"/>
  <c r="W304" i="3"/>
  <c r="C318" i="3" l="1"/>
  <c r="B318" i="3"/>
  <c r="H318" i="3"/>
  <c r="A318" i="3"/>
  <c r="U305" i="3"/>
  <c r="Z305" i="3"/>
  <c r="AA305" i="3"/>
  <c r="E319" i="3" l="1"/>
  <c r="F319" i="3"/>
  <c r="G319" i="3"/>
  <c r="V305" i="3"/>
  <c r="Y306" i="3" s="1"/>
  <c r="W305" i="3"/>
  <c r="X305" i="3"/>
  <c r="D319" i="3" l="1"/>
  <c r="C319" i="3"/>
  <c r="A319" i="3"/>
  <c r="B319" i="3"/>
  <c r="H319" i="3"/>
  <c r="Z306" i="3"/>
  <c r="AA306" i="3"/>
  <c r="X306" i="3" s="1"/>
  <c r="E320" i="3" l="1"/>
  <c r="A320" i="3" s="1"/>
  <c r="G320" i="3"/>
  <c r="F320" i="3"/>
  <c r="W306" i="3"/>
  <c r="U306" i="3"/>
  <c r="V306" i="3"/>
  <c r="Y307" i="3" s="1"/>
  <c r="H320" i="3" l="1"/>
  <c r="C320" i="3"/>
  <c r="D320" i="3"/>
  <c r="B320" i="3"/>
  <c r="E321" i="3" s="1"/>
  <c r="Z307" i="3"/>
  <c r="W307" i="3" s="1"/>
  <c r="AA307" i="3"/>
  <c r="G321" i="3" l="1"/>
  <c r="F321" i="3"/>
  <c r="D321" i="3"/>
  <c r="U307" i="3"/>
  <c r="X307" i="3"/>
  <c r="V307" i="3"/>
  <c r="Y308" i="3" s="1"/>
  <c r="A321" i="3" l="1"/>
  <c r="H321" i="3"/>
  <c r="C321" i="3"/>
  <c r="B321" i="3"/>
  <c r="E322" i="3" s="1"/>
  <c r="AA308" i="3"/>
  <c r="X308" i="3" s="1"/>
  <c r="Z308" i="3"/>
  <c r="G322" i="3" l="1"/>
  <c r="F322" i="3"/>
  <c r="C322" i="3" s="1"/>
  <c r="W308" i="3"/>
  <c r="V308" i="3"/>
  <c r="Y309" i="3" s="1"/>
  <c r="U308" i="3"/>
  <c r="A322" i="3" l="1"/>
  <c r="D322" i="3"/>
  <c r="H322" i="3"/>
  <c r="B322" i="3"/>
  <c r="E323" i="3" s="1"/>
  <c r="Z309" i="3"/>
  <c r="W309" i="3" s="1"/>
  <c r="AA309" i="3"/>
  <c r="F323" i="3" l="1"/>
  <c r="G323" i="3"/>
  <c r="C323" i="3"/>
  <c r="U309" i="3"/>
  <c r="V309" i="3"/>
  <c r="Y310" i="3" s="1"/>
  <c r="X309" i="3"/>
  <c r="H323" i="3" l="1"/>
  <c r="D323" i="3"/>
  <c r="B323" i="3"/>
  <c r="A323" i="3"/>
  <c r="Z310" i="3"/>
  <c r="AA310" i="3"/>
  <c r="X310" i="3" s="1"/>
  <c r="E324" i="3" l="1"/>
  <c r="F324" i="3"/>
  <c r="G324" i="3"/>
  <c r="V310" i="3"/>
  <c r="Y311" i="3" s="1"/>
  <c r="U310" i="3"/>
  <c r="W310" i="3"/>
  <c r="D324" i="3" l="1"/>
  <c r="B324" i="3"/>
  <c r="H324" i="3"/>
  <c r="C324" i="3"/>
  <c r="A324" i="3"/>
  <c r="Z311" i="3"/>
  <c r="AA311" i="3"/>
  <c r="X311" i="3" s="1"/>
  <c r="E325" i="3" l="1"/>
  <c r="C325" i="3" s="1"/>
  <c r="F325" i="3"/>
  <c r="G325" i="3"/>
  <c r="W311" i="3"/>
  <c r="V311" i="3"/>
  <c r="Y312" i="3" s="1"/>
  <c r="U311" i="3"/>
  <c r="H325" i="3" l="1"/>
  <c r="A325" i="3"/>
  <c r="B325" i="3"/>
  <c r="D325" i="3"/>
  <c r="Z312" i="3"/>
  <c r="AA312" i="3"/>
  <c r="X312" i="3" s="1"/>
  <c r="E326" i="3" l="1"/>
  <c r="A326" i="3" s="1"/>
  <c r="G326" i="3"/>
  <c r="F326" i="3"/>
  <c r="V312" i="3"/>
  <c r="Y313" i="3" s="1"/>
  <c r="U312" i="3"/>
  <c r="W312" i="3"/>
  <c r="B326" i="3" l="1"/>
  <c r="E327" i="3" s="1"/>
  <c r="C326" i="3"/>
  <c r="H326" i="3"/>
  <c r="D326" i="3"/>
  <c r="V313" i="3"/>
  <c r="Y314" i="3" s="1"/>
  <c r="Z313" i="3"/>
  <c r="AA313" i="3"/>
  <c r="G327" i="3" l="1"/>
  <c r="D327" i="3" s="1"/>
  <c r="F327" i="3"/>
  <c r="X313" i="3"/>
  <c r="W313" i="3"/>
  <c r="U313" i="3"/>
  <c r="U314" i="3" s="1"/>
  <c r="AA314" i="3"/>
  <c r="Z314" i="3"/>
  <c r="H327" i="3" l="1"/>
  <c r="C327" i="3"/>
  <c r="B327" i="3"/>
  <c r="A327" i="3"/>
  <c r="X314" i="3"/>
  <c r="W314" i="3"/>
  <c r="V314" i="3"/>
  <c r="Y315" i="3" s="1"/>
  <c r="E328" i="3" l="1"/>
  <c r="C328" i="3" s="1"/>
  <c r="G328" i="3"/>
  <c r="F328" i="3"/>
  <c r="U315" i="3"/>
  <c r="Z315" i="3"/>
  <c r="AA315" i="3"/>
  <c r="H328" i="3" l="1"/>
  <c r="D328" i="3"/>
  <c r="B328" i="3"/>
  <c r="A328" i="3"/>
  <c r="V315" i="3"/>
  <c r="Y316" i="3" s="1"/>
  <c r="X315" i="3"/>
  <c r="W315" i="3"/>
  <c r="E329" i="3" l="1"/>
  <c r="A329" i="3" s="1"/>
  <c r="G329" i="3"/>
  <c r="F329" i="3"/>
  <c r="Z316" i="3"/>
  <c r="AA316" i="3"/>
  <c r="X316" i="3" s="1"/>
  <c r="H329" i="3" l="1"/>
  <c r="B329" i="3"/>
  <c r="E330" i="3" s="1"/>
  <c r="D329" i="3"/>
  <c r="C329" i="3"/>
  <c r="W316" i="3"/>
  <c r="U316" i="3"/>
  <c r="V316" i="3"/>
  <c r="Y317" i="3" s="1"/>
  <c r="G330" i="3" l="1"/>
  <c r="F330" i="3"/>
  <c r="D330" i="3"/>
  <c r="Z317" i="3"/>
  <c r="AA317" i="3"/>
  <c r="X317" i="3" s="1"/>
  <c r="B330" i="3" l="1"/>
  <c r="A330" i="3"/>
  <c r="C330" i="3"/>
  <c r="H330" i="3"/>
  <c r="W317" i="3"/>
  <c r="V317" i="3"/>
  <c r="Y318" i="3" s="1"/>
  <c r="U317" i="3"/>
  <c r="E331" i="3" l="1"/>
  <c r="C331" i="3" s="1"/>
  <c r="G331" i="3"/>
  <c r="F331" i="3"/>
  <c r="Z318" i="3"/>
  <c r="AA318" i="3"/>
  <c r="X318" i="3" s="1"/>
  <c r="B331" i="3" l="1"/>
  <c r="D331" i="3"/>
  <c r="H331" i="3"/>
  <c r="A331" i="3"/>
  <c r="W318" i="3"/>
  <c r="U318" i="3"/>
  <c r="V318" i="3"/>
  <c r="Y319" i="3" s="1"/>
  <c r="E332" i="3" l="1"/>
  <c r="C332" i="3" s="1"/>
  <c r="G332" i="3"/>
  <c r="F332" i="3"/>
  <c r="AA319" i="3"/>
  <c r="Z319" i="3"/>
  <c r="W319" i="3" s="1"/>
  <c r="H332" i="3" l="1"/>
  <c r="B332" i="3"/>
  <c r="A332" i="3"/>
  <c r="D332" i="3"/>
  <c r="V319" i="3"/>
  <c r="Y320" i="3" s="1"/>
  <c r="U319" i="3"/>
  <c r="X319" i="3"/>
  <c r="E333" i="3" l="1"/>
  <c r="A333" i="3" s="1"/>
  <c r="G333" i="3"/>
  <c r="F333" i="3"/>
  <c r="U320" i="3"/>
  <c r="AA320" i="3"/>
  <c r="Z320" i="3"/>
  <c r="D333" i="3" l="1"/>
  <c r="B333" i="3"/>
  <c r="E334" i="3" s="1"/>
  <c r="H333" i="3"/>
  <c r="C333" i="3"/>
  <c r="X320" i="3"/>
  <c r="W320" i="3"/>
  <c r="V320" i="3"/>
  <c r="Y321" i="3" s="1"/>
  <c r="F334" i="3" l="1"/>
  <c r="C334" i="3" s="1"/>
  <c r="G334" i="3"/>
  <c r="U321" i="3"/>
  <c r="Z321" i="3"/>
  <c r="AA321" i="3"/>
  <c r="D334" i="3" l="1"/>
  <c r="H334" i="3"/>
  <c r="B334" i="3"/>
  <c r="A334" i="3"/>
  <c r="X321" i="3"/>
  <c r="V321" i="3"/>
  <c r="Y322" i="3" s="1"/>
  <c r="W321" i="3"/>
  <c r="E335" i="3" l="1"/>
  <c r="C335" i="3" s="1"/>
  <c r="G335" i="3"/>
  <c r="F335" i="3"/>
  <c r="Z322" i="3"/>
  <c r="AA322" i="3"/>
  <c r="X322" i="3" s="1"/>
  <c r="H335" i="3" l="1"/>
  <c r="D335" i="3"/>
  <c r="B335" i="3"/>
  <c r="A335" i="3"/>
  <c r="W322" i="3"/>
  <c r="V322" i="3"/>
  <c r="Y323" i="3" s="1"/>
  <c r="U322" i="3"/>
  <c r="E336" i="3" l="1"/>
  <c r="A336" i="3" s="1"/>
  <c r="F336" i="3"/>
  <c r="G336" i="3"/>
  <c r="Z323" i="3"/>
  <c r="AA323" i="3"/>
  <c r="X323" i="3" s="1"/>
  <c r="B336" i="3" l="1"/>
  <c r="E337" i="3" s="1"/>
  <c r="D336" i="3"/>
  <c r="H336" i="3"/>
  <c r="C336" i="3"/>
  <c r="W323" i="3"/>
  <c r="U323" i="3"/>
  <c r="V323" i="3"/>
  <c r="Y324" i="3" s="1"/>
  <c r="F337" i="3" l="1"/>
  <c r="C337" i="3"/>
  <c r="G337" i="3"/>
  <c r="Z324" i="3"/>
  <c r="AA324" i="3"/>
  <c r="X324" i="3" s="1"/>
  <c r="H337" i="3" l="1"/>
  <c r="D337" i="3"/>
  <c r="A337" i="3"/>
  <c r="B337" i="3"/>
  <c r="W324" i="3"/>
  <c r="V324" i="3"/>
  <c r="Y325" i="3" s="1"/>
  <c r="U324" i="3"/>
  <c r="E338" i="3" l="1"/>
  <c r="A338" i="3" s="1"/>
  <c r="G338" i="3"/>
  <c r="F338" i="3"/>
  <c r="AA325" i="3"/>
  <c r="X325" i="3" s="1"/>
  <c r="Z325" i="3"/>
  <c r="C338" i="3" l="1"/>
  <c r="D338" i="3"/>
  <c r="H338" i="3"/>
  <c r="B338" i="3"/>
  <c r="E339" i="3" s="1"/>
  <c r="U325" i="3"/>
  <c r="V325" i="3"/>
  <c r="Y326" i="3" s="1"/>
  <c r="W325" i="3"/>
  <c r="G339" i="3" l="1"/>
  <c r="F339" i="3"/>
  <c r="D339" i="3"/>
  <c r="AA326" i="3"/>
  <c r="Z326" i="3"/>
  <c r="W326" i="3" s="1"/>
  <c r="C339" i="3" l="1"/>
  <c r="A339" i="3"/>
  <c r="B339" i="3"/>
  <c r="H339" i="3"/>
  <c r="X326" i="3"/>
  <c r="V326" i="3"/>
  <c r="Y327" i="3" s="1"/>
  <c r="U326" i="3"/>
  <c r="E340" i="3" l="1"/>
  <c r="F340" i="3"/>
  <c r="G340" i="3"/>
  <c r="Z327" i="3"/>
  <c r="AA327" i="3"/>
  <c r="X327" i="3" s="1"/>
  <c r="D340" i="3" l="1"/>
  <c r="H340" i="3"/>
  <c r="A340" i="3"/>
  <c r="C340" i="3"/>
  <c r="B340" i="3"/>
  <c r="W327" i="3"/>
  <c r="U327" i="3"/>
  <c r="V327" i="3"/>
  <c r="Y328" i="3" s="1"/>
  <c r="E341" i="3" l="1"/>
  <c r="B341" i="3" s="1"/>
  <c r="G341" i="3"/>
  <c r="F341" i="3"/>
  <c r="Z328" i="3"/>
  <c r="AA328" i="3"/>
  <c r="X328" i="3" s="1"/>
  <c r="F342" i="3" l="1"/>
  <c r="G342" i="3"/>
  <c r="C341" i="3"/>
  <c r="D341" i="3"/>
  <c r="H341" i="3"/>
  <c r="A341" i="3"/>
  <c r="E342" i="3" s="1"/>
  <c r="V328" i="3"/>
  <c r="Y329" i="3" s="1"/>
  <c r="W328" i="3"/>
  <c r="U328" i="3"/>
  <c r="A342" i="3" l="1"/>
  <c r="B342" i="3"/>
  <c r="C342" i="3"/>
  <c r="D342" i="3"/>
  <c r="H342" i="3"/>
  <c r="V329" i="3"/>
  <c r="Y330" i="3" s="1"/>
  <c r="Z329" i="3"/>
  <c r="AA329" i="3"/>
  <c r="E343" i="3" l="1"/>
  <c r="C343" i="3" s="1"/>
  <c r="G343" i="3"/>
  <c r="F343" i="3"/>
  <c r="X329" i="3"/>
  <c r="U329" i="3"/>
  <c r="U330" i="3" s="1"/>
  <c r="W329" i="3"/>
  <c r="Z330" i="3"/>
  <c r="AA330" i="3"/>
  <c r="D343" i="3" l="1"/>
  <c r="A343" i="3"/>
  <c r="B343" i="3"/>
  <c r="H343" i="3"/>
  <c r="W330" i="3"/>
  <c r="V330" i="3"/>
  <c r="Y331" i="3" s="1"/>
  <c r="X330" i="3"/>
  <c r="E344" i="3" l="1"/>
  <c r="A344" i="3" s="1"/>
  <c r="F344" i="3"/>
  <c r="G344" i="3"/>
  <c r="AA331" i="3"/>
  <c r="Z331" i="3"/>
  <c r="W331" i="3" s="1"/>
  <c r="D344" i="3" l="1"/>
  <c r="H344" i="3"/>
  <c r="C344" i="3"/>
  <c r="B344" i="3"/>
  <c r="E345" i="3" s="1"/>
  <c r="V331" i="3"/>
  <c r="Y332" i="3" s="1"/>
  <c r="X331" i="3"/>
  <c r="U331" i="3"/>
  <c r="F345" i="3" l="1"/>
  <c r="G345" i="3"/>
  <c r="D345" i="3" s="1"/>
  <c r="AA332" i="3"/>
  <c r="Z332" i="3"/>
  <c r="W332" i="3" s="1"/>
  <c r="H345" i="3" l="1"/>
  <c r="B345" i="3"/>
  <c r="C345" i="3"/>
  <c r="A345" i="3"/>
  <c r="X332" i="3"/>
  <c r="V332" i="3"/>
  <c r="Y333" i="3" s="1"/>
  <c r="U332" i="3"/>
  <c r="E346" i="3" l="1"/>
  <c r="B346" i="3" s="1"/>
  <c r="G346" i="3"/>
  <c r="F346" i="3"/>
  <c r="Z333" i="3"/>
  <c r="W333" i="3" s="1"/>
  <c r="AA333" i="3"/>
  <c r="F347" i="3" l="1"/>
  <c r="G347" i="3"/>
  <c r="A346" i="3"/>
  <c r="E347" i="3" s="1"/>
  <c r="H346" i="3"/>
  <c r="C346" i="3"/>
  <c r="D346" i="3"/>
  <c r="V333" i="3"/>
  <c r="Y334" i="3" s="1"/>
  <c r="X333" i="3"/>
  <c r="U333" i="3"/>
  <c r="D347" i="3" l="1"/>
  <c r="C347" i="3"/>
  <c r="A347" i="3"/>
  <c r="B347" i="3"/>
  <c r="H347" i="3"/>
  <c r="V334" i="3"/>
  <c r="Y335" i="3" s="1"/>
  <c r="Z334" i="3"/>
  <c r="AA334" i="3"/>
  <c r="E348" i="3" l="1"/>
  <c r="G348" i="3"/>
  <c r="F348" i="3"/>
  <c r="W334" i="3"/>
  <c r="U334" i="3"/>
  <c r="U335" i="3" s="1"/>
  <c r="X334" i="3"/>
  <c r="Z335" i="3"/>
  <c r="AA335" i="3"/>
  <c r="D348" i="3" l="1"/>
  <c r="C348" i="3"/>
  <c r="A348" i="3"/>
  <c r="H348" i="3"/>
  <c r="B348" i="3"/>
  <c r="V335" i="3"/>
  <c r="Y336" i="3" s="1"/>
  <c r="W335" i="3"/>
  <c r="X335" i="3"/>
  <c r="E349" i="3" l="1"/>
  <c r="D349" i="3" s="1"/>
  <c r="F349" i="3"/>
  <c r="G349" i="3"/>
  <c r="Z336" i="3"/>
  <c r="AA336" i="3"/>
  <c r="X336" i="3" s="1"/>
  <c r="A349" i="3" l="1"/>
  <c r="B349" i="3"/>
  <c r="H349" i="3"/>
  <c r="C349" i="3"/>
  <c r="W336" i="3"/>
  <c r="U336" i="3"/>
  <c r="V336" i="3"/>
  <c r="Y337" i="3" s="1"/>
  <c r="E350" i="3" l="1"/>
  <c r="G350" i="3"/>
  <c r="F350" i="3"/>
  <c r="U337" i="3"/>
  <c r="Z337" i="3"/>
  <c r="AA337" i="3"/>
  <c r="C350" i="3" l="1"/>
  <c r="D350" i="3"/>
  <c r="A350" i="3"/>
  <c r="H350" i="3"/>
  <c r="B350" i="3"/>
  <c r="W337" i="3"/>
  <c r="X337" i="3"/>
  <c r="V337" i="3"/>
  <c r="Y338" i="3" s="1"/>
  <c r="E351" i="3" l="1"/>
  <c r="A351" i="3" s="1"/>
  <c r="F351" i="3"/>
  <c r="G351" i="3"/>
  <c r="AA338" i="3"/>
  <c r="Z338" i="3"/>
  <c r="W338" i="3" s="1"/>
  <c r="H351" i="3" l="1"/>
  <c r="D351" i="3"/>
  <c r="C351" i="3"/>
  <c r="B351" i="3"/>
  <c r="E352" i="3" s="1"/>
  <c r="V338" i="3"/>
  <c r="Y339" i="3" s="1"/>
  <c r="X338" i="3"/>
  <c r="U338" i="3"/>
  <c r="G352" i="3" l="1"/>
  <c r="B352" i="3"/>
  <c r="F352" i="3"/>
  <c r="V339" i="3"/>
  <c r="Y340" i="3" s="1"/>
  <c r="Z339" i="3"/>
  <c r="AA339" i="3"/>
  <c r="F353" i="3" l="1"/>
  <c r="G353" i="3"/>
  <c r="C352" i="3"/>
  <c r="D352" i="3"/>
  <c r="H352" i="3"/>
  <c r="A352" i="3"/>
  <c r="E353" i="3" s="1"/>
  <c r="X339" i="3"/>
  <c r="W339" i="3"/>
  <c r="U339" i="3"/>
  <c r="U340" i="3" s="1"/>
  <c r="Z340" i="3"/>
  <c r="AA340" i="3"/>
  <c r="D353" i="3" l="1"/>
  <c r="B353" i="3"/>
  <c r="H353" i="3"/>
  <c r="A353" i="3"/>
  <c r="C353" i="3"/>
  <c r="V340" i="3"/>
  <c r="Y341" i="3" s="1"/>
  <c r="W340" i="3"/>
  <c r="X340" i="3"/>
  <c r="E354" i="3" l="1"/>
  <c r="B354" i="3" s="1"/>
  <c r="F354" i="3"/>
  <c r="G354" i="3"/>
  <c r="V341" i="3"/>
  <c r="Y342" i="3" s="1"/>
  <c r="AA341" i="3"/>
  <c r="Z341" i="3"/>
  <c r="F355" i="3" l="1"/>
  <c r="G355" i="3"/>
  <c r="A354" i="3"/>
  <c r="E355" i="3" s="1"/>
  <c r="D354" i="3"/>
  <c r="H354" i="3"/>
  <c r="C354" i="3"/>
  <c r="X341" i="3"/>
  <c r="W341" i="3"/>
  <c r="U341" i="3"/>
  <c r="U342" i="3" s="1"/>
  <c r="Z342" i="3"/>
  <c r="AA342" i="3"/>
  <c r="D355" i="3" l="1"/>
  <c r="B355" i="3"/>
  <c r="H355" i="3"/>
  <c r="C355" i="3"/>
  <c r="A355" i="3"/>
  <c r="V342" i="3"/>
  <c r="Y343" i="3" s="1"/>
  <c r="W342" i="3"/>
  <c r="X342" i="3"/>
  <c r="E356" i="3" l="1"/>
  <c r="A356" i="3" s="1"/>
  <c r="F356" i="3"/>
  <c r="G356" i="3"/>
  <c r="AA343" i="3"/>
  <c r="Z343" i="3"/>
  <c r="W343" i="3" s="1"/>
  <c r="H356" i="3" l="1"/>
  <c r="D356" i="3"/>
  <c r="B356" i="3"/>
  <c r="E357" i="3" s="1"/>
  <c r="C356" i="3"/>
  <c r="U343" i="3"/>
  <c r="V343" i="3"/>
  <c r="Y344" i="3" s="1"/>
  <c r="X343" i="3"/>
  <c r="G357" i="3" l="1"/>
  <c r="F357" i="3"/>
  <c r="C357" i="3" s="1"/>
  <c r="U344" i="3"/>
  <c r="AA344" i="3"/>
  <c r="Z344" i="3"/>
  <c r="D357" i="3" l="1"/>
  <c r="A357" i="3"/>
  <c r="H357" i="3"/>
  <c r="B357" i="3"/>
  <c r="V344" i="3"/>
  <c r="Y345" i="3" s="1"/>
  <c r="X344" i="3"/>
  <c r="W344" i="3"/>
  <c r="E358" i="3" l="1"/>
  <c r="A358" i="3" s="1"/>
  <c r="G358" i="3"/>
  <c r="F358" i="3"/>
  <c r="Z345" i="3"/>
  <c r="W345" i="3" s="1"/>
  <c r="AA345" i="3"/>
  <c r="C358" i="3" l="1"/>
  <c r="D358" i="3"/>
  <c r="H358" i="3"/>
  <c r="B358" i="3"/>
  <c r="E359" i="3" s="1"/>
  <c r="V345" i="3"/>
  <c r="Y346" i="3" s="1"/>
  <c r="X345" i="3"/>
  <c r="U345" i="3"/>
  <c r="G359" i="3" l="1"/>
  <c r="F359" i="3"/>
  <c r="C359" i="3" s="1"/>
  <c r="Z346" i="3"/>
  <c r="AA346" i="3"/>
  <c r="X346" i="3" s="1"/>
  <c r="B359" i="3" l="1"/>
  <c r="D359" i="3"/>
  <c r="A359" i="3"/>
  <c r="H359" i="3"/>
  <c r="W346" i="3"/>
  <c r="V346" i="3"/>
  <c r="Y347" i="3" s="1"/>
  <c r="U346" i="3"/>
  <c r="E360" i="3" l="1"/>
  <c r="H360" i="3" s="1"/>
  <c r="F360" i="3"/>
  <c r="G360" i="3"/>
  <c r="Z347" i="3"/>
  <c r="AA347" i="3"/>
  <c r="X347" i="3" s="1"/>
  <c r="A360" i="3" l="1"/>
  <c r="D360" i="3"/>
  <c r="C360" i="3"/>
  <c r="B360" i="3"/>
  <c r="E361" i="3" s="1"/>
  <c r="W347" i="3"/>
  <c r="V347" i="3"/>
  <c r="Y348" i="3" s="1"/>
  <c r="U347" i="3"/>
  <c r="G361" i="3" l="1"/>
  <c r="F361" i="3"/>
  <c r="C361" i="3" s="1"/>
  <c r="Z348" i="3"/>
  <c r="AA348" i="3"/>
  <c r="X348" i="3" s="1"/>
  <c r="D361" i="3" l="1"/>
  <c r="A361" i="3"/>
  <c r="B361" i="3"/>
  <c r="H361" i="3"/>
  <c r="W348" i="3"/>
  <c r="V348" i="3"/>
  <c r="Y349" i="3" s="1"/>
  <c r="U348" i="3"/>
  <c r="E362" i="3" l="1"/>
  <c r="A362" i="3" s="1"/>
  <c r="G362" i="3"/>
  <c r="F362" i="3"/>
  <c r="V349" i="3"/>
  <c r="Y350" i="3" s="1"/>
  <c r="Z349" i="3"/>
  <c r="AA349" i="3"/>
  <c r="C362" i="3" l="1"/>
  <c r="B362" i="3"/>
  <c r="E363" i="3" s="1"/>
  <c r="D362" i="3"/>
  <c r="H362" i="3"/>
  <c r="X349" i="3"/>
  <c r="W349" i="3"/>
  <c r="U349" i="3"/>
  <c r="U350" i="3" s="1"/>
  <c r="AA350" i="3"/>
  <c r="Z350" i="3"/>
  <c r="F363" i="3" l="1"/>
  <c r="C363" i="3"/>
  <c r="G363" i="3"/>
  <c r="X350" i="3"/>
  <c r="V350" i="3"/>
  <c r="Y351" i="3" s="1"/>
  <c r="W350" i="3"/>
  <c r="H363" i="3" l="1"/>
  <c r="B363" i="3"/>
  <c r="D363" i="3"/>
  <c r="A363" i="3"/>
  <c r="Z351" i="3"/>
  <c r="AA351" i="3"/>
  <c r="X351" i="3" s="1"/>
  <c r="E364" i="3" l="1"/>
  <c r="D364" i="3" s="1"/>
  <c r="P2" i="3" s="1" a="1"/>
  <c r="P2" i="3" s="1"/>
  <c r="H36" i="2" s="1"/>
  <c r="G364" i="3"/>
  <c r="F364" i="3"/>
  <c r="W351" i="3"/>
  <c r="V351" i="3"/>
  <c r="Y352" i="3" s="1"/>
  <c r="U351" i="3"/>
  <c r="A364" i="3" l="1"/>
  <c r="J2" i="3" s="1" a="1"/>
  <c r="J2" i="3" s="1"/>
  <c r="C364" i="3"/>
  <c r="O2" i="3" s="1" a="1"/>
  <c r="O2" i="3" s="1"/>
  <c r="H35" i="2" s="1"/>
  <c r="H37" i="2" s="1"/>
  <c r="B364" i="3"/>
  <c r="N2" i="3" s="1" a="1"/>
  <c r="N2" i="3" s="1"/>
  <c r="H364" i="3"/>
  <c r="Z352" i="3"/>
  <c r="AA352" i="3"/>
  <c r="X352" i="3" s="1"/>
  <c r="H34" i="2" l="1"/>
  <c r="F12" i="2" s="1"/>
  <c r="S2" i="3" a="1"/>
  <c r="S2" i="3" s="1"/>
  <c r="Q364" i="3" s="1" a="1"/>
  <c r="Q364" i="3" s="1"/>
  <c r="K2" i="3"/>
  <c r="R3" i="3"/>
  <c r="R5" i="3"/>
  <c r="R4" i="3"/>
  <c r="R6" i="3"/>
  <c r="R2" i="3"/>
  <c r="V352" i="3"/>
  <c r="Y353" i="3" s="1"/>
  <c r="W352" i="3"/>
  <c r="U352" i="3"/>
  <c r="Q233" i="3" l="1" a="1"/>
  <c r="Q233" i="3" s="1"/>
  <c r="Q66" i="3" a="1"/>
  <c r="Q66" i="3" s="1"/>
  <c r="Q213" i="3" a="1"/>
  <c r="Q213" i="3" s="1"/>
  <c r="Q332" i="3" a="1"/>
  <c r="Q332" i="3" s="1"/>
  <c r="Q76" i="3" a="1"/>
  <c r="Q76" i="3" s="1"/>
  <c r="Q140" i="3" a="1"/>
  <c r="Q140" i="3" s="1"/>
  <c r="Q146" i="3" a="1"/>
  <c r="Q146" i="3" s="1"/>
  <c r="Q242" i="3" a="1"/>
  <c r="Q242" i="3" s="1"/>
  <c r="Q308" i="3" a="1"/>
  <c r="Q308" i="3" s="1"/>
  <c r="Q194" i="3" a="1"/>
  <c r="Q194" i="3" s="1"/>
  <c r="Q61" i="3" a="1"/>
  <c r="Q61" i="3" s="1"/>
  <c r="Q212" i="3" a="1"/>
  <c r="Q212" i="3" s="1"/>
  <c r="Q167" i="3" a="1"/>
  <c r="Q167" i="3" s="1"/>
  <c r="Q74" i="3" a="1"/>
  <c r="Q74" i="3" s="1"/>
  <c r="Q205" i="3" a="1"/>
  <c r="Q205" i="3" s="1"/>
  <c r="Q341" i="3" a="1"/>
  <c r="Q341" i="3" s="1"/>
  <c r="Q338" i="3" a="1"/>
  <c r="Q338" i="3" s="1"/>
  <c r="Q145" i="3" a="1"/>
  <c r="Q145" i="3" s="1"/>
  <c r="Q111" i="3" a="1"/>
  <c r="Q111" i="3" s="1"/>
  <c r="Q222" i="3" a="1"/>
  <c r="Q222" i="3" s="1"/>
  <c r="Q139" i="3" a="1"/>
  <c r="Q139" i="3" s="1"/>
  <c r="Q122" i="3" a="1"/>
  <c r="Q122" i="3" s="1"/>
  <c r="Q161" i="3" a="1"/>
  <c r="Q161" i="3" s="1"/>
  <c r="Q67" i="3" a="1"/>
  <c r="Q67" i="3" s="1"/>
  <c r="Q30" i="3" a="1"/>
  <c r="Q30" i="3" s="1"/>
  <c r="Q126" i="3" a="1"/>
  <c r="Q126" i="3" s="1"/>
  <c r="Q177" i="3" a="1"/>
  <c r="Q177" i="3" s="1"/>
  <c r="Q228" i="3" a="1"/>
  <c r="Q228" i="3" s="1"/>
  <c r="Q33" i="3" a="1"/>
  <c r="Q33" i="3" s="1"/>
  <c r="Q254" i="3" a="1"/>
  <c r="Q254" i="3" s="1"/>
  <c r="Q114" i="3" a="1"/>
  <c r="Q114" i="3" s="1"/>
  <c r="Q221" i="3" a="1"/>
  <c r="Q221" i="3" s="1"/>
  <c r="Q75" i="3" a="1"/>
  <c r="Q75" i="3" s="1"/>
  <c r="Q101" i="3" a="1"/>
  <c r="Q101" i="3" s="1"/>
  <c r="Q11" i="3" a="1"/>
  <c r="Q11" i="3" s="1"/>
  <c r="Q173" i="3" a="1"/>
  <c r="Q173" i="3" s="1"/>
  <c r="Q220" i="3" a="1"/>
  <c r="Q220" i="3" s="1"/>
  <c r="Q4" i="3" a="1"/>
  <c r="Q4" i="3" s="1"/>
  <c r="Q210" i="3" a="1"/>
  <c r="Q210" i="3" s="1"/>
  <c r="Q121" i="3" a="1"/>
  <c r="Q121" i="3" s="1"/>
  <c r="Q104" i="3" a="1"/>
  <c r="Q104" i="3" s="1"/>
  <c r="Q304" i="3" a="1"/>
  <c r="Q304" i="3" s="1"/>
  <c r="Q280" i="3" a="1"/>
  <c r="Q280" i="3" s="1"/>
  <c r="Q291" i="3" a="1"/>
  <c r="Q291" i="3" s="1"/>
  <c r="Q287" i="3" a="1"/>
  <c r="Q287" i="3" s="1"/>
  <c r="Q360" i="3" a="1"/>
  <c r="Q360" i="3" s="1"/>
  <c r="Q288" i="3" a="1"/>
  <c r="Q288" i="3" s="1"/>
  <c r="Q362" i="3" a="1"/>
  <c r="Q362" i="3" s="1"/>
  <c r="Q292" i="3" a="1"/>
  <c r="Q292" i="3" s="1"/>
  <c r="Q321" i="3" a="1"/>
  <c r="Q321" i="3" s="1"/>
  <c r="Q20" i="3" a="1"/>
  <c r="Q20" i="3" s="1"/>
  <c r="Q108" i="3" a="1"/>
  <c r="Q108" i="3" s="1"/>
  <c r="Q356" i="3" a="1"/>
  <c r="Q356" i="3" s="1"/>
  <c r="Q200" i="3" a="1"/>
  <c r="Q200" i="3" s="1"/>
  <c r="Q234" i="3" a="1"/>
  <c r="Q234" i="3" s="1"/>
  <c r="Q260" i="3" a="1"/>
  <c r="Q260" i="3" s="1"/>
  <c r="Q44" i="3" a="1"/>
  <c r="Q44" i="3" s="1"/>
  <c r="Q163" i="3" a="1"/>
  <c r="Q163" i="3" s="1"/>
  <c r="Q217" i="3" a="1"/>
  <c r="Q217" i="3" s="1"/>
  <c r="Q199" i="3" a="1"/>
  <c r="Q199" i="3" s="1"/>
  <c r="Q174" i="3" a="1"/>
  <c r="Q174" i="3" s="1"/>
  <c r="Q189" i="3" a="1"/>
  <c r="Q189" i="3" s="1"/>
  <c r="Q349" i="3" a="1"/>
  <c r="Q349" i="3" s="1"/>
  <c r="Q157" i="3" a="1"/>
  <c r="Q157" i="3" s="1"/>
  <c r="Q170" i="3" a="1"/>
  <c r="Q170" i="3" s="1"/>
  <c r="Q256" i="3" a="1"/>
  <c r="Q256" i="3" s="1"/>
  <c r="Q246" i="3" a="1"/>
  <c r="Q246" i="3" s="1"/>
  <c r="Q243" i="3" a="1"/>
  <c r="Q243" i="3" s="1"/>
  <c r="Q159" i="3" a="1"/>
  <c r="Q159" i="3" s="1"/>
  <c r="Q16" i="3" a="1"/>
  <c r="Q16" i="3" s="1"/>
  <c r="Q209" i="3" a="1"/>
  <c r="Q209" i="3" s="1"/>
  <c r="Q244" i="3" a="1"/>
  <c r="Q244" i="3" s="1"/>
  <c r="Q78" i="3" a="1"/>
  <c r="Q78" i="3" s="1"/>
  <c r="Q5" i="3" a="1"/>
  <c r="Q5" i="3" s="1"/>
  <c r="Q42" i="3" a="1"/>
  <c r="Q42" i="3" s="1"/>
  <c r="Q204" i="3" a="1"/>
  <c r="Q204" i="3" s="1"/>
  <c r="Q232" i="3" a="1"/>
  <c r="Q232" i="3" s="1"/>
  <c r="Q92" i="3" a="1"/>
  <c r="Q92" i="3" s="1"/>
  <c r="Q96" i="3" a="1"/>
  <c r="Q96" i="3" s="1"/>
  <c r="Q84" i="3" a="1"/>
  <c r="Q84" i="3" s="1"/>
  <c r="Q87" i="3" a="1"/>
  <c r="Q87" i="3" s="1"/>
  <c r="Q144" i="3" a="1"/>
  <c r="Q144" i="3" s="1"/>
  <c r="Q229" i="3" a="1"/>
  <c r="Q229" i="3" s="1"/>
  <c r="Q188" i="3" a="1"/>
  <c r="Q188" i="3" s="1"/>
  <c r="Q132" i="3" a="1"/>
  <c r="Q132" i="3" s="1"/>
  <c r="Q21" i="3" a="1"/>
  <c r="Q21" i="3" s="1"/>
  <c r="Q208" i="3" a="1"/>
  <c r="Q208" i="3" s="1"/>
  <c r="Q294" i="3" a="1"/>
  <c r="Q294" i="3" s="1"/>
  <c r="Q284" i="3" a="1"/>
  <c r="Q284" i="3" s="1"/>
  <c r="Q357" i="3" a="1"/>
  <c r="Q357" i="3" s="1"/>
  <c r="Q322" i="3" a="1"/>
  <c r="Q322" i="3" s="1"/>
  <c r="Q363" i="3" a="1"/>
  <c r="Q363" i="3" s="1"/>
  <c r="Q331" i="3" a="1"/>
  <c r="Q331" i="3" s="1"/>
  <c r="Q309" i="3" a="1"/>
  <c r="Q309" i="3" s="1"/>
  <c r="Q336" i="3" a="1"/>
  <c r="Q336" i="3" s="1"/>
  <c r="Q299" i="3" a="1"/>
  <c r="Q299" i="3" s="1"/>
  <c r="Q77" i="3" a="1"/>
  <c r="Q77" i="3" s="1"/>
  <c r="Q195" i="3" a="1"/>
  <c r="Q195" i="3" s="1"/>
  <c r="Q156" i="3" a="1"/>
  <c r="Q156" i="3" s="1"/>
  <c r="Q313" i="3" a="1"/>
  <c r="Q313" i="3" s="1"/>
  <c r="Q98" i="3" a="1"/>
  <c r="Q98" i="3" s="1"/>
  <c r="Q120" i="3" a="1"/>
  <c r="Q120" i="3" s="1"/>
  <c r="Q153" i="3" a="1"/>
  <c r="Q153" i="3" s="1"/>
  <c r="Q257" i="3" a="1"/>
  <c r="Q257" i="3" s="1"/>
  <c r="Q24" i="3" a="1"/>
  <c r="Q24" i="3" s="1"/>
  <c r="Q178" i="3" a="1"/>
  <c r="Q178" i="3" s="1"/>
  <c r="Q206" i="3" a="1"/>
  <c r="Q206" i="3" s="1"/>
  <c r="Q110" i="3" a="1"/>
  <c r="Q110" i="3" s="1"/>
  <c r="Q248" i="3" a="1"/>
  <c r="Q248" i="3" s="1"/>
  <c r="Q333" i="3" a="1"/>
  <c r="Q333" i="3" s="1"/>
  <c r="Q180" i="3" a="1"/>
  <c r="Q180" i="3" s="1"/>
  <c r="Q47" i="3" a="1"/>
  <c r="Q47" i="3" s="1"/>
  <c r="Q198" i="3" a="1"/>
  <c r="Q198" i="3" s="1"/>
  <c r="Q2" i="3" a="1"/>
  <c r="Q2" i="3" s="1"/>
  <c r="Q186" i="3" a="1"/>
  <c r="Q186" i="3" s="1"/>
  <c r="Q60" i="3" a="1"/>
  <c r="Q60" i="3" s="1"/>
  <c r="Q107" i="3" a="1"/>
  <c r="Q107" i="3" s="1"/>
  <c r="Q23" i="3" a="1"/>
  <c r="Q23" i="3" s="1"/>
  <c r="Q165" i="3" a="1"/>
  <c r="Q165" i="3" s="1"/>
  <c r="Q53" i="3" a="1"/>
  <c r="Q53" i="3" s="1"/>
  <c r="Q56" i="3" a="1"/>
  <c r="Q56" i="3" s="1"/>
  <c r="Q38" i="3" a="1"/>
  <c r="Q38" i="3" s="1"/>
  <c r="Q255" i="3" a="1"/>
  <c r="Q255" i="3" s="1"/>
  <c r="Q125" i="3" a="1"/>
  <c r="Q125" i="3" s="1"/>
  <c r="Q31" i="3" a="1"/>
  <c r="Q31" i="3" s="1"/>
  <c r="Q183" i="3" a="1"/>
  <c r="Q183" i="3" s="1"/>
  <c r="Q142" i="3" a="1"/>
  <c r="Q142" i="3" s="1"/>
  <c r="Q115" i="3" a="1"/>
  <c r="Q115" i="3" s="1"/>
  <c r="Q68" i="3" a="1"/>
  <c r="Q68" i="3" s="1"/>
  <c r="Q41" i="3" a="1"/>
  <c r="Q41" i="3" s="1"/>
  <c r="Q171" i="3" a="1"/>
  <c r="Q171" i="3" s="1"/>
  <c r="Q193" i="3" a="1"/>
  <c r="Q193" i="3" s="1"/>
  <c r="Q211" i="3" a="1"/>
  <c r="Q211" i="3" s="1"/>
  <c r="Q82" i="3" a="1"/>
  <c r="Q82" i="3" s="1"/>
  <c r="Q89" i="3" a="1"/>
  <c r="Q89" i="3" s="1"/>
  <c r="Q343" i="3" a="1"/>
  <c r="Q343" i="3" s="1"/>
  <c r="Q258" i="3" a="1"/>
  <c r="Q258" i="3" s="1"/>
  <c r="Q347" i="3" a="1"/>
  <c r="Q347" i="3" s="1"/>
  <c r="Q286" i="3" a="1"/>
  <c r="Q286" i="3" s="1"/>
  <c r="Q297" i="3" a="1"/>
  <c r="Q297" i="3" s="1"/>
  <c r="Q310" i="3" a="1"/>
  <c r="Q310" i="3" s="1"/>
  <c r="Q300" i="3" a="1"/>
  <c r="Q300" i="3" s="1"/>
  <c r="Q296" i="3" a="1"/>
  <c r="Q296" i="3" s="1"/>
  <c r="Q295" i="3" a="1"/>
  <c r="Q295" i="3" s="1"/>
  <c r="Q85" i="3" a="1"/>
  <c r="Q85" i="3" s="1"/>
  <c r="Q49" i="3" a="1"/>
  <c r="Q49" i="3" s="1"/>
  <c r="Q327" i="3" a="1"/>
  <c r="Q327" i="3" s="1"/>
  <c r="Q14" i="3" a="1"/>
  <c r="Q14" i="3" s="1"/>
  <c r="Q45" i="3" a="1"/>
  <c r="Q45" i="3" s="1"/>
  <c r="Q303" i="3" a="1"/>
  <c r="Q303" i="3" s="1"/>
  <c r="Q32" i="3" a="1"/>
  <c r="Q32" i="3" s="1"/>
  <c r="Q12" i="3" a="1"/>
  <c r="Q12" i="3" s="1"/>
  <c r="Q187" i="3" a="1"/>
  <c r="Q187" i="3" s="1"/>
  <c r="Q93" i="3" a="1"/>
  <c r="Q93" i="3" s="1"/>
  <c r="Q154" i="3" a="1"/>
  <c r="Q154" i="3" s="1"/>
  <c r="Q354" i="3" a="1"/>
  <c r="Q354" i="3" s="1"/>
  <c r="Q277" i="3" a="1"/>
  <c r="Q277" i="3" s="1"/>
  <c r="Q102" i="3" a="1"/>
  <c r="Q102" i="3" s="1"/>
  <c r="Q164" i="3" a="1"/>
  <c r="Q164" i="3" s="1"/>
  <c r="Q58" i="3" a="1"/>
  <c r="Q58" i="3" s="1"/>
  <c r="Q136" i="3" a="1"/>
  <c r="Q136" i="3" s="1"/>
  <c r="Q231" i="3" a="1"/>
  <c r="Q231" i="3" s="1"/>
  <c r="Q203" i="3" a="1"/>
  <c r="Q203" i="3" s="1"/>
  <c r="Q218" i="3" a="1"/>
  <c r="Q218" i="3" s="1"/>
  <c r="Q249" i="3" a="1"/>
  <c r="Q249" i="3" s="1"/>
  <c r="Q27" i="3" a="1"/>
  <c r="Q27" i="3" s="1"/>
  <c r="Q158" i="3" a="1"/>
  <c r="Q158" i="3" s="1"/>
  <c r="Q18" i="3" a="1"/>
  <c r="Q18" i="3" s="1"/>
  <c r="Q103" i="3" a="1"/>
  <c r="Q103" i="3" s="1"/>
  <c r="Q19" i="3" a="1"/>
  <c r="Q19" i="3" s="1"/>
  <c r="Q219" i="3" a="1"/>
  <c r="Q219" i="3" s="1"/>
  <c r="Q62" i="3" a="1"/>
  <c r="Q62" i="3" s="1"/>
  <c r="Q65" i="3" a="1"/>
  <c r="Q65" i="3" s="1"/>
  <c r="Q51" i="3" a="1"/>
  <c r="Q51" i="3" s="1"/>
  <c r="Q241" i="3" a="1"/>
  <c r="Q241" i="3" s="1"/>
  <c r="Q133" i="3" a="1"/>
  <c r="Q133" i="3" s="1"/>
  <c r="Q227" i="3" a="1"/>
  <c r="Q227" i="3" s="1"/>
  <c r="Q52" i="3" a="1"/>
  <c r="Q52" i="3" s="1"/>
  <c r="Q119" i="3" a="1"/>
  <c r="Q119" i="3" s="1"/>
  <c r="Q50" i="3" a="1"/>
  <c r="Q50" i="3" s="1"/>
  <c r="Q207" i="3" a="1"/>
  <c r="Q207" i="3" s="1"/>
  <c r="Q55" i="3" a="1"/>
  <c r="Q55" i="3" s="1"/>
  <c r="Q330" i="3" a="1"/>
  <c r="Q330" i="3" s="1"/>
  <c r="Q271" i="3" a="1"/>
  <c r="Q271" i="3" s="1"/>
  <c r="Q273" i="3" a="1"/>
  <c r="Q273" i="3" s="1"/>
  <c r="Q264" i="3" a="1"/>
  <c r="Q264" i="3" s="1"/>
  <c r="Q351" i="3" a="1"/>
  <c r="Q351" i="3" s="1"/>
  <c r="Q265" i="3" a="1"/>
  <c r="Q265" i="3" s="1"/>
  <c r="Q275" i="3" a="1"/>
  <c r="Q275" i="3" s="1"/>
  <c r="Q328" i="3" a="1"/>
  <c r="Q328" i="3" s="1"/>
  <c r="Q329" i="3" a="1"/>
  <c r="Q329" i="3" s="1"/>
  <c r="Q185" i="3" a="1"/>
  <c r="Q185" i="3" s="1"/>
  <c r="Q64" i="3" a="1"/>
  <c r="Q64" i="3" s="1"/>
  <c r="Q172" i="3" a="1"/>
  <c r="Q172" i="3" s="1"/>
  <c r="Q307" i="3" a="1"/>
  <c r="Q307" i="3" s="1"/>
  <c r="Q95" i="3" a="1"/>
  <c r="Q95" i="3" s="1"/>
  <c r="Q175" i="3" a="1"/>
  <c r="Q175" i="3" s="1"/>
  <c r="Q342" i="3" a="1"/>
  <c r="Q342" i="3" s="1"/>
  <c r="Q334" i="3" a="1"/>
  <c r="Q334" i="3" s="1"/>
  <c r="Q86" i="3" a="1"/>
  <c r="Q86" i="3" s="1"/>
  <c r="Q191" i="3" a="1"/>
  <c r="Q191" i="3" s="1"/>
  <c r="Q88" i="3" a="1"/>
  <c r="Q88" i="3" s="1"/>
  <c r="Q226" i="3" a="1"/>
  <c r="Q226" i="3" s="1"/>
  <c r="Q325" i="3" a="1"/>
  <c r="Q325" i="3" s="1"/>
  <c r="Q279" i="3" a="1"/>
  <c r="Q279" i="3" s="1"/>
  <c r="Q240" i="3" a="1"/>
  <c r="Q240" i="3" s="1"/>
  <c r="Q128" i="3" a="1"/>
  <c r="Q128" i="3" s="1"/>
  <c r="Q81" i="3" a="1"/>
  <c r="Q81" i="3" s="1"/>
  <c r="Q238" i="3" a="1"/>
  <c r="Q238" i="3" s="1"/>
  <c r="Q54" i="3" a="1"/>
  <c r="Q54" i="3" s="1"/>
  <c r="Q224" i="3" a="1"/>
  <c r="Q224" i="3" s="1"/>
  <c r="Q80" i="3" a="1"/>
  <c r="Q80" i="3" s="1"/>
  <c r="Q127" i="3" a="1"/>
  <c r="Q127" i="3" s="1"/>
  <c r="Q63" i="3" a="1"/>
  <c r="Q63" i="3" s="1"/>
  <c r="Q182" i="3" a="1"/>
  <c r="Q182" i="3" s="1"/>
  <c r="Q43" i="3" a="1"/>
  <c r="Q43" i="3" s="1"/>
  <c r="Q29" i="3" a="1"/>
  <c r="Q29" i="3" s="1"/>
  <c r="Q123" i="3" a="1"/>
  <c r="Q123" i="3" s="1"/>
  <c r="Q99" i="3" a="1"/>
  <c r="Q99" i="3" s="1"/>
  <c r="Q129" i="3" a="1"/>
  <c r="Q129" i="3" s="1"/>
  <c r="Q237" i="3" a="1"/>
  <c r="Q237" i="3" s="1"/>
  <c r="Q216" i="3" a="1"/>
  <c r="Q216" i="3" s="1"/>
  <c r="Q252" i="3" a="1"/>
  <c r="Q252" i="3" s="1"/>
  <c r="Q179" i="3" a="1"/>
  <c r="Q179" i="3" s="1"/>
  <c r="Q253" i="3" a="1"/>
  <c r="Q253" i="3" s="1"/>
  <c r="Q169" i="3" a="1"/>
  <c r="Q169" i="3" s="1"/>
  <c r="Q9" i="3" a="1"/>
  <c r="Q9" i="3" s="1"/>
  <c r="Q15" i="3" a="1"/>
  <c r="Q15" i="3" s="1"/>
  <c r="Q10" i="3" a="1"/>
  <c r="Q10" i="3" s="1"/>
  <c r="Q278" i="3" a="1"/>
  <c r="Q278" i="3" s="1"/>
  <c r="Q283" i="3" a="1"/>
  <c r="Q283" i="3" s="1"/>
  <c r="Q267" i="3" a="1"/>
  <c r="Q267" i="3" s="1"/>
  <c r="Q289" i="3" a="1"/>
  <c r="Q289" i="3" s="1"/>
  <c r="Q311" i="3" a="1"/>
  <c r="Q311" i="3" s="1"/>
  <c r="Q344" i="3" a="1"/>
  <c r="Q344" i="3" s="1"/>
  <c r="Q270" i="3" a="1"/>
  <c r="Q270" i="3" s="1"/>
  <c r="Q345" i="3" a="1"/>
  <c r="Q345" i="3" s="1"/>
  <c r="Q201" i="3" a="1"/>
  <c r="Q201" i="3" s="1"/>
  <c r="Q39" i="3" a="1"/>
  <c r="Q39" i="3" s="1"/>
  <c r="Q35" i="3" a="1"/>
  <c r="Q35" i="3" s="1"/>
  <c r="Q106" i="3" a="1"/>
  <c r="Q106" i="3" s="1"/>
  <c r="Q262" i="3" a="1"/>
  <c r="Q262" i="3" s="1"/>
  <c r="Q6" i="3" a="1"/>
  <c r="Q6" i="3" s="1"/>
  <c r="Q250" i="3" a="1"/>
  <c r="Q250" i="3" s="1"/>
  <c r="Q36" i="3" a="1"/>
  <c r="Q36" i="3" s="1"/>
  <c r="Q312" i="3" a="1"/>
  <c r="Q312" i="3" s="1"/>
  <c r="Q69" i="3" a="1"/>
  <c r="Q69" i="3" s="1"/>
  <c r="Q149" i="3" a="1"/>
  <c r="Q149" i="3" s="1"/>
  <c r="Q71" i="3" a="1"/>
  <c r="Q71" i="3" s="1"/>
  <c r="Q25" i="3" a="1"/>
  <c r="Q25" i="3" s="1"/>
  <c r="Q197" i="3" a="1"/>
  <c r="Q197" i="3" s="1"/>
  <c r="Q138" i="3" a="1"/>
  <c r="Q138" i="3" s="1"/>
  <c r="Q83" i="3" a="1"/>
  <c r="Q83" i="3" s="1"/>
  <c r="Q109" i="3" a="1"/>
  <c r="Q109" i="3" s="1"/>
  <c r="Q235" i="3" a="1"/>
  <c r="Q235" i="3" s="1"/>
  <c r="Q46" i="3" a="1"/>
  <c r="Q46" i="3" s="1"/>
  <c r="Q141" i="3" a="1"/>
  <c r="Q141" i="3" s="1"/>
  <c r="Q48" i="3" a="1"/>
  <c r="Q48" i="3" s="1"/>
  <c r="Q70" i="3" a="1"/>
  <c r="Q70" i="3" s="1"/>
  <c r="Q28" i="3" a="1"/>
  <c r="Q28" i="3" s="1"/>
  <c r="Q181" i="3" a="1"/>
  <c r="Q181" i="3" s="1"/>
  <c r="Q223" i="3" a="1"/>
  <c r="Q223" i="3" s="1"/>
  <c r="Q73" i="3" a="1"/>
  <c r="Q73" i="3" s="1"/>
  <c r="Q236" i="3" a="1"/>
  <c r="Q236" i="3" s="1"/>
  <c r="Q105" i="3" a="1"/>
  <c r="Q105" i="3" s="1"/>
  <c r="Q162" i="3" a="1"/>
  <c r="Q162" i="3" s="1"/>
  <c r="Q91" i="3" a="1"/>
  <c r="Q91" i="3" s="1"/>
  <c r="Q118" i="3" a="1"/>
  <c r="Q118" i="3" s="1"/>
  <c r="Q137" i="3" a="1"/>
  <c r="Q137" i="3" s="1"/>
  <c r="Q13" i="3" a="1"/>
  <c r="Q13" i="3" s="1"/>
  <c r="Q94" i="3" a="1"/>
  <c r="Q94" i="3" s="1"/>
  <c r="Q215" i="3" a="1"/>
  <c r="Q215" i="3" s="1"/>
  <c r="Q40" i="3" a="1"/>
  <c r="Q40" i="3" s="1"/>
  <c r="Q302" i="3" a="1"/>
  <c r="Q302" i="3" s="1"/>
  <c r="Q340" i="3" a="1"/>
  <c r="Q340" i="3" s="1"/>
  <c r="Q282" i="3" a="1"/>
  <c r="Q282" i="3" s="1"/>
  <c r="Q269" i="3" a="1"/>
  <c r="Q269" i="3" s="1"/>
  <c r="Q320" i="3" a="1"/>
  <c r="Q320" i="3" s="1"/>
  <c r="Q318" i="3" a="1"/>
  <c r="Q318" i="3" s="1"/>
  <c r="Q266" i="3" a="1"/>
  <c r="Q266" i="3" s="1"/>
  <c r="Q305" i="3" a="1"/>
  <c r="Q305" i="3" s="1"/>
  <c r="Q361" i="3" a="1"/>
  <c r="Q361" i="3" s="1"/>
  <c r="Q130" i="3" a="1"/>
  <c r="Q130" i="3" s="1"/>
  <c r="Q230" i="3" a="1"/>
  <c r="Q230" i="3" s="1"/>
  <c r="Q359" i="3" a="1"/>
  <c r="Q359" i="3" s="1"/>
  <c r="Q131" i="3" a="1"/>
  <c r="Q131" i="3" s="1"/>
  <c r="Q124" i="3" a="1"/>
  <c r="Q124" i="3" s="1"/>
  <c r="Q290" i="3" a="1"/>
  <c r="Q290" i="3" s="1"/>
  <c r="Q168" i="3" a="1"/>
  <c r="Q168" i="3" s="1"/>
  <c r="Q152" i="3" a="1"/>
  <c r="Q152" i="3" s="1"/>
  <c r="Q225" i="3" a="1"/>
  <c r="Q225" i="3" s="1"/>
  <c r="Q202" i="3" a="1"/>
  <c r="Q202" i="3" s="1"/>
  <c r="Q293" i="3" a="1"/>
  <c r="Q293" i="3" s="1"/>
  <c r="Q335" i="3" a="1"/>
  <c r="Q335" i="3" s="1"/>
  <c r="Q353" i="3" a="1"/>
  <c r="Q353" i="3" s="1"/>
  <c r="Q348" i="3" a="1"/>
  <c r="Q348" i="3" s="1"/>
  <c r="Q261" i="3" a="1"/>
  <c r="Q261" i="3" s="1"/>
  <c r="Q272" i="3" a="1"/>
  <c r="Q272" i="3" s="1"/>
  <c r="Q358" i="3" a="1"/>
  <c r="Q358" i="3" s="1"/>
  <c r="Q324" i="3" a="1"/>
  <c r="Q324" i="3" s="1"/>
  <c r="Q339" i="3" a="1"/>
  <c r="Q339" i="3" s="1"/>
  <c r="Q214" i="3" a="1"/>
  <c r="Q214" i="3" s="1"/>
  <c r="Q150" i="3" a="1"/>
  <c r="Q150" i="3" s="1"/>
  <c r="Q196" i="3" a="1"/>
  <c r="Q196" i="3" s="1"/>
  <c r="Q34" i="3" a="1"/>
  <c r="Q34" i="3" s="1"/>
  <c r="Q251" i="3" a="1"/>
  <c r="Q251" i="3" s="1"/>
  <c r="Q116" i="3" a="1"/>
  <c r="Q116" i="3" s="1"/>
  <c r="Q72" i="3" a="1"/>
  <c r="Q72" i="3" s="1"/>
  <c r="Q160" i="3" a="1"/>
  <c r="Q160" i="3" s="1"/>
  <c r="Q26" i="3" a="1"/>
  <c r="Q26" i="3" s="1"/>
  <c r="Q17" i="3" a="1"/>
  <c r="Q17" i="3" s="1"/>
  <c r="Q151" i="3" a="1"/>
  <c r="Q151" i="3" s="1"/>
  <c r="Q117" i="3" a="1"/>
  <c r="Q117" i="3" s="1"/>
  <c r="Q192" i="3" a="1"/>
  <c r="Q192" i="3" s="1"/>
  <c r="Q184" i="3" a="1"/>
  <c r="Q184" i="3" s="1"/>
  <c r="Q7" i="3" a="1"/>
  <c r="Q7" i="3" s="1"/>
  <c r="Q3" i="3" a="1"/>
  <c r="Q3" i="3" s="1"/>
  <c r="Q113" i="3" a="1"/>
  <c r="Q113" i="3" s="1"/>
  <c r="Q79" i="3" a="1"/>
  <c r="Q79" i="3" s="1"/>
  <c r="Q57" i="3" a="1"/>
  <c r="Q57" i="3" s="1"/>
  <c r="Q59" i="3" a="1"/>
  <c r="Q59" i="3" s="1"/>
  <c r="Q247" i="3" a="1"/>
  <c r="Q247" i="3" s="1"/>
  <c r="Q281" i="3" a="1"/>
  <c r="Q281" i="3" s="1"/>
  <c r="Q263" i="3" a="1"/>
  <c r="Q263" i="3" s="1"/>
  <c r="Q317" i="3" a="1"/>
  <c r="Q317" i="3" s="1"/>
  <c r="Q319" i="3" a="1"/>
  <c r="Q319" i="3" s="1"/>
  <c r="Q259" i="3" a="1"/>
  <c r="Q259" i="3" s="1"/>
  <c r="Q337" i="3" a="1"/>
  <c r="Q337" i="3" s="1"/>
  <c r="Q352" i="3" a="1"/>
  <c r="Q352" i="3" s="1"/>
  <c r="Q285" i="3" a="1"/>
  <c r="Q285" i="3" s="1"/>
  <c r="Q268" i="3" a="1"/>
  <c r="Q268" i="3" s="1"/>
  <c r="Q143" i="3" a="1"/>
  <c r="Q143" i="3" s="1"/>
  <c r="Q90" i="3" a="1"/>
  <c r="Q90" i="3" s="1"/>
  <c r="Q346" i="3" a="1"/>
  <c r="Q346" i="3" s="1"/>
  <c r="Q350" i="3" a="1"/>
  <c r="Q350" i="3" s="1"/>
  <c r="Q155" i="3" a="1"/>
  <c r="Q155" i="3" s="1"/>
  <c r="Q112" i="3" a="1"/>
  <c r="Q112" i="3" s="1"/>
  <c r="Q37" i="3" a="1"/>
  <c r="Q37" i="3" s="1"/>
  <c r="Q326" i="3" a="1"/>
  <c r="Q326" i="3" s="1"/>
  <c r="Q134" i="3" a="1"/>
  <c r="Q134" i="3" s="1"/>
  <c r="Q147" i="3" a="1"/>
  <c r="Q147" i="3" s="1"/>
  <c r="Q8" i="3" a="1"/>
  <c r="Q8" i="3" s="1"/>
  <c r="Q190" i="3" a="1"/>
  <c r="Q190" i="3" s="1"/>
  <c r="Q148" i="3" a="1"/>
  <c r="Q148" i="3" s="1"/>
  <c r="Q239" i="3" a="1"/>
  <c r="Q239" i="3" s="1"/>
  <c r="Q316" i="3" a="1"/>
  <c r="Q316" i="3" s="1"/>
  <c r="Q22" i="3" a="1"/>
  <c r="Q22" i="3" s="1"/>
  <c r="Q135" i="3" a="1"/>
  <c r="Q135" i="3" s="1"/>
  <c r="Q245" i="3" a="1"/>
  <c r="Q245" i="3" s="1"/>
  <c r="Q176" i="3" a="1"/>
  <c r="Q176" i="3" s="1"/>
  <c r="Q166" i="3" a="1"/>
  <c r="Q166" i="3" s="1"/>
  <c r="Q97" i="3" a="1"/>
  <c r="Q97" i="3" s="1"/>
  <c r="Q100" i="3" a="1"/>
  <c r="Q100" i="3" s="1"/>
  <c r="Q355" i="3" a="1"/>
  <c r="Q355" i="3" s="1"/>
  <c r="Q301" i="3" a="1"/>
  <c r="Q301" i="3" s="1"/>
  <c r="Q323" i="3" a="1"/>
  <c r="Q323" i="3" s="1"/>
  <c r="Q314" i="3" a="1"/>
  <c r="Q314" i="3" s="1"/>
  <c r="Q315" i="3" a="1"/>
  <c r="Q315" i="3" s="1"/>
  <c r="Q274" i="3" a="1"/>
  <c r="Q274" i="3" s="1"/>
  <c r="Q276" i="3" a="1"/>
  <c r="Q276" i="3" s="1"/>
  <c r="Q298" i="3" a="1"/>
  <c r="Q298" i="3" s="1"/>
  <c r="Q306" i="3" a="1"/>
  <c r="Q306" i="3" s="1"/>
  <c r="AA353" i="3"/>
  <c r="X353" i="3" s="1"/>
  <c r="Z353" i="3"/>
  <c r="V353" i="3" l="1"/>
  <c r="Y354" i="3" s="1"/>
  <c r="W353" i="3"/>
  <c r="U353" i="3"/>
  <c r="U354" i="3" l="1"/>
  <c r="AA354" i="3"/>
  <c r="Z354" i="3"/>
  <c r="W354" i="3" l="1"/>
  <c r="X354" i="3"/>
  <c r="V354" i="3"/>
  <c r="Y355" i="3" s="1"/>
  <c r="AA355" i="3" l="1"/>
  <c r="Z355" i="3"/>
  <c r="W355" i="3" s="1"/>
  <c r="V355" i="3" l="1"/>
  <c r="Y356" i="3" s="1"/>
  <c r="U355" i="3"/>
  <c r="X355" i="3"/>
  <c r="AA356" i="3" l="1"/>
  <c r="X356" i="3" s="1"/>
  <c r="Z356" i="3"/>
  <c r="W356" i="3" l="1"/>
  <c r="V356" i="3"/>
  <c r="Y357" i="3" s="1"/>
  <c r="U356" i="3"/>
  <c r="Z357" i="3" l="1"/>
  <c r="AA357" i="3"/>
  <c r="X357" i="3" s="1"/>
  <c r="V357" i="3" l="1"/>
  <c r="Y358" i="3" s="1"/>
  <c r="W357" i="3"/>
  <c r="U357" i="3"/>
  <c r="Z358" i="3" l="1"/>
  <c r="W358" i="3" s="1"/>
  <c r="AA358" i="3"/>
  <c r="V358" i="3" l="1"/>
  <c r="Y359" i="3" s="1"/>
  <c r="X358" i="3"/>
  <c r="U358" i="3"/>
  <c r="Z359" i="3" l="1"/>
  <c r="AA359" i="3"/>
  <c r="X359" i="3" s="1"/>
  <c r="W359" i="3" l="1"/>
  <c r="V359" i="3"/>
  <c r="Y360" i="3" s="1"/>
  <c r="U359" i="3"/>
  <c r="Z360" i="3" l="1"/>
  <c r="AA360" i="3"/>
  <c r="X360" i="3" s="1"/>
  <c r="W360" i="3" l="1"/>
  <c r="V360" i="3"/>
  <c r="Y361" i="3" s="1"/>
  <c r="U360" i="3"/>
  <c r="AA361" i="3" l="1"/>
  <c r="X361" i="3" s="1"/>
  <c r="Z361" i="3"/>
  <c r="V361" i="3" l="1"/>
  <c r="Y362" i="3" s="1"/>
  <c r="W361" i="3"/>
  <c r="U361" i="3"/>
  <c r="AA362" i="3" l="1"/>
  <c r="Z362" i="3"/>
  <c r="W362" i="3" s="1"/>
  <c r="X362" i="3" l="1"/>
  <c r="V362" i="3"/>
  <c r="Y363" i="3" s="1"/>
  <c r="U362" i="3"/>
  <c r="Z363" i="3" l="1"/>
  <c r="AA363" i="3"/>
  <c r="X363" i="3" s="1"/>
  <c r="V363" i="3" l="1"/>
  <c r="Y364" i="3" s="1"/>
  <c r="U363" i="3"/>
  <c r="W363" i="3"/>
  <c r="AC2" i="3" l="1" a="1"/>
  <c r="AC2" i="3" s="1"/>
  <c r="AA364" i="3"/>
  <c r="Z364" i="3"/>
  <c r="X364" i="3"/>
  <c r="AE2" i="3" s="1" a="1"/>
  <c r="AE2" i="3" s="1"/>
  <c r="I36" i="2" s="1"/>
  <c r="J36" i="2" s="1"/>
  <c r="V364" i="3"/>
  <c r="W364" i="3"/>
  <c r="AD2" i="3" a="1"/>
  <c r="AD2" i="3" s="1"/>
  <c r="I35" i="2" s="1"/>
  <c r="U364" i="3" l="1"/>
  <c r="AB2" i="3" s="1" a="1"/>
  <c r="AB2" i="3" s="1"/>
  <c r="I37" i="2"/>
  <c r="J37" i="2" s="1"/>
  <c r="J35" i="2"/>
  <c r="I34" i="2" l="1"/>
  <c r="J34" i="2" s="1"/>
  <c r="C2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<sst xmlns="http://schemas.openxmlformats.org/spreadsheetml/2006/main" count="118" uniqueCount="92">
  <si>
    <t>Loan Information</t>
  </si>
  <si>
    <t>Interest</t>
  </si>
  <si>
    <t>Home Purchase Price</t>
  </si>
  <si>
    <t>Downpayment</t>
  </si>
  <si>
    <t>Est. Loan Amount</t>
  </si>
  <si>
    <t>Actual Loan Amount</t>
  </si>
  <si>
    <t>Annual Interest Rate</t>
  </si>
  <si>
    <t>Buydown/Subsidy</t>
  </si>
  <si>
    <t>Mortgage Type</t>
  </si>
  <si>
    <t>30 Year Fixed</t>
  </si>
  <si>
    <t>Est. Monthly Payment</t>
  </si>
  <si>
    <t>Actual Monthly Payment</t>
  </si>
  <si>
    <t>Monthly Additional Principal Payment</t>
  </si>
  <si>
    <t>Est. Payoff Date</t>
  </si>
  <si>
    <t>Est. Interest Paid</t>
  </si>
  <si>
    <t>Est. Escrow Paid</t>
  </si>
  <si>
    <t>Est. Total Paid</t>
  </si>
  <si>
    <t>Actual Monthly payments</t>
  </si>
  <si>
    <t>Date</t>
  </si>
  <si>
    <t>Principal</t>
  </si>
  <si>
    <t>Escrow</t>
  </si>
  <si>
    <t>Remaining Principal</t>
  </si>
  <si>
    <t>Running Interst</t>
  </si>
  <si>
    <t>Running Escrow</t>
  </si>
  <si>
    <t>Unpaid Principal</t>
  </si>
  <si>
    <t>Running Interest</t>
  </si>
  <si>
    <t>running Escrow</t>
  </si>
  <si>
    <t>monthly payments</t>
  </si>
  <si>
    <t>Live Principal</t>
  </si>
  <si>
    <t>Live Interest</t>
  </si>
  <si>
    <t>Live Escrow</t>
  </si>
  <si>
    <t>Pie</t>
  </si>
  <si>
    <t>30 Y = 360 Months</t>
  </si>
  <si>
    <t>Step 2: Enter Payments</t>
  </si>
  <si>
    <t>Step 1: Enter Information</t>
  </si>
  <si>
    <t>Step 3: Analyze</t>
  </si>
  <si>
    <t>Milestone</t>
  </si>
  <si>
    <t>Start Date (MM/DD/YYYY)</t>
  </si>
  <si>
    <t>Annual Addition Principal Payment</t>
  </si>
  <si>
    <t>Annual Payment Month</t>
  </si>
  <si>
    <t>Milestone markers</t>
  </si>
  <si>
    <t>(Supports upto 361 Payments)</t>
  </si>
  <si>
    <t>Est. Months Until Paid Off From Last Payment</t>
  </si>
  <si>
    <t>15 Y = 180 Months</t>
  </si>
  <si>
    <t>Recasting Calculator</t>
  </si>
  <si>
    <t>Loan Amount</t>
  </si>
  <si>
    <t>Escrow Payments</t>
  </si>
  <si>
    <t>Actual Interest Paid / Actual Total Paid (%)</t>
  </si>
  <si>
    <t>Monthly Payment</t>
  </si>
  <si>
    <t>Est. Home Purchase Amount</t>
  </si>
  <si>
    <t>Reverse Loan Calculator</t>
  </si>
  <si>
    <r>
      <rPr>
        <b/>
        <sz val="9"/>
        <color theme="1"/>
        <rFont val="Arial"/>
        <family val="2"/>
      </rPr>
      <t>Note:</t>
    </r>
    <r>
      <rPr>
        <sz val="9"/>
        <color theme="1"/>
        <rFont val="Arial"/>
        <family val="2"/>
      </rPr>
      <t xml:space="preserve"> This is not something offered by all loan providers. Contact your mortgage lender to see if they offer recasting or if you qualify. This does not change the terms of the loans, but lowers your monthly obligations.
</t>
    </r>
    <r>
      <rPr>
        <b/>
        <sz val="9"/>
        <color theme="1"/>
        <rFont val="Arial"/>
        <family val="2"/>
      </rPr>
      <t>Any Questions?</t>
    </r>
    <r>
      <rPr>
        <sz val="9"/>
        <color theme="1"/>
        <rFont val="Arial"/>
        <family val="2"/>
      </rPr>
      <t xml:space="preserve"> Ask your lender or do your own research</t>
    </r>
  </si>
  <si>
    <t>Est. Utility Payments</t>
  </si>
  <si>
    <r>
      <rPr>
        <b/>
        <sz val="9"/>
        <color theme="1"/>
        <rFont val="Arial"/>
        <family val="2"/>
      </rPr>
      <t xml:space="preserve">Note: </t>
    </r>
    <r>
      <rPr>
        <sz val="9"/>
        <color theme="1"/>
        <rFont val="Arial"/>
        <family val="2"/>
      </rPr>
      <t>This is an estimate of how much loan can you afford based on your own budget, and actual values may vary.</t>
    </r>
  </si>
  <si>
    <t>Original Projection</t>
  </si>
  <si>
    <t>Current Projection</t>
  </si>
  <si>
    <t>Orig Date</t>
  </si>
  <si>
    <t>Orig Unpaid Principal</t>
  </si>
  <si>
    <t>Orig Running Interest</t>
  </si>
  <si>
    <t>Orig running Escrow</t>
  </si>
  <si>
    <t>Orig Principal</t>
  </si>
  <si>
    <t>Orig Interest</t>
  </si>
  <si>
    <t>Orig Escrow</t>
  </si>
  <si>
    <t>Savings</t>
  </si>
  <si>
    <t>Aug</t>
  </si>
  <si>
    <t>Est. HOA</t>
  </si>
  <si>
    <t>Est. Insurance</t>
  </si>
  <si>
    <t>Est. Taxes</t>
  </si>
  <si>
    <t>Est Escrow Payments (Insurance/Taxes)</t>
  </si>
  <si>
    <t>PMI</t>
  </si>
  <si>
    <t>HOA</t>
  </si>
  <si>
    <t>Utilities (Gas, Water, Electric, Internet)</t>
  </si>
  <si>
    <t>Est Monthly w Bills</t>
  </si>
  <si>
    <t>Cars/Credit Cards</t>
  </si>
  <si>
    <t>Recast Date (MM/DD/YYYY)</t>
  </si>
  <si>
    <t>Recast Loan Amount</t>
  </si>
  <si>
    <t>Est. Monthly Mortgage Payment</t>
  </si>
  <si>
    <t>Optional</t>
  </si>
  <si>
    <t>Est Escrow Payments</t>
  </si>
  <si>
    <t>Est. PMI</t>
  </si>
  <si>
    <t>Est. Excrow Payments</t>
  </si>
  <si>
    <t>Simulation</t>
  </si>
  <si>
    <t>#1</t>
  </si>
  <si>
    <t>#2</t>
  </si>
  <si>
    <t>#3</t>
  </si>
  <si>
    <t>#4</t>
  </si>
  <si>
    <t>Recast Start Date</t>
  </si>
  <si>
    <t>Loan Start Date</t>
  </si>
  <si>
    <t>Est. Loan End Date</t>
  </si>
  <si>
    <t>Recast Loan</t>
  </si>
  <si>
    <t>MISC (Savings/Investing/Gifts/Taxes, etc.)</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</si>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</sst>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
    <numFmt numFmtId="165" formatCode="0.000%"/>
  </numFmts>
  <fonts count="23" x14ac:knownFonts="1">
    <font>
      <sz val="11"/>
      <color theme="1"/>
      <name val="Aptos Narrow"/>
      <scheme val="minor"/>
    </font>
    <font>
      <sz val="11"/>
      <color theme="1"/>
      <name val="Aptos Narrow"/>
      <family val="2"/>
      <scheme val="minor"/>
    </font>
    <font>
      <sz val="11"/>
      <color theme="1"/>
      <name val="Aptos Narrow"/>
      <family val="2"/>
    </font>
    <font>
      <sz val="11"/>
      <color theme="1"/>
      <name val="Aptos Narrow"/>
      <family val="2"/>
      <scheme val="minor"/>
    </font>
    <font>
      <sz val="11"/>
      <color theme="1"/>
      <name val="Arial"/>
      <family val="2"/>
    </font>
    <font>
      <sz val="14"/>
      <color rgb="FFFFFFFF"/>
      <name val="Arial"/>
      <family val="2"/>
    </font>
    <font>
      <sz val="11"/>
      <name val="Arial"/>
      <family val="2"/>
    </font>
    <font>
      <sz val="11"/>
      <color rgb="FFFFFFFF"/>
      <name val="Arial"/>
      <family val="2"/>
    </font>
    <font>
      <b/>
      <sz val="14"/>
      <color rgb="FFFFFFFF"/>
      <name val="Arial"/>
      <family val="2"/>
    </font>
    <font>
      <sz val="11"/>
      <color theme="4" tint="0.79998168889431442"/>
      <name val="Arial"/>
      <family val="2"/>
    </font>
    <font>
      <sz val="48"/>
      <color rgb="FFFFFFFF"/>
      <name val="Arial"/>
      <family val="2"/>
    </font>
    <font>
      <b/>
      <sz val="11"/>
      <color theme="1"/>
      <name val="Arial"/>
      <family val="2"/>
    </font>
    <font>
      <b/>
      <sz val="11"/>
      <name val="Arial"/>
      <family val="2"/>
    </font>
    <font>
      <b/>
      <sz val="11"/>
      <color rgb="FFFFFFFF"/>
      <name val="Arial"/>
      <family val="2"/>
    </font>
    <font>
      <sz val="11"/>
      <color theme="1"/>
      <name val="Aptos Narrow"/>
      <family val="2"/>
      <scheme val="minor"/>
    </font>
    <font>
      <b/>
      <sz val="16"/>
      <color rgb="FFFFFFFF"/>
      <name val="Arial"/>
      <family val="2"/>
    </font>
    <font>
      <sz val="12"/>
      <color theme="1"/>
      <name val="Arial"/>
      <family val="2"/>
    </font>
    <font>
      <sz val="32"/>
      <color rgb="FFFFFFFF"/>
      <name val="Arial"/>
      <family val="2"/>
    </font>
    <font>
      <b/>
      <sz val="10"/>
      <color rgb="FFFFFFFF"/>
      <name val="Arial"/>
      <family val="2"/>
    </font>
    <font>
      <sz val="9"/>
      <color theme="1"/>
      <name val="Arial"/>
      <family val="2"/>
    </font>
    <font>
      <b/>
      <sz val="9"/>
      <color theme="1"/>
      <name val="Arial"/>
      <family val="2"/>
    </font>
    <font>
      <b/>
      <sz val="12"/>
      <color theme="1"/>
      <name val="Arial"/>
      <family val="2"/>
    </font>
    <font>
      <sz val="8"/>
      <name val="Aptos Narrow"/>
      <family val="2"/>
      <scheme val="minor"/>
    </font>
  </fonts>
  <fills count="26">
    <fill>
      <patternFill patternType="none"/>
    </fill>
    <fill>
      <patternFill patternType="gray125"/>
    </fill>
    <fill>
      <patternFill patternType="solid">
        <fgColor theme="5"/>
        <bgColor theme="5"/>
      </patternFill>
    </fill>
    <fill>
      <patternFill patternType="solid">
        <fgColor theme="4"/>
        <bgColor theme="4"/>
      </patternFill>
    </fill>
    <fill>
      <patternFill patternType="solid">
        <fgColor theme="4" tint="0.79998168889431442"/>
        <bgColor rgb="FFC1E4F5"/>
      </patternFill>
    </fill>
    <fill>
      <patternFill patternType="solid">
        <fgColor theme="4" tint="0.79998168889431442"/>
        <bgColor theme="4" tint="0.79998168889431442"/>
      </patternFill>
    </fill>
    <fill>
      <patternFill patternType="solid">
        <fgColor theme="7" tint="0.79998168889431442"/>
        <bgColor rgb="FF83CAEB"/>
      </patternFill>
    </fill>
    <fill>
      <patternFill patternType="solid">
        <fgColor theme="4" tint="0.59999389629810485"/>
        <bgColor rgb="FFC1E4F5"/>
      </patternFill>
    </fill>
    <fill>
      <patternFill patternType="solid">
        <fgColor theme="4" tint="0.79998168889431442"/>
        <bgColor indexed="64"/>
      </patternFill>
    </fill>
    <fill>
      <patternFill patternType="solid">
        <fgColor theme="4" tint="0.59999389629810485"/>
        <bgColor indexed="64"/>
      </patternFill>
    </fill>
    <fill>
      <patternFill patternType="solid">
        <fgColor theme="9"/>
        <bgColor theme="0"/>
      </patternFill>
    </fill>
    <fill>
      <patternFill patternType="solid">
        <fgColor theme="9"/>
        <bgColor indexed="64"/>
      </patternFill>
    </fill>
    <fill>
      <patternFill patternType="solid">
        <fgColor theme="9"/>
        <bgColor theme="5"/>
      </patternFill>
    </fill>
    <fill>
      <patternFill patternType="solid">
        <fgColor theme="7" tint="0.79998168889431442"/>
        <bgColor rgb="FFC1E4F5"/>
      </patternFill>
    </fill>
    <fill>
      <patternFill patternType="solid">
        <fgColor theme="4" tint="0.79998168889431442"/>
        <bgColor rgb="FF83CAEB"/>
      </patternFill>
    </fill>
    <fill>
      <patternFill patternType="solid">
        <fgColor theme="7" tint="0.59999389629810485"/>
        <bgColor rgb="FFC1E4F5"/>
      </patternFill>
    </fill>
    <fill>
      <patternFill patternType="solid">
        <fgColor theme="7" tint="0.79998168889431442"/>
        <bgColor indexed="64"/>
      </patternFill>
    </fill>
    <fill>
      <patternFill patternType="solid">
        <fgColor theme="3" tint="0.79998168889431442"/>
        <bgColor rgb="FFC1E4F5"/>
      </patternFill>
    </fill>
    <fill>
      <patternFill patternType="solid">
        <fgColor theme="9" tint="0.79998168889431442"/>
        <bgColor rgb="FFC1E4F5"/>
      </patternFill>
    </fill>
    <fill>
      <patternFill patternType="solid">
        <fgColor theme="9" tint="0.59999389629810485"/>
        <bgColor rgb="FF83CAEB"/>
      </patternFill>
    </fill>
    <fill>
      <patternFill patternType="solid">
        <fgColor theme="5" tint="-0.499984740745262"/>
        <bgColor indexed="64"/>
      </patternFill>
    </fill>
    <fill>
      <patternFill patternType="solid">
        <fgColor theme="8" tint="-0.499984740745262"/>
        <bgColor indexed="64"/>
      </patternFill>
    </fill>
    <fill>
      <patternFill patternType="solid">
        <fgColor theme="6" tint="-0.499984740745262"/>
        <bgColor indexed="64"/>
      </patternFill>
    </fill>
    <fill>
      <patternFill patternType="solid">
        <fgColor theme="5"/>
        <bgColor indexed="64"/>
      </patternFill>
    </fill>
    <fill>
      <patternFill patternType="solid">
        <fgColor theme="4" tint="0.59999389629810485"/>
        <bgColor rgb="FF83CAEB"/>
      </patternFill>
    </fill>
    <fill>
      <patternFill patternType="solid">
        <fgColor theme="0" tint="-4.9989318521683403E-2"/>
        <bgColor rgb="FF95DCF7"/>
      </patternFill>
    </fill>
  </fills>
  <borders count="21">
    <border>
      <left/>
      <right/>
      <top/>
      <bottom/>
      <diagonal/>
    </border>
    <border>
      <left/>
      <right/>
      <top/>
      <bottom/>
      <diagonal/>
    </border>
    <border>
      <left/>
      <right/>
      <top/>
      <bottom/>
      <diagonal/>
    </border>
    <border>
      <left/>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9" fontId="3" fillId="0" borderId="0" applyFont="0" applyFill="0" applyBorder="0" applyAlignment="0" applyProtection="0"/>
    <xf numFmtId="44" fontId="14" fillId="0" borderId="0" applyFont="0" applyFill="0" applyBorder="0" applyAlignment="0" applyProtection="0"/>
  </cellStyleXfs>
  <cellXfs count="202">
    <xf numFmtId="0" fontId="0" fillId="0" borderId="0" xfId="0"/>
    <xf numFmtId="14" fontId="16" fillId="5" borderId="6" xfId="0" applyNumberFormat="1" applyFont="1" applyFill="1" applyBorder="1" applyProtection="1">
      <protection locked="0"/>
    </xf>
    <xf numFmtId="44" fontId="16" fillId="5" borderId="11" xfId="2" applyFont="1" applyFill="1" applyBorder="1" applyProtection="1">
      <protection locked="0"/>
    </xf>
    <xf numFmtId="44" fontId="16" fillId="5" borderId="11" xfId="0" applyNumberFormat="1" applyFont="1" applyFill="1" applyBorder="1" applyProtection="1">
      <protection locked="0"/>
    </xf>
    <xf numFmtId="14" fontId="16" fillId="0" borderId="4" xfId="0" applyNumberFormat="1" applyFont="1" applyBorder="1" applyProtection="1">
      <protection locked="0"/>
    </xf>
    <xf numFmtId="44" fontId="16" fillId="0" borderId="3" xfId="2" applyFont="1" applyBorder="1" applyProtection="1">
      <protection locked="0"/>
    </xf>
    <xf numFmtId="44" fontId="16" fillId="0" borderId="3" xfId="0" applyNumberFormat="1" applyFont="1" applyBorder="1" applyProtection="1">
      <protection locked="0"/>
    </xf>
    <xf numFmtId="14" fontId="16" fillId="5" borderId="4" xfId="0" applyNumberFormat="1" applyFont="1" applyFill="1" applyBorder="1" applyProtection="1">
      <protection locked="0"/>
    </xf>
    <xf numFmtId="44" fontId="16" fillId="5" borderId="3" xfId="2" applyFont="1" applyFill="1" applyBorder="1" applyProtection="1">
      <protection locked="0"/>
    </xf>
    <xf numFmtId="44" fontId="16" fillId="5" borderId="3" xfId="0" applyNumberFormat="1" applyFont="1" applyFill="1" applyBorder="1" applyProtection="1">
      <protection locked="0"/>
    </xf>
    <xf numFmtId="44" fontId="16" fillId="5" borderId="4" xfId="0" applyNumberFormat="1" applyFont="1" applyFill="1" applyBorder="1" applyProtection="1">
      <protection locked="0"/>
    </xf>
    <xf numFmtId="44" fontId="16" fillId="0" borderId="4" xfId="0" applyNumberFormat="1" applyFont="1" applyBorder="1" applyProtection="1">
      <protection locked="0"/>
    </xf>
    <xf numFmtId="44" fontId="16" fillId="5" borderId="9" xfId="0" applyNumberFormat="1" applyFont="1" applyFill="1" applyBorder="1" applyProtection="1">
      <protection locked="0"/>
    </xf>
    <xf numFmtId="44" fontId="16" fillId="5" borderId="12" xfId="0" applyNumberFormat="1" applyFont="1" applyFill="1" applyBorder="1" applyProtection="1">
      <protection locked="0"/>
    </xf>
    <xf numFmtId="9" fontId="9" fillId="0" borderId="3" xfId="1" applyFont="1" applyFill="1" applyBorder="1" applyProtection="1"/>
    <xf numFmtId="44" fontId="16" fillId="6" borderId="13" xfId="2" applyFont="1" applyFill="1" applyBorder="1" applyProtection="1">
      <protection locked="0"/>
    </xf>
    <xf numFmtId="44" fontId="16" fillId="4" borderId="13" xfId="2" applyFont="1" applyFill="1" applyBorder="1" applyAlignment="1" applyProtection="1">
      <alignment horizontal="right"/>
      <protection locked="0"/>
    </xf>
    <xf numFmtId="44" fontId="16" fillId="8" borderId="13" xfId="2" applyFont="1" applyFill="1" applyBorder="1" applyAlignment="1" applyProtection="1">
      <alignment horizontal="right"/>
      <protection locked="0"/>
    </xf>
    <xf numFmtId="44" fontId="11" fillId="9" borderId="13" xfId="2" applyFont="1" applyFill="1" applyBorder="1" applyProtection="1"/>
    <xf numFmtId="9" fontId="6" fillId="11" borderId="8" xfId="1" applyFont="1" applyFill="1" applyBorder="1" applyProtection="1"/>
    <xf numFmtId="44" fontId="4" fillId="13" borderId="7" xfId="2" applyFont="1" applyFill="1" applyBorder="1" applyProtection="1">
      <protection locked="0"/>
    </xf>
    <xf numFmtId="14" fontId="4" fillId="13" borderId="13" xfId="0" applyNumberFormat="1" applyFont="1" applyFill="1" applyBorder="1" applyAlignment="1" applyProtection="1">
      <alignment horizontal="right"/>
      <protection locked="0"/>
    </xf>
    <xf numFmtId="44" fontId="4" fillId="13" borderId="13" xfId="2" applyFont="1" applyFill="1" applyBorder="1" applyAlignment="1" applyProtection="1">
      <alignment horizontal="right"/>
      <protection locked="0"/>
    </xf>
    <xf numFmtId="44" fontId="16" fillId="14" borderId="13" xfId="2" applyFont="1" applyFill="1" applyBorder="1" applyProtection="1">
      <protection locked="0"/>
    </xf>
    <xf numFmtId="44" fontId="16" fillId="14" borderId="13" xfId="0" applyNumberFormat="1" applyFont="1" applyFill="1" applyBorder="1" applyProtection="1">
      <protection locked="0"/>
    </xf>
    <xf numFmtId="165" fontId="16" fillId="14" borderId="13" xfId="0" applyNumberFormat="1" applyFont="1" applyFill="1" applyBorder="1" applyProtection="1">
      <protection locked="0"/>
    </xf>
    <xf numFmtId="44" fontId="16" fillId="4" borderId="13" xfId="0" applyNumberFormat="1" applyFont="1" applyFill="1" applyBorder="1" applyAlignment="1" applyProtection="1">
      <alignment horizontal="right"/>
      <protection locked="0"/>
    </xf>
    <xf numFmtId="14" fontId="16" fillId="13" borderId="7" xfId="0" applyNumberFormat="1" applyFont="1" applyFill="1" applyBorder="1" applyProtection="1">
      <protection locked="0"/>
    </xf>
    <xf numFmtId="44" fontId="16" fillId="13" borderId="13" xfId="0" applyNumberFormat="1" applyFont="1" applyFill="1" applyBorder="1" applyProtection="1">
      <protection locked="0"/>
    </xf>
    <xf numFmtId="14" fontId="16" fillId="13" borderId="13" xfId="0" applyNumberFormat="1" applyFont="1" applyFill="1" applyBorder="1" applyAlignment="1" applyProtection="1">
      <alignment horizontal="right"/>
      <protection locked="0"/>
    </xf>
    <xf numFmtId="0" fontId="16" fillId="13" borderId="14" xfId="0" applyFont="1" applyFill="1" applyBorder="1" applyAlignment="1" applyProtection="1">
      <alignment horizontal="right"/>
      <protection locked="0"/>
    </xf>
    <xf numFmtId="44" fontId="11" fillId="15" borderId="13" xfId="2" applyFont="1" applyFill="1" applyBorder="1" applyAlignment="1" applyProtection="1">
      <alignment horizontal="right"/>
    </xf>
    <xf numFmtId="165" fontId="4" fillId="14" borderId="13" xfId="1" applyNumberFormat="1" applyFont="1" applyFill="1" applyBorder="1" applyProtection="1">
      <protection locked="0"/>
    </xf>
    <xf numFmtId="44" fontId="4" fillId="8" borderId="13" xfId="2" applyFont="1" applyFill="1" applyBorder="1" applyProtection="1">
      <protection locked="0"/>
    </xf>
    <xf numFmtId="44" fontId="16" fillId="16" borderId="13" xfId="2" applyFont="1" applyFill="1" applyBorder="1" applyAlignment="1" applyProtection="1">
      <alignment horizontal="right"/>
      <protection locked="0"/>
    </xf>
    <xf numFmtId="14" fontId="16" fillId="17" borderId="7" xfId="0" applyNumberFormat="1" applyFont="1" applyFill="1" applyBorder="1" applyProtection="1">
      <protection locked="0"/>
    </xf>
    <xf numFmtId="44" fontId="16" fillId="13" borderId="14" xfId="2" applyFont="1" applyFill="1" applyBorder="1" applyProtection="1">
      <protection locked="0"/>
    </xf>
    <xf numFmtId="44" fontId="21" fillId="19" borderId="8" xfId="2" applyFont="1" applyFill="1" applyBorder="1" applyProtection="1"/>
    <xf numFmtId="44" fontId="21" fillId="18" borderId="8" xfId="2" applyFont="1" applyFill="1" applyBorder="1" applyProtection="1"/>
    <xf numFmtId="44" fontId="21" fillId="19" borderId="10" xfId="2" applyFont="1" applyFill="1" applyBorder="1" applyProtection="1"/>
    <xf numFmtId="44" fontId="4" fillId="19" borderId="12" xfId="2" applyFont="1" applyFill="1" applyBorder="1" applyProtection="1"/>
    <xf numFmtId="44" fontId="4" fillId="19" borderId="3" xfId="2" applyFont="1" applyFill="1" applyBorder="1" applyProtection="1"/>
    <xf numFmtId="44" fontId="4" fillId="18" borderId="3" xfId="2" applyFont="1" applyFill="1" applyBorder="1" applyProtection="1"/>
    <xf numFmtId="44" fontId="4" fillId="13" borderId="13" xfId="2" applyFont="1" applyFill="1" applyBorder="1" applyProtection="1">
      <protection locked="0"/>
    </xf>
    <xf numFmtId="44" fontId="11" fillId="13" borderId="14" xfId="2" applyFont="1" applyFill="1" applyBorder="1" applyAlignment="1" applyProtection="1"/>
    <xf numFmtId="44" fontId="4" fillId="14" borderId="13" xfId="2" applyFont="1" applyFill="1" applyBorder="1" applyProtection="1">
      <protection locked="0"/>
    </xf>
    <xf numFmtId="14" fontId="4" fillId="13" borderId="13" xfId="2" applyNumberFormat="1" applyFont="1" applyFill="1" applyBorder="1" applyProtection="1">
      <protection locked="0"/>
    </xf>
    <xf numFmtId="14" fontId="4" fillId="14" borderId="13" xfId="2" applyNumberFormat="1" applyFont="1" applyFill="1" applyBorder="1" applyProtection="1">
      <protection locked="0"/>
    </xf>
    <xf numFmtId="165" fontId="4" fillId="14" borderId="13" xfId="2" applyNumberFormat="1" applyFont="1" applyFill="1" applyBorder="1" applyProtection="1">
      <protection locked="0"/>
    </xf>
    <xf numFmtId="14" fontId="2" fillId="0" borderId="0" xfId="0" applyNumberFormat="1" applyFont="1"/>
    <xf numFmtId="44" fontId="2" fillId="0" borderId="0" xfId="0" applyNumberFormat="1" applyFont="1"/>
    <xf numFmtId="44" fontId="2" fillId="0" borderId="0" xfId="2" applyFont="1" applyProtection="1"/>
    <xf numFmtId="14" fontId="1" fillId="0" borderId="0" xfId="0" applyNumberFormat="1" applyFont="1"/>
    <xf numFmtId="14" fontId="0" fillId="0" borderId="0" xfId="0" applyNumberFormat="1"/>
    <xf numFmtId="44" fontId="3" fillId="0" borderId="0" xfId="2" applyFont="1" applyProtection="1"/>
    <xf numFmtId="44" fontId="0" fillId="0" borderId="0" xfId="2" applyFont="1" applyProtection="1"/>
    <xf numFmtId="0" fontId="4" fillId="0" borderId="0" xfId="0" applyFont="1"/>
    <xf numFmtId="0" fontId="11" fillId="0" borderId="4" xfId="0" applyFont="1" applyBorder="1"/>
    <xf numFmtId="0" fontId="11" fillId="0" borderId="3" xfId="0" applyFont="1" applyBorder="1"/>
    <xf numFmtId="0" fontId="11" fillId="0" borderId="8" xfId="0" applyFont="1" applyBorder="1"/>
    <xf numFmtId="0" fontId="11" fillId="13" borderId="7" xfId="0" applyFont="1" applyFill="1" applyBorder="1"/>
    <xf numFmtId="14" fontId="11" fillId="14" borderId="13" xfId="0" applyNumberFormat="1" applyFont="1" applyFill="1" applyBorder="1" applyAlignment="1">
      <alignment horizontal="left"/>
    </xf>
    <xf numFmtId="0" fontId="11" fillId="13" borderId="13" xfId="0" applyFont="1" applyFill="1" applyBorder="1"/>
    <xf numFmtId="0" fontId="11" fillId="13" borderId="13" xfId="0" applyFont="1" applyFill="1" applyBorder="1" applyAlignment="1">
      <alignment horizontal="right"/>
    </xf>
    <xf numFmtId="14" fontId="11" fillId="14" borderId="13" xfId="0" applyNumberFormat="1" applyFont="1" applyFill="1" applyBorder="1" applyAlignment="1">
      <alignment horizontal="right"/>
    </xf>
    <xf numFmtId="0" fontId="19" fillId="0" borderId="3" xfId="0" applyFont="1" applyBorder="1" applyAlignment="1">
      <alignment vertical="top" wrapText="1"/>
    </xf>
    <xf numFmtId="0" fontId="11" fillId="13" borderId="6" xfId="0" applyFont="1" applyFill="1" applyBorder="1"/>
    <xf numFmtId="14" fontId="11" fillId="14" borderId="4" xfId="0" applyNumberFormat="1" applyFont="1" applyFill="1" applyBorder="1" applyAlignment="1">
      <alignment horizontal="left"/>
    </xf>
    <xf numFmtId="14" fontId="11" fillId="13" borderId="4" xfId="0" applyNumberFormat="1" applyFont="1" applyFill="1" applyBorder="1"/>
    <xf numFmtId="14" fontId="11" fillId="14" borderId="4" xfId="0" applyNumberFormat="1" applyFont="1" applyFill="1" applyBorder="1"/>
    <xf numFmtId="14" fontId="11" fillId="14" borderId="4" xfId="0" applyNumberFormat="1" applyFont="1" applyFill="1" applyBorder="1" applyAlignment="1">
      <alignment horizontal="right"/>
    </xf>
    <xf numFmtId="14" fontId="11" fillId="24" borderId="13" xfId="0" applyNumberFormat="1" applyFont="1" applyFill="1" applyBorder="1" applyAlignment="1">
      <alignment horizontal="right"/>
    </xf>
    <xf numFmtId="14" fontId="11" fillId="13" borderId="9" xfId="0" applyNumberFormat="1" applyFont="1" applyFill="1" applyBorder="1" applyAlignment="1">
      <alignment horizontal="right"/>
    </xf>
    <xf numFmtId="0" fontId="4" fillId="0" borderId="1" xfId="0" applyFont="1" applyBorder="1"/>
    <xf numFmtId="0" fontId="4" fillId="0" borderId="3" xfId="0" applyFont="1" applyBorder="1"/>
    <xf numFmtId="44" fontId="4" fillId="0" borderId="1" xfId="0" applyNumberFormat="1" applyFont="1" applyBorder="1"/>
    <xf numFmtId="44" fontId="7" fillId="0" borderId="1" xfId="0" applyNumberFormat="1" applyFont="1" applyBorder="1"/>
    <xf numFmtId="44" fontId="9" fillId="11" borderId="6" xfId="0" applyNumberFormat="1" applyFont="1" applyFill="1" applyBorder="1"/>
    <xf numFmtId="0" fontId="6" fillId="11" borderId="5" xfId="0" applyFont="1" applyFill="1" applyBorder="1"/>
    <xf numFmtId="0" fontId="9" fillId="0" borderId="3" xfId="0" applyFont="1" applyBorder="1"/>
    <xf numFmtId="0" fontId="4" fillId="0" borderId="2" xfId="0" applyFont="1" applyBorder="1"/>
    <xf numFmtId="0" fontId="9" fillId="11" borderId="4" xfId="0" applyFont="1" applyFill="1" applyBorder="1"/>
    <xf numFmtId="164" fontId="6" fillId="11" borderId="8" xfId="0" applyNumberFormat="1" applyFont="1" applyFill="1" applyBorder="1"/>
    <xf numFmtId="14" fontId="6" fillId="0" borderId="3" xfId="0" applyNumberFormat="1" applyFont="1" applyBorder="1"/>
    <xf numFmtId="14" fontId="9" fillId="0" borderId="3" xfId="0" applyNumberFormat="1" applyFont="1" applyBorder="1"/>
    <xf numFmtId="44" fontId="21" fillId="7" borderId="13" xfId="0" applyNumberFormat="1" applyFont="1" applyFill="1" applyBorder="1" applyAlignment="1">
      <alignment horizontal="right"/>
    </xf>
    <xf numFmtId="0" fontId="4" fillId="11" borderId="8" xfId="0" applyFont="1" applyFill="1" applyBorder="1"/>
    <xf numFmtId="44" fontId="4" fillId="11" borderId="8" xfId="0" applyNumberFormat="1" applyFont="1" applyFill="1" applyBorder="1"/>
    <xf numFmtId="44" fontId="7" fillId="12" borderId="12" xfId="0" applyNumberFormat="1" applyFont="1" applyFill="1" applyBorder="1"/>
    <xf numFmtId="0" fontId="7" fillId="12" borderId="12" xfId="0" applyFont="1" applyFill="1" applyBorder="1"/>
    <xf numFmtId="0" fontId="7" fillId="10" borderId="4" xfId="0" applyFont="1" applyFill="1" applyBorder="1"/>
    <xf numFmtId="44" fontId="7" fillId="10" borderId="8" xfId="0" applyNumberFormat="1" applyFont="1" applyFill="1" applyBorder="1"/>
    <xf numFmtId="44" fontId="11" fillId="14" borderId="13" xfId="2" applyFont="1" applyFill="1" applyBorder="1" applyAlignment="1" applyProtection="1"/>
    <xf numFmtId="0" fontId="9" fillId="11" borderId="8" xfId="0" applyFont="1" applyFill="1" applyBorder="1"/>
    <xf numFmtId="0" fontId="9" fillId="11" borderId="9" xfId="0" applyFont="1" applyFill="1" applyBorder="1"/>
    <xf numFmtId="0" fontId="9" fillId="11" borderId="10" xfId="0" applyFont="1" applyFill="1" applyBorder="1"/>
    <xf numFmtId="1" fontId="17" fillId="0" borderId="3" xfId="0" applyNumberFormat="1" applyFont="1" applyBorder="1" applyAlignment="1">
      <alignment horizontal="center" vertical="center"/>
    </xf>
    <xf numFmtId="44" fontId="21" fillId="15" borderId="13" xfId="0" applyNumberFormat="1" applyFont="1" applyFill="1" applyBorder="1" applyAlignment="1">
      <alignment horizontal="right"/>
    </xf>
    <xf numFmtId="0" fontId="15" fillId="0" borderId="3" xfId="0" applyFont="1" applyBorder="1" applyAlignment="1">
      <alignment horizontal="center" vertical="center" textRotation="90"/>
    </xf>
    <xf numFmtId="14" fontId="11" fillId="0" borderId="3" xfId="0" applyNumberFormat="1" applyFont="1" applyBorder="1"/>
    <xf numFmtId="0" fontId="12" fillId="0" borderId="3" xfId="0" applyFont="1" applyBorder="1"/>
    <xf numFmtId="0" fontId="16" fillId="0" borderId="3" xfId="0" applyFont="1" applyBorder="1" applyAlignment="1">
      <alignment horizontal="right"/>
    </xf>
    <xf numFmtId="0" fontId="6" fillId="0" borderId="3" xfId="0" applyFont="1" applyBorder="1"/>
    <xf numFmtId="44" fontId="4" fillId="0" borderId="3" xfId="0" applyNumberFormat="1" applyFont="1" applyBorder="1"/>
    <xf numFmtId="0" fontId="11" fillId="0" borderId="1" xfId="0" applyFont="1" applyBorder="1" applyAlignment="1">
      <alignment horizontal="center"/>
    </xf>
    <xf numFmtId="0" fontId="21" fillId="0" borderId="3" xfId="0" applyFont="1" applyBorder="1" applyAlignment="1">
      <alignment horizontal="center"/>
    </xf>
    <xf numFmtId="44" fontId="4" fillId="25" borderId="6" xfId="0" applyNumberFormat="1" applyFont="1" applyFill="1" applyBorder="1"/>
    <xf numFmtId="44" fontId="4" fillId="25" borderId="11" xfId="0" applyNumberFormat="1" applyFont="1" applyFill="1" applyBorder="1"/>
    <xf numFmtId="14" fontId="4" fillId="18" borderId="6" xfId="0" applyNumberFormat="1" applyFont="1" applyFill="1" applyBorder="1"/>
    <xf numFmtId="14" fontId="4" fillId="18" borderId="11" xfId="0" applyNumberFormat="1" applyFont="1" applyFill="1" applyBorder="1"/>
    <xf numFmtId="2" fontId="21" fillId="18" borderId="5" xfId="0" applyNumberFormat="1" applyFont="1" applyFill="1" applyBorder="1" applyAlignment="1">
      <alignment horizontal="right"/>
    </xf>
    <xf numFmtId="44" fontId="4" fillId="25" borderId="4" xfId="0" applyNumberFormat="1" applyFont="1" applyFill="1" applyBorder="1"/>
    <xf numFmtId="44" fontId="4" fillId="25" borderId="3" xfId="0" applyNumberFormat="1" applyFont="1" applyFill="1" applyBorder="1"/>
    <xf numFmtId="14" fontId="4" fillId="19" borderId="4" xfId="0" applyNumberFormat="1" applyFont="1" applyFill="1" applyBorder="1"/>
    <xf numFmtId="14" fontId="4" fillId="18" borderId="4" xfId="0" applyNumberFormat="1" applyFont="1" applyFill="1" applyBorder="1"/>
    <xf numFmtId="14" fontId="4" fillId="19" borderId="9" xfId="0" applyNumberFormat="1" applyFont="1" applyFill="1" applyBorder="1"/>
    <xf numFmtId="0" fontId="4" fillId="25" borderId="3" xfId="0" applyFont="1" applyFill="1" applyBorder="1"/>
    <xf numFmtId="0" fontId="4" fillId="25" borderId="8" xfId="0" applyFont="1" applyFill="1" applyBorder="1"/>
    <xf numFmtId="14" fontId="4" fillId="25" borderId="4" xfId="0" applyNumberFormat="1" applyFont="1" applyFill="1" applyBorder="1"/>
    <xf numFmtId="44" fontId="4" fillId="25" borderId="9" xfId="0" applyNumberFormat="1" applyFont="1" applyFill="1" applyBorder="1"/>
    <xf numFmtId="44" fontId="4" fillId="25" borderId="12" xfId="0" applyNumberFormat="1" applyFont="1" applyFill="1" applyBorder="1"/>
    <xf numFmtId="0" fontId="4" fillId="25" borderId="12" xfId="0" applyFont="1" applyFill="1" applyBorder="1"/>
    <xf numFmtId="0" fontId="4" fillId="25" borderId="10" xfId="0" applyFont="1" applyFill="1" applyBorder="1"/>
    <xf numFmtId="0" fontId="18" fillId="0" borderId="3" xfId="0" applyFont="1" applyBorder="1" applyAlignment="1">
      <alignment horizontal="left"/>
    </xf>
    <xf numFmtId="0" fontId="13" fillId="3" borderId="6" xfId="0" applyFont="1" applyFill="1" applyBorder="1" applyAlignment="1">
      <alignment horizontal="center"/>
    </xf>
    <xf numFmtId="44" fontId="13" fillId="3" borderId="15" xfId="0" applyNumberFormat="1" applyFont="1" applyFill="1" applyBorder="1" applyAlignment="1">
      <alignment horizontal="center"/>
    </xf>
    <xf numFmtId="44" fontId="13" fillId="3" borderId="16" xfId="0" applyNumberFormat="1" applyFont="1" applyFill="1" applyBorder="1" applyAlignment="1">
      <alignment horizontal="center"/>
    </xf>
    <xf numFmtId="44" fontId="13" fillId="3" borderId="18" xfId="0" applyNumberFormat="1" applyFont="1" applyFill="1" applyBorder="1" applyAlignment="1">
      <alignment horizontal="center"/>
    </xf>
    <xf numFmtId="44" fontId="13" fillId="3" borderId="19" xfId="0" applyNumberFormat="1" applyFont="1" applyFill="1" applyBorder="1" applyAlignment="1">
      <alignment horizontal="center"/>
    </xf>
    <xf numFmtId="44" fontId="13" fillId="0" borderId="3" xfId="0" applyNumberFormat="1" applyFont="1" applyBorder="1"/>
    <xf numFmtId="44" fontId="21" fillId="5" borderId="4" xfId="0" applyNumberFormat="1" applyFont="1" applyFill="1" applyBorder="1"/>
    <xf numFmtId="44" fontId="21" fillId="5" borderId="3" xfId="0" applyNumberFormat="1" applyFont="1" applyFill="1" applyBorder="1"/>
    <xf numFmtId="44" fontId="21" fillId="5" borderId="8" xfId="0" applyNumberFormat="1" applyFont="1" applyFill="1" applyBorder="1"/>
    <xf numFmtId="44" fontId="11" fillId="0" borderId="3" xfId="0" applyNumberFormat="1" applyFont="1" applyBorder="1"/>
    <xf numFmtId="44" fontId="21" fillId="0" borderId="4" xfId="0" applyNumberFormat="1" applyFont="1" applyBorder="1"/>
    <xf numFmtId="44" fontId="21" fillId="0" borderId="3" xfId="0" applyNumberFormat="1" applyFont="1" applyBorder="1"/>
    <xf numFmtId="44" fontId="21" fillId="0" borderId="8" xfId="0" applyNumberFormat="1" applyFont="1" applyBorder="1"/>
    <xf numFmtId="0" fontId="15" fillId="22" borderId="4" xfId="0" applyFont="1" applyFill="1" applyBorder="1" applyAlignment="1">
      <alignment vertical="top" textRotation="90"/>
    </xf>
    <xf numFmtId="0" fontId="15" fillId="22" borderId="9" xfId="0" applyFont="1" applyFill="1" applyBorder="1" applyAlignment="1">
      <alignment vertical="top" textRotation="90"/>
    </xf>
    <xf numFmtId="44" fontId="21" fillId="5" borderId="9" xfId="0" applyNumberFormat="1" applyFont="1" applyFill="1" applyBorder="1"/>
    <xf numFmtId="44" fontId="21" fillId="5" borderId="12" xfId="0" applyNumberFormat="1" applyFont="1" applyFill="1" applyBorder="1"/>
    <xf numFmtId="44" fontId="21" fillId="5" borderId="10" xfId="0" applyNumberFormat="1" applyFont="1" applyFill="1" applyBorder="1"/>
    <xf numFmtId="0" fontId="19" fillId="0" borderId="6" xfId="0" applyFont="1" applyBorder="1" applyAlignment="1">
      <alignment horizontal="center" vertical="top" wrapText="1"/>
    </xf>
    <xf numFmtId="0" fontId="19" fillId="0" borderId="11" xfId="0" applyFont="1" applyBorder="1" applyAlignment="1">
      <alignment horizontal="center" vertical="top" wrapText="1"/>
    </xf>
    <xf numFmtId="0" fontId="19" fillId="0" borderId="5" xfId="0" applyFont="1" applyBorder="1" applyAlignment="1">
      <alignment horizontal="center" vertical="top" wrapText="1"/>
    </xf>
    <xf numFmtId="0" fontId="19" fillId="0" borderId="9" xfId="0" applyFont="1" applyBorder="1" applyAlignment="1">
      <alignment horizontal="center" vertical="top" wrapText="1"/>
    </xf>
    <xf numFmtId="0" fontId="19" fillId="0" borderId="12" xfId="0" applyFont="1" applyBorder="1" applyAlignment="1">
      <alignment horizontal="center" vertical="top" wrapText="1"/>
    </xf>
    <xf numFmtId="0" fontId="19" fillId="0" borderId="10" xfId="0" applyFont="1" applyBorder="1" applyAlignment="1">
      <alignment horizontal="center" vertical="top" wrapText="1"/>
    </xf>
    <xf numFmtId="0" fontId="5" fillId="2" borderId="6" xfId="0" applyFont="1" applyFill="1" applyBorder="1" applyAlignment="1">
      <alignment horizontal="center"/>
    </xf>
    <xf numFmtId="0" fontId="5" fillId="2" borderId="11" xfId="0" applyFont="1" applyFill="1" applyBorder="1" applyAlignment="1">
      <alignment horizontal="center"/>
    </xf>
    <xf numFmtId="0" fontId="5" fillId="2" borderId="5" xfId="0" applyFont="1" applyFill="1" applyBorder="1" applyAlignment="1">
      <alignment horizontal="center"/>
    </xf>
    <xf numFmtId="0" fontId="6" fillId="0" borderId="11" xfId="0" applyFont="1" applyBorder="1"/>
    <xf numFmtId="0" fontId="19" fillId="0" borderId="6" xfId="0" applyFont="1" applyBorder="1" applyAlignment="1">
      <alignment horizontal="left" vertical="top" wrapText="1"/>
    </xf>
    <xf numFmtId="0" fontId="19" fillId="0" borderId="5" xfId="0" applyFont="1" applyBorder="1" applyAlignment="1">
      <alignment horizontal="left" vertical="top" wrapText="1"/>
    </xf>
    <xf numFmtId="0" fontId="19" fillId="0" borderId="4"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19" fillId="0" borderId="10" xfId="0" applyFont="1" applyBorder="1" applyAlignment="1">
      <alignment horizontal="left" vertical="top" wrapText="1"/>
    </xf>
    <xf numFmtId="14" fontId="11" fillId="6" borderId="4" xfId="0" applyNumberFormat="1" applyFont="1" applyFill="1" applyBorder="1" applyAlignment="1">
      <alignment horizontal="left"/>
    </xf>
    <xf numFmtId="14" fontId="11" fillId="6" borderId="3" xfId="0" applyNumberFormat="1" applyFont="1" applyFill="1" applyBorder="1" applyAlignment="1">
      <alignment horizontal="left"/>
    </xf>
    <xf numFmtId="14" fontId="11" fillId="14" borderId="4" xfId="0" applyNumberFormat="1" applyFont="1" applyFill="1" applyBorder="1" applyAlignment="1">
      <alignment horizontal="left"/>
    </xf>
    <xf numFmtId="14" fontId="11" fillId="14" borderId="3" xfId="0" applyNumberFormat="1" applyFont="1" applyFill="1" applyBorder="1" applyAlignment="1">
      <alignment horizontal="left"/>
    </xf>
    <xf numFmtId="0" fontId="11" fillId="13" borderId="6" xfId="0" applyFont="1" applyFill="1" applyBorder="1"/>
    <xf numFmtId="0" fontId="12" fillId="13" borderId="11" xfId="0" applyFont="1" applyFill="1" applyBorder="1"/>
    <xf numFmtId="14" fontId="11" fillId="13" borderId="4" xfId="0" applyNumberFormat="1" applyFont="1" applyFill="1" applyBorder="1"/>
    <xf numFmtId="0" fontId="12" fillId="13" borderId="3" xfId="0" applyFont="1" applyFill="1" applyBorder="1"/>
    <xf numFmtId="44" fontId="18" fillId="10" borderId="6" xfId="0" applyNumberFormat="1" applyFont="1" applyFill="1" applyBorder="1" applyAlignment="1">
      <alignment horizontal="center"/>
    </xf>
    <xf numFmtId="44" fontId="18" fillId="10" borderId="5" xfId="0" applyNumberFormat="1" applyFont="1" applyFill="1" applyBorder="1" applyAlignment="1">
      <alignment horizontal="center"/>
    </xf>
    <xf numFmtId="0" fontId="15" fillId="21" borderId="6" xfId="0" applyFont="1" applyFill="1" applyBorder="1" applyAlignment="1">
      <alignment horizontal="center" vertical="center" textRotation="90"/>
    </xf>
    <xf numFmtId="0" fontId="15" fillId="21" borderId="4" xfId="0" applyFont="1" applyFill="1" applyBorder="1" applyAlignment="1">
      <alignment horizontal="center" vertical="center" textRotation="90"/>
    </xf>
    <xf numFmtId="0" fontId="15" fillId="21" borderId="9" xfId="0" applyFont="1" applyFill="1" applyBorder="1" applyAlignment="1">
      <alignment horizontal="center" vertical="center" textRotation="90"/>
    </xf>
    <xf numFmtId="44" fontId="8" fillId="2" borderId="16" xfId="0" applyNumberFormat="1" applyFont="1" applyFill="1" applyBorder="1" applyAlignment="1">
      <alignment horizontal="right"/>
    </xf>
    <xf numFmtId="44" fontId="8" fillId="2" borderId="17" xfId="0" applyNumberFormat="1" applyFont="1" applyFill="1" applyBorder="1" applyAlignment="1">
      <alignment horizontal="right"/>
    </xf>
    <xf numFmtId="14" fontId="11" fillId="6" borderId="8" xfId="0" applyNumberFormat="1" applyFont="1" applyFill="1" applyBorder="1" applyAlignment="1">
      <alignment horizontal="left"/>
    </xf>
    <xf numFmtId="1" fontId="17" fillId="10" borderId="4" xfId="0" applyNumberFormat="1" applyFont="1" applyFill="1" applyBorder="1" applyAlignment="1">
      <alignment horizontal="center" vertical="center"/>
    </xf>
    <xf numFmtId="1" fontId="17" fillId="10" borderId="8" xfId="0" applyNumberFormat="1" applyFont="1" applyFill="1" applyBorder="1" applyAlignment="1">
      <alignment horizontal="center" vertical="center"/>
    </xf>
    <xf numFmtId="1" fontId="17" fillId="10" borderId="9" xfId="0" applyNumberFormat="1" applyFont="1" applyFill="1" applyBorder="1" applyAlignment="1">
      <alignment horizontal="center" vertical="center"/>
    </xf>
    <xf numFmtId="1" fontId="17" fillId="10" borderId="10" xfId="0" applyNumberFormat="1" applyFont="1" applyFill="1" applyBorder="1" applyAlignment="1">
      <alignment horizontal="center" vertical="center"/>
    </xf>
    <xf numFmtId="0" fontId="15" fillId="20" borderId="5" xfId="0" applyFont="1" applyFill="1" applyBorder="1" applyAlignment="1">
      <alignment horizontal="center" vertical="center" textRotation="90"/>
    </xf>
    <xf numFmtId="0" fontId="15" fillId="20" borderId="8" xfId="0" applyFont="1" applyFill="1" applyBorder="1" applyAlignment="1">
      <alignment horizontal="center" vertical="center" textRotation="90"/>
    </xf>
    <xf numFmtId="0" fontId="5" fillId="2" borderId="16" xfId="0" applyFont="1" applyFill="1" applyBorder="1" applyAlignment="1">
      <alignment horizontal="center"/>
    </xf>
    <xf numFmtId="0" fontId="6" fillId="0" borderId="17" xfId="0" applyFont="1" applyBorder="1"/>
    <xf numFmtId="0" fontId="6" fillId="0" borderId="20" xfId="0" applyFont="1" applyBorder="1"/>
    <xf numFmtId="14" fontId="11" fillId="14" borderId="8" xfId="0" applyNumberFormat="1" applyFont="1" applyFill="1" applyBorder="1" applyAlignment="1">
      <alignment horizontal="left"/>
    </xf>
    <xf numFmtId="14" fontId="11" fillId="14" borderId="4" xfId="0" applyNumberFormat="1" applyFont="1" applyFill="1" applyBorder="1" applyAlignment="1">
      <alignment horizontal="right"/>
    </xf>
    <xf numFmtId="14" fontId="11" fillId="14" borderId="3" xfId="0" applyNumberFormat="1" applyFont="1" applyFill="1" applyBorder="1" applyAlignment="1">
      <alignment horizontal="right"/>
    </xf>
    <xf numFmtId="14" fontId="11" fillId="14" borderId="6" xfId="0" applyNumberFormat="1" applyFont="1" applyFill="1" applyBorder="1" applyAlignment="1">
      <alignment horizontal="left"/>
    </xf>
    <xf numFmtId="14" fontId="11" fillId="14" borderId="5" xfId="0" applyNumberFormat="1" applyFont="1" applyFill="1" applyBorder="1" applyAlignment="1">
      <alignment horizontal="left"/>
    </xf>
    <xf numFmtId="14" fontId="11" fillId="6" borderId="9" xfId="0" applyNumberFormat="1" applyFont="1" applyFill="1" applyBorder="1" applyAlignment="1">
      <alignment horizontal="left"/>
    </xf>
    <xf numFmtId="14" fontId="11" fillId="6" borderId="10" xfId="0" applyNumberFormat="1" applyFont="1" applyFill="1" applyBorder="1" applyAlignment="1">
      <alignment horizontal="left"/>
    </xf>
    <xf numFmtId="0" fontId="15" fillId="22" borderId="7" xfId="0" applyFont="1" applyFill="1" applyBorder="1" applyAlignment="1">
      <alignment horizontal="center" vertical="center" textRotation="90"/>
    </xf>
    <xf numFmtId="0" fontId="15" fillId="22" borderId="13" xfId="0" applyFont="1" applyFill="1" applyBorder="1" applyAlignment="1">
      <alignment horizontal="center" vertical="center" textRotation="90"/>
    </xf>
    <xf numFmtId="0" fontId="18" fillId="23" borderId="11" xfId="0" applyFont="1" applyFill="1" applyBorder="1" applyAlignment="1">
      <alignment horizontal="left"/>
    </xf>
    <xf numFmtId="0" fontId="18" fillId="23" borderId="5" xfId="0" applyFont="1" applyFill="1" applyBorder="1" applyAlignment="1">
      <alignment horizontal="left"/>
    </xf>
    <xf numFmtId="44" fontId="13" fillId="10" borderId="6" xfId="0" applyNumberFormat="1" applyFont="1" applyFill="1" applyBorder="1" applyAlignment="1">
      <alignment horizontal="center"/>
    </xf>
    <xf numFmtId="44" fontId="13" fillId="10" borderId="11" xfId="0" applyNumberFormat="1" applyFont="1" applyFill="1" applyBorder="1" applyAlignment="1">
      <alignment horizontal="center"/>
    </xf>
    <xf numFmtId="10" fontId="10" fillId="10" borderId="3" xfId="0" applyNumberFormat="1" applyFont="1" applyFill="1" applyBorder="1" applyAlignment="1">
      <alignment horizontal="center"/>
    </xf>
    <xf numFmtId="0" fontId="6" fillId="0" borderId="5" xfId="0" applyFont="1" applyBorder="1"/>
    <xf numFmtId="14" fontId="11" fillId="14" borderId="4" xfId="0" applyNumberFormat="1" applyFont="1" applyFill="1" applyBorder="1"/>
    <xf numFmtId="0" fontId="12" fillId="14" borderId="3" xfId="0" applyFont="1" applyFill="1" applyBorder="1"/>
    <xf numFmtId="14" fontId="11" fillId="6" borderId="4" xfId="0" applyNumberFormat="1" applyFont="1" applyFill="1" applyBorder="1" applyAlignment="1">
      <alignment horizontal="right"/>
    </xf>
    <xf numFmtId="14" fontId="11" fillId="6" borderId="8" xfId="0" applyNumberFormat="1" applyFont="1" applyFill="1" applyBorder="1" applyAlignment="1">
      <alignment horizontal="right"/>
    </xf>
  </cellXfs>
  <cellStyles count="3">
    <cellStyle name="Currency" xfId="2" builtinId="4"/>
    <cellStyle name="Normal" xfId="0" builtinId="0"/>
    <cellStyle name="Percent" xfId="1" builtinId="5"/>
  </cellStyles>
  <dxfs count="5">
    <dxf>
      <fill>
        <patternFill patternType="solid">
          <fgColor rgb="FF83CAEB"/>
          <bgColor rgb="FF83CAEB"/>
        </patternFill>
      </fill>
    </dxf>
    <dxf>
      <fill>
        <patternFill patternType="solid">
          <fgColor rgb="FFC1E4F5"/>
          <bgColor rgb="FFC1E4F5"/>
        </patternFill>
      </fill>
    </dxf>
    <dxf>
      <fill>
        <patternFill patternType="solid">
          <fgColor theme="4"/>
          <bgColor theme="4"/>
        </patternFill>
      </fill>
    </dxf>
    <dxf>
      <fill>
        <patternFill patternType="solid">
          <fgColor rgb="FF83CAEB"/>
          <bgColor rgb="FF83CAEB"/>
        </patternFill>
      </fill>
    </dxf>
    <dxf>
      <fill>
        <patternFill patternType="solid">
          <fgColor rgb="FFC1E4F5"/>
          <bgColor rgb="FFC1E4F5"/>
        </patternFill>
      </fill>
    </dxf>
  </dxfs>
  <tableStyles count="2">
    <tableStyle name="Mortgage Payment Plan-style" pivot="0" count="2" xr9:uid="{00000000-0011-0000-FFFF-FFFF00000000}">
      <tableStyleElement type="firstRowStripe" dxfId="4"/>
      <tableStyleElement type="secondRowStripe" dxfId="3"/>
    </tableStyle>
    <tableStyle name="Mortgage Payment Plan-style 2" pivot="0" count="3" xr9:uid="{00000000-0011-0000-FFFF-FFFF01000000}">
      <tableStyleElement type="headerRow" dxfId="2"/>
      <tableStyleElement type="firstRowStripe" dxfId="1"/>
      <tableStyleElement type="secondRowStripe" dxfId="0"/>
    </tableStyle>
  </tableStyles>
  <colors>
    <mruColors>
      <color rgb="FFFFFFFF"/>
      <color rgb="FF0F9ED5"/>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rgbClr val="FFFFFF"/>
                </a:solidFill>
                <a:latin typeface="+mn-lt"/>
                <a:ea typeface="+mn-ea"/>
                <a:cs typeface="+mn-cs"/>
              </a:defRPr>
            </a:pPr>
            <a:r>
              <a:rPr lang="en-US">
                <a:solidFill>
                  <a:srgbClr val="FFFFFF"/>
                </a:solidFill>
              </a:rPr>
              <a:t>Home Equity Owned (%)</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FFFF"/>
              </a:solidFill>
              <a:latin typeface="+mn-lt"/>
              <a:ea typeface="+mn-ea"/>
              <a:cs typeface="+mn-cs"/>
            </a:defRPr>
          </a:pPr>
          <a:endParaRPr lang="en-US"/>
        </a:p>
      </c:txPr>
    </c:title>
    <c:autoTitleDeleted val="0"/>
    <c:plotArea>
      <c:layout>
        <c:manualLayout>
          <c:layoutTarget val="inner"/>
          <c:xMode val="edge"/>
          <c:yMode val="edge"/>
          <c:x val="5.8257914912510339E-2"/>
          <c:y val="0.11869822485207103"/>
          <c:w val="0.88348417017497927"/>
          <c:h val="0.81029585798816572"/>
        </c:manualLayout>
      </c:layout>
      <c:doughnutChart>
        <c:varyColors val="1"/>
        <c:ser>
          <c:idx val="0"/>
          <c:order val="0"/>
          <c:tx>
            <c:strRef>
              <c:f>'Mortgage Payment Plan'!$I$3</c:f>
              <c:strCache>
                <c:ptCount val="1"/>
                <c:pt idx="0">
                  <c:v>Pie</c:v>
                </c:pt>
              </c:strCache>
            </c:strRef>
          </c:tx>
          <c:dPt>
            <c:idx val="0"/>
            <c:bubble3D val="0"/>
            <c:spPr>
              <a:solidFill>
                <a:schemeClr val="accent1"/>
              </a:solidFill>
              <a:ln>
                <a:noFill/>
              </a:ln>
              <a:effectLst/>
            </c:spPr>
            <c:extLst>
              <c:ext xmlns:c16="http://schemas.microsoft.com/office/drawing/2014/chart" uri="{C3380CC4-5D6E-409C-BE32-E72D297353CC}">
                <c16:uniqueId val="{00000001-B96F-401C-B9EA-7EFA62D775D2}"/>
              </c:ext>
            </c:extLst>
          </c:dPt>
          <c:dPt>
            <c:idx val="1"/>
            <c:bubble3D val="0"/>
            <c:spPr>
              <a:solidFill>
                <a:schemeClr val="bg1"/>
              </a:solidFill>
              <a:ln>
                <a:noFill/>
              </a:ln>
              <a:effectLst/>
            </c:spPr>
            <c:extLst>
              <c:ext xmlns:c16="http://schemas.microsoft.com/office/drawing/2014/chart" uri="{C3380CC4-5D6E-409C-BE32-E72D297353CC}">
                <c16:uniqueId val="{00000005-8D7E-42F2-88C6-AA86DBB4A8A0}"/>
              </c:ext>
            </c:extLst>
          </c:dPt>
          <c:dPt>
            <c:idx val="2"/>
            <c:bubble3D val="0"/>
            <c:spPr>
              <a:noFill/>
              <a:ln>
                <a:noFill/>
              </a:ln>
              <a:effectLst/>
            </c:spPr>
            <c:extLst>
              <c:ext xmlns:c16="http://schemas.microsoft.com/office/drawing/2014/chart" uri="{C3380CC4-5D6E-409C-BE32-E72D297353CC}">
                <c16:uniqueId val="{00000004-8D7E-42F2-88C6-AA86DBB4A8A0}"/>
              </c:ext>
            </c:extLst>
          </c:dPt>
          <c:dPt>
            <c:idx val="3"/>
            <c:bubble3D val="0"/>
            <c:spPr>
              <a:solidFill>
                <a:schemeClr val="accent4"/>
              </a:solidFill>
              <a:ln>
                <a:noFill/>
              </a:ln>
              <a:effectLst/>
            </c:spPr>
            <c:extLst>
              <c:ext xmlns:c16="http://schemas.microsoft.com/office/drawing/2014/chart" uri="{C3380CC4-5D6E-409C-BE32-E72D297353CC}">
                <c16:uniqueId val="{00000007-B96F-401C-B9EA-7EFA62D775D2}"/>
              </c:ext>
            </c:extLst>
          </c:dPt>
          <c:dPt>
            <c:idx val="4"/>
            <c:bubble3D val="0"/>
            <c:spPr>
              <a:solidFill>
                <a:schemeClr val="accent5"/>
              </a:solidFill>
              <a:ln>
                <a:noFill/>
              </a:ln>
              <a:effectLst/>
            </c:spPr>
            <c:extLst>
              <c:ext xmlns:c16="http://schemas.microsoft.com/office/drawing/2014/chart" uri="{C3380CC4-5D6E-409C-BE32-E72D297353CC}">
                <c16:uniqueId val="{00000009-B96F-401C-B9EA-7EFA62D775D2}"/>
              </c:ext>
            </c:extLst>
          </c:dPt>
          <c:dPt>
            <c:idx val="5"/>
            <c:bubble3D val="0"/>
            <c:spPr>
              <a:solidFill>
                <a:schemeClr val="accent6"/>
              </a:solidFill>
              <a:ln>
                <a:noFill/>
              </a:ln>
              <a:effectLst/>
            </c:spPr>
            <c:extLst>
              <c:ext xmlns:c16="http://schemas.microsoft.com/office/drawing/2014/chart" uri="{C3380CC4-5D6E-409C-BE32-E72D297353CC}">
                <c16:uniqueId val="{0000000B-B96F-401C-B9EA-7EFA62D775D2}"/>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B96F-401C-B9EA-7EFA62D775D2}"/>
              </c:ext>
            </c:extLst>
          </c:dPt>
          <c:val>
            <c:numRef>
              <c:f>'Mortgage Payment Plan'!$I$4:$I$6</c:f>
              <c:numCache>
                <c:formatCode>0.0%</c:formatCode>
                <c:ptCount val="3"/>
                <c:pt idx="0">
                  <c:v>6.6666666666666666E-2</c:v>
                </c:pt>
                <c:pt idx="1">
                  <c:v>0.93333333333333335</c:v>
                </c:pt>
                <c:pt idx="2" formatCode="0%">
                  <c:v>0.4</c:v>
                </c:pt>
              </c:numCache>
            </c:numRef>
          </c:val>
          <c:extLst>
            <c:ext xmlns:c16="http://schemas.microsoft.com/office/drawing/2014/chart" uri="{C3380CC4-5D6E-409C-BE32-E72D297353CC}">
              <c16:uniqueId val="{00000000-8D7E-42F2-88C6-AA86DBB4A8A0}"/>
            </c:ext>
          </c:extLst>
        </c:ser>
        <c:dLbls>
          <c:showLegendKey val="0"/>
          <c:showVal val="0"/>
          <c:showCatName val="0"/>
          <c:showSerName val="0"/>
          <c:showPercent val="0"/>
          <c:showBubbleSize val="0"/>
          <c:showLeaderLines val="1"/>
        </c:dLbls>
        <c:firstSliceAng val="23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6"/>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Mortgage Amortization Chart</a:t>
            </a:r>
          </a:p>
        </c:rich>
      </c:tx>
      <c:layout>
        <c:manualLayout>
          <c:xMode val="edge"/>
          <c:yMode val="edge"/>
          <c:x val="0.18536369662759106"/>
          <c:y val="3.3670033670033669E-3"/>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718987209241455E-2"/>
          <c:y val="0.13311461067366578"/>
          <c:w val="0.90879851472798234"/>
          <c:h val="0.60722739203054166"/>
        </c:manualLayout>
      </c:layout>
      <c:lineChart>
        <c:grouping val="standard"/>
        <c:varyColors val="0"/>
        <c:ser>
          <c:idx val="0"/>
          <c:order val="0"/>
          <c:tx>
            <c:strRef>
              <c:f>H_MortgageAmoritization!$K$1</c:f>
              <c:strCache>
                <c:ptCount val="1"/>
                <c:pt idx="0">
                  <c:v> Live Principal </c:v>
                </c:pt>
              </c:strCache>
            </c:strRef>
          </c:tx>
          <c:spPr>
            <a:ln w="63500" cap="rnd">
              <a:solidFill>
                <a:schemeClr val="accent1">
                  <a:lumMod val="50000"/>
                </a:schemeClr>
              </a:solidFill>
              <a:round/>
            </a:ln>
            <a:effectLst/>
          </c:spPr>
          <c:marker>
            <c:symbol val="none"/>
          </c:marker>
          <c:cat>
            <c:numRef>
              <c:f>H_MortgageAmoritization!$J$2:$J$363</c:f>
              <c:numCache>
                <c:formatCode>m/d/yyyy</c:formatCode>
                <c:ptCount val="362"/>
                <c:pt idx="0">
                  <c:v>46023</c:v>
                </c:pt>
                <c:pt idx="1">
                  <c:v>46054</c:v>
                </c:pt>
                <c:pt idx="2">
                  <c:v>46082</c:v>
                </c:pt>
                <c:pt idx="3">
                  <c:v>46113</c:v>
                </c:pt>
                <c:pt idx="4">
                  <c:v>46143</c:v>
                </c:pt>
                <c:pt idx="5">
                  <c:v>46174</c:v>
                </c:pt>
                <c:pt idx="6">
                  <c:v>46204</c:v>
                </c:pt>
                <c:pt idx="7">
                  <c:v>46235</c:v>
                </c:pt>
                <c:pt idx="8">
                  <c:v>46266</c:v>
                </c:pt>
                <c:pt idx="9">
                  <c:v>46296</c:v>
                </c:pt>
                <c:pt idx="10">
                  <c:v>46327</c:v>
                </c:pt>
                <c:pt idx="11">
                  <c:v>46357</c:v>
                </c:pt>
                <c:pt idx="12">
                  <c:v>46388</c:v>
                </c:pt>
                <c:pt idx="13">
                  <c:v>46419</c:v>
                </c:pt>
                <c:pt idx="14">
                  <c:v>46447</c:v>
                </c:pt>
                <c:pt idx="15">
                  <c:v>46478</c:v>
                </c:pt>
                <c:pt idx="16">
                  <c:v>46508</c:v>
                </c:pt>
                <c:pt idx="17">
                  <c:v>46539</c:v>
                </c:pt>
                <c:pt idx="18">
                  <c:v>46569</c:v>
                </c:pt>
                <c:pt idx="19">
                  <c:v>46600</c:v>
                </c:pt>
                <c:pt idx="20">
                  <c:v>46631</c:v>
                </c:pt>
                <c:pt idx="21">
                  <c:v>46661</c:v>
                </c:pt>
                <c:pt idx="22">
                  <c:v>46692</c:v>
                </c:pt>
                <c:pt idx="23">
                  <c:v>46722</c:v>
                </c:pt>
                <c:pt idx="24">
                  <c:v>46753</c:v>
                </c:pt>
                <c:pt idx="25">
                  <c:v>46784</c:v>
                </c:pt>
                <c:pt idx="26">
                  <c:v>46813</c:v>
                </c:pt>
                <c:pt idx="27">
                  <c:v>46844</c:v>
                </c:pt>
                <c:pt idx="28">
                  <c:v>46874</c:v>
                </c:pt>
                <c:pt idx="29">
                  <c:v>46905</c:v>
                </c:pt>
                <c:pt idx="30">
                  <c:v>46935</c:v>
                </c:pt>
                <c:pt idx="31">
                  <c:v>46966</c:v>
                </c:pt>
                <c:pt idx="32">
                  <c:v>46997</c:v>
                </c:pt>
                <c:pt idx="33">
                  <c:v>47027</c:v>
                </c:pt>
                <c:pt idx="34">
                  <c:v>47058</c:v>
                </c:pt>
                <c:pt idx="35">
                  <c:v>47088</c:v>
                </c:pt>
                <c:pt idx="36">
                  <c:v>47119</c:v>
                </c:pt>
                <c:pt idx="37">
                  <c:v>47150</c:v>
                </c:pt>
                <c:pt idx="38">
                  <c:v>47178</c:v>
                </c:pt>
                <c:pt idx="39">
                  <c:v>47209</c:v>
                </c:pt>
                <c:pt idx="40">
                  <c:v>47239</c:v>
                </c:pt>
                <c:pt idx="41">
                  <c:v>47270</c:v>
                </c:pt>
                <c:pt idx="42">
                  <c:v>47300</c:v>
                </c:pt>
                <c:pt idx="43">
                  <c:v>47331</c:v>
                </c:pt>
                <c:pt idx="44">
                  <c:v>47362</c:v>
                </c:pt>
                <c:pt idx="45">
                  <c:v>47392</c:v>
                </c:pt>
                <c:pt idx="46">
                  <c:v>47423</c:v>
                </c:pt>
                <c:pt idx="47">
                  <c:v>47453</c:v>
                </c:pt>
                <c:pt idx="48">
                  <c:v>47484</c:v>
                </c:pt>
                <c:pt idx="49">
                  <c:v>47515</c:v>
                </c:pt>
                <c:pt idx="50">
                  <c:v>47543</c:v>
                </c:pt>
                <c:pt idx="51">
                  <c:v>47574</c:v>
                </c:pt>
                <c:pt idx="52">
                  <c:v>47604</c:v>
                </c:pt>
                <c:pt idx="53">
                  <c:v>47635</c:v>
                </c:pt>
                <c:pt idx="54">
                  <c:v>47665</c:v>
                </c:pt>
                <c:pt idx="55">
                  <c:v>47696</c:v>
                </c:pt>
                <c:pt idx="56">
                  <c:v>47727</c:v>
                </c:pt>
                <c:pt idx="57">
                  <c:v>47757</c:v>
                </c:pt>
                <c:pt idx="58">
                  <c:v>47788</c:v>
                </c:pt>
                <c:pt idx="59">
                  <c:v>47818</c:v>
                </c:pt>
                <c:pt idx="60">
                  <c:v>47849</c:v>
                </c:pt>
                <c:pt idx="61">
                  <c:v>47880</c:v>
                </c:pt>
                <c:pt idx="62">
                  <c:v>47908</c:v>
                </c:pt>
                <c:pt idx="63">
                  <c:v>47939</c:v>
                </c:pt>
                <c:pt idx="64">
                  <c:v>47969</c:v>
                </c:pt>
                <c:pt idx="65">
                  <c:v>48000</c:v>
                </c:pt>
                <c:pt idx="66">
                  <c:v>48030</c:v>
                </c:pt>
                <c:pt idx="67">
                  <c:v>48061</c:v>
                </c:pt>
                <c:pt idx="68">
                  <c:v>48092</c:v>
                </c:pt>
                <c:pt idx="69">
                  <c:v>48122</c:v>
                </c:pt>
                <c:pt idx="70">
                  <c:v>48153</c:v>
                </c:pt>
                <c:pt idx="71">
                  <c:v>48183</c:v>
                </c:pt>
                <c:pt idx="72">
                  <c:v>48214</c:v>
                </c:pt>
                <c:pt idx="73">
                  <c:v>48245</c:v>
                </c:pt>
                <c:pt idx="74">
                  <c:v>48274</c:v>
                </c:pt>
                <c:pt idx="75">
                  <c:v>48305</c:v>
                </c:pt>
                <c:pt idx="76">
                  <c:v>48335</c:v>
                </c:pt>
                <c:pt idx="77">
                  <c:v>48366</c:v>
                </c:pt>
                <c:pt idx="78">
                  <c:v>48396</c:v>
                </c:pt>
                <c:pt idx="79">
                  <c:v>48427</c:v>
                </c:pt>
                <c:pt idx="80">
                  <c:v>48458</c:v>
                </c:pt>
                <c:pt idx="81">
                  <c:v>48488</c:v>
                </c:pt>
                <c:pt idx="82">
                  <c:v>48519</c:v>
                </c:pt>
                <c:pt idx="83">
                  <c:v>48549</c:v>
                </c:pt>
                <c:pt idx="84">
                  <c:v>48580</c:v>
                </c:pt>
                <c:pt idx="85">
                  <c:v>48611</c:v>
                </c:pt>
                <c:pt idx="86">
                  <c:v>48639</c:v>
                </c:pt>
                <c:pt idx="87">
                  <c:v>48670</c:v>
                </c:pt>
                <c:pt idx="88">
                  <c:v>48700</c:v>
                </c:pt>
                <c:pt idx="89">
                  <c:v>48731</c:v>
                </c:pt>
                <c:pt idx="90">
                  <c:v>48761</c:v>
                </c:pt>
                <c:pt idx="91">
                  <c:v>48792</c:v>
                </c:pt>
                <c:pt idx="92">
                  <c:v>48823</c:v>
                </c:pt>
                <c:pt idx="93">
                  <c:v>48853</c:v>
                </c:pt>
                <c:pt idx="94">
                  <c:v>48884</c:v>
                </c:pt>
                <c:pt idx="95">
                  <c:v>48914</c:v>
                </c:pt>
                <c:pt idx="96">
                  <c:v>48945</c:v>
                </c:pt>
                <c:pt idx="97">
                  <c:v>48976</c:v>
                </c:pt>
                <c:pt idx="98">
                  <c:v>49004</c:v>
                </c:pt>
                <c:pt idx="99">
                  <c:v>49035</c:v>
                </c:pt>
                <c:pt idx="100">
                  <c:v>49065</c:v>
                </c:pt>
                <c:pt idx="101">
                  <c:v>49096</c:v>
                </c:pt>
                <c:pt idx="102">
                  <c:v>49126</c:v>
                </c:pt>
                <c:pt idx="103">
                  <c:v>49157</c:v>
                </c:pt>
                <c:pt idx="104">
                  <c:v>49188</c:v>
                </c:pt>
                <c:pt idx="105">
                  <c:v>49218</c:v>
                </c:pt>
                <c:pt idx="106">
                  <c:v>49249</c:v>
                </c:pt>
                <c:pt idx="107">
                  <c:v>49279</c:v>
                </c:pt>
                <c:pt idx="108">
                  <c:v>49310</c:v>
                </c:pt>
                <c:pt idx="109">
                  <c:v>49341</c:v>
                </c:pt>
                <c:pt idx="110">
                  <c:v>49369</c:v>
                </c:pt>
                <c:pt idx="111">
                  <c:v>49400</c:v>
                </c:pt>
                <c:pt idx="112">
                  <c:v>49430</c:v>
                </c:pt>
                <c:pt idx="113">
                  <c:v>49461</c:v>
                </c:pt>
                <c:pt idx="114">
                  <c:v>49491</c:v>
                </c:pt>
                <c:pt idx="115">
                  <c:v>49522</c:v>
                </c:pt>
                <c:pt idx="116">
                  <c:v>49553</c:v>
                </c:pt>
                <c:pt idx="117">
                  <c:v>49583</c:v>
                </c:pt>
                <c:pt idx="118">
                  <c:v>49614</c:v>
                </c:pt>
                <c:pt idx="119">
                  <c:v>49644</c:v>
                </c:pt>
                <c:pt idx="120">
                  <c:v>49675</c:v>
                </c:pt>
                <c:pt idx="121">
                  <c:v>49706</c:v>
                </c:pt>
                <c:pt idx="122">
                  <c:v>49735</c:v>
                </c:pt>
                <c:pt idx="123">
                  <c:v>49766</c:v>
                </c:pt>
                <c:pt idx="124">
                  <c:v>49796</c:v>
                </c:pt>
                <c:pt idx="125">
                  <c:v>49827</c:v>
                </c:pt>
                <c:pt idx="126">
                  <c:v>49857</c:v>
                </c:pt>
                <c:pt idx="127">
                  <c:v>49888</c:v>
                </c:pt>
                <c:pt idx="128">
                  <c:v>49919</c:v>
                </c:pt>
                <c:pt idx="129">
                  <c:v>49949</c:v>
                </c:pt>
                <c:pt idx="130">
                  <c:v>49980</c:v>
                </c:pt>
                <c:pt idx="131">
                  <c:v>50010</c:v>
                </c:pt>
                <c:pt idx="132">
                  <c:v>50041</c:v>
                </c:pt>
                <c:pt idx="133">
                  <c:v>50072</c:v>
                </c:pt>
                <c:pt idx="134">
                  <c:v>50100</c:v>
                </c:pt>
                <c:pt idx="135">
                  <c:v>50131</c:v>
                </c:pt>
                <c:pt idx="136">
                  <c:v>50161</c:v>
                </c:pt>
                <c:pt idx="137">
                  <c:v>50192</c:v>
                </c:pt>
                <c:pt idx="138">
                  <c:v>50222</c:v>
                </c:pt>
                <c:pt idx="139">
                  <c:v>50253</c:v>
                </c:pt>
                <c:pt idx="140">
                  <c:v>50284</c:v>
                </c:pt>
                <c:pt idx="141">
                  <c:v>50314</c:v>
                </c:pt>
                <c:pt idx="142">
                  <c:v>50345</c:v>
                </c:pt>
                <c:pt idx="143">
                  <c:v>50375</c:v>
                </c:pt>
                <c:pt idx="144">
                  <c:v>50406</c:v>
                </c:pt>
                <c:pt idx="145">
                  <c:v>50437</c:v>
                </c:pt>
                <c:pt idx="146">
                  <c:v>50465</c:v>
                </c:pt>
                <c:pt idx="147">
                  <c:v>50496</c:v>
                </c:pt>
                <c:pt idx="148">
                  <c:v>50526</c:v>
                </c:pt>
                <c:pt idx="149">
                  <c:v>50557</c:v>
                </c:pt>
                <c:pt idx="150">
                  <c:v>50587</c:v>
                </c:pt>
                <c:pt idx="151">
                  <c:v>50618</c:v>
                </c:pt>
                <c:pt idx="152">
                  <c:v>50649</c:v>
                </c:pt>
                <c:pt idx="153">
                  <c:v>50679</c:v>
                </c:pt>
                <c:pt idx="154">
                  <c:v>50710</c:v>
                </c:pt>
                <c:pt idx="155">
                  <c:v>50740</c:v>
                </c:pt>
                <c:pt idx="156">
                  <c:v>50771</c:v>
                </c:pt>
                <c:pt idx="157">
                  <c:v>50802</c:v>
                </c:pt>
                <c:pt idx="158">
                  <c:v>50830</c:v>
                </c:pt>
                <c:pt idx="159">
                  <c:v>50861</c:v>
                </c:pt>
                <c:pt idx="160">
                  <c:v>50891</c:v>
                </c:pt>
                <c:pt idx="161">
                  <c:v>50922</c:v>
                </c:pt>
                <c:pt idx="162">
                  <c:v>50952</c:v>
                </c:pt>
                <c:pt idx="163">
                  <c:v>50983</c:v>
                </c:pt>
                <c:pt idx="164">
                  <c:v>51014</c:v>
                </c:pt>
                <c:pt idx="165">
                  <c:v>51044</c:v>
                </c:pt>
                <c:pt idx="166">
                  <c:v>51075</c:v>
                </c:pt>
                <c:pt idx="167">
                  <c:v>51105</c:v>
                </c:pt>
                <c:pt idx="168">
                  <c:v>51136</c:v>
                </c:pt>
                <c:pt idx="169">
                  <c:v>51167</c:v>
                </c:pt>
                <c:pt idx="170">
                  <c:v>51196</c:v>
                </c:pt>
                <c:pt idx="171">
                  <c:v>51227</c:v>
                </c:pt>
                <c:pt idx="172">
                  <c:v>51257</c:v>
                </c:pt>
                <c:pt idx="173">
                  <c:v>51288</c:v>
                </c:pt>
                <c:pt idx="174">
                  <c:v>51318</c:v>
                </c:pt>
                <c:pt idx="175">
                  <c:v>51349</c:v>
                </c:pt>
                <c:pt idx="176">
                  <c:v>51380</c:v>
                </c:pt>
                <c:pt idx="177">
                  <c:v>51410</c:v>
                </c:pt>
                <c:pt idx="178">
                  <c:v>51441</c:v>
                </c:pt>
                <c:pt idx="179">
                  <c:v>51471</c:v>
                </c:pt>
                <c:pt idx="180">
                  <c:v>51502</c:v>
                </c:pt>
                <c:pt idx="181">
                  <c:v>51533</c:v>
                </c:pt>
                <c:pt idx="182">
                  <c:v>51561</c:v>
                </c:pt>
                <c:pt idx="183">
                  <c:v>51592</c:v>
                </c:pt>
                <c:pt idx="184">
                  <c:v>51622</c:v>
                </c:pt>
                <c:pt idx="185">
                  <c:v>51653</c:v>
                </c:pt>
                <c:pt idx="186">
                  <c:v>51683</c:v>
                </c:pt>
                <c:pt idx="187">
                  <c:v>51714</c:v>
                </c:pt>
                <c:pt idx="188">
                  <c:v>51745</c:v>
                </c:pt>
                <c:pt idx="189">
                  <c:v>51775</c:v>
                </c:pt>
                <c:pt idx="190">
                  <c:v>51806</c:v>
                </c:pt>
                <c:pt idx="191">
                  <c:v>51836</c:v>
                </c:pt>
                <c:pt idx="192">
                  <c:v>51867</c:v>
                </c:pt>
                <c:pt idx="193">
                  <c:v>51898</c:v>
                </c:pt>
                <c:pt idx="194">
                  <c:v>51926</c:v>
                </c:pt>
                <c:pt idx="195">
                  <c:v>51957</c:v>
                </c:pt>
                <c:pt idx="196">
                  <c:v>51987</c:v>
                </c:pt>
                <c:pt idx="197">
                  <c:v>52018</c:v>
                </c:pt>
                <c:pt idx="198">
                  <c:v>52048</c:v>
                </c:pt>
                <c:pt idx="199">
                  <c:v>52079</c:v>
                </c:pt>
                <c:pt idx="200">
                  <c:v>52110</c:v>
                </c:pt>
                <c:pt idx="201">
                  <c:v>52140</c:v>
                </c:pt>
                <c:pt idx="202">
                  <c:v>52171</c:v>
                </c:pt>
                <c:pt idx="203">
                  <c:v>52201</c:v>
                </c:pt>
                <c:pt idx="204">
                  <c:v>52232</c:v>
                </c:pt>
                <c:pt idx="205">
                  <c:v>52263</c:v>
                </c:pt>
                <c:pt idx="206">
                  <c:v>52291</c:v>
                </c:pt>
                <c:pt idx="207">
                  <c:v>52322</c:v>
                </c:pt>
                <c:pt idx="208">
                  <c:v>52352</c:v>
                </c:pt>
                <c:pt idx="209">
                  <c:v>52383</c:v>
                </c:pt>
                <c:pt idx="210">
                  <c:v>52413</c:v>
                </c:pt>
                <c:pt idx="211">
                  <c:v>52444</c:v>
                </c:pt>
                <c:pt idx="212">
                  <c:v>52475</c:v>
                </c:pt>
                <c:pt idx="213">
                  <c:v>52505</c:v>
                </c:pt>
                <c:pt idx="214">
                  <c:v>52536</c:v>
                </c:pt>
                <c:pt idx="215">
                  <c:v>52566</c:v>
                </c:pt>
                <c:pt idx="216">
                  <c:v>52597</c:v>
                </c:pt>
                <c:pt idx="217">
                  <c:v>52628</c:v>
                </c:pt>
                <c:pt idx="218">
                  <c:v>52657</c:v>
                </c:pt>
                <c:pt idx="219">
                  <c:v>52688</c:v>
                </c:pt>
                <c:pt idx="220">
                  <c:v>52718</c:v>
                </c:pt>
                <c:pt idx="221">
                  <c:v>52749</c:v>
                </c:pt>
                <c:pt idx="222">
                  <c:v>52779</c:v>
                </c:pt>
                <c:pt idx="223">
                  <c:v>52810</c:v>
                </c:pt>
                <c:pt idx="224">
                  <c:v>52841</c:v>
                </c:pt>
                <c:pt idx="225">
                  <c:v>52871</c:v>
                </c:pt>
                <c:pt idx="226">
                  <c:v>52902</c:v>
                </c:pt>
                <c:pt idx="227">
                  <c:v>52932</c:v>
                </c:pt>
                <c:pt idx="228">
                  <c:v>52963</c:v>
                </c:pt>
                <c:pt idx="229">
                  <c:v>52994</c:v>
                </c:pt>
                <c:pt idx="230">
                  <c:v>53022</c:v>
                </c:pt>
                <c:pt idx="231">
                  <c:v>53053</c:v>
                </c:pt>
                <c:pt idx="232">
                  <c:v>53083</c:v>
                </c:pt>
                <c:pt idx="233">
                  <c:v>53114</c:v>
                </c:pt>
                <c:pt idx="234">
                  <c:v>53144</c:v>
                </c:pt>
                <c:pt idx="235">
                  <c:v>53175</c:v>
                </c:pt>
                <c:pt idx="236">
                  <c:v>53206</c:v>
                </c:pt>
                <c:pt idx="237">
                  <c:v>53236</c:v>
                </c:pt>
                <c:pt idx="238">
                  <c:v>53267</c:v>
                </c:pt>
                <c:pt idx="239">
                  <c:v>53297</c:v>
                </c:pt>
                <c:pt idx="240">
                  <c:v>53328</c:v>
                </c:pt>
                <c:pt idx="241">
                  <c:v>53359</c:v>
                </c:pt>
                <c:pt idx="242">
                  <c:v>53387</c:v>
                </c:pt>
                <c:pt idx="243">
                  <c:v>53418</c:v>
                </c:pt>
                <c:pt idx="244">
                  <c:v>53448</c:v>
                </c:pt>
                <c:pt idx="245">
                  <c:v>53479</c:v>
                </c:pt>
                <c:pt idx="246">
                  <c:v>53509</c:v>
                </c:pt>
                <c:pt idx="247">
                  <c:v>53540</c:v>
                </c:pt>
                <c:pt idx="248">
                  <c:v>53571</c:v>
                </c:pt>
                <c:pt idx="249">
                  <c:v>53601</c:v>
                </c:pt>
                <c:pt idx="250">
                  <c:v>53632</c:v>
                </c:pt>
                <c:pt idx="251">
                  <c:v>53662</c:v>
                </c:pt>
                <c:pt idx="252">
                  <c:v>53693</c:v>
                </c:pt>
                <c:pt idx="253">
                  <c:v>53724</c:v>
                </c:pt>
                <c:pt idx="254">
                  <c:v>53752</c:v>
                </c:pt>
                <c:pt idx="255">
                  <c:v>53783</c:v>
                </c:pt>
                <c:pt idx="256">
                  <c:v>53813</c:v>
                </c:pt>
                <c:pt idx="257">
                  <c:v>53844</c:v>
                </c:pt>
                <c:pt idx="258">
                  <c:v>53874</c:v>
                </c:pt>
                <c:pt idx="259">
                  <c:v>53905</c:v>
                </c:pt>
                <c:pt idx="260">
                  <c:v>53936</c:v>
                </c:pt>
                <c:pt idx="261">
                  <c:v>53966</c:v>
                </c:pt>
                <c:pt idx="262">
                  <c:v>53997</c:v>
                </c:pt>
                <c:pt idx="263">
                  <c:v>54027</c:v>
                </c:pt>
                <c:pt idx="264">
                  <c:v>54058</c:v>
                </c:pt>
                <c:pt idx="265">
                  <c:v>54089</c:v>
                </c:pt>
                <c:pt idx="266">
                  <c:v>54118</c:v>
                </c:pt>
                <c:pt idx="267">
                  <c:v>54149</c:v>
                </c:pt>
                <c:pt idx="268">
                  <c:v>54179</c:v>
                </c:pt>
                <c:pt idx="269">
                  <c:v>54210</c:v>
                </c:pt>
                <c:pt idx="270">
                  <c:v>54240</c:v>
                </c:pt>
                <c:pt idx="271">
                  <c:v>54271</c:v>
                </c:pt>
                <c:pt idx="272">
                  <c:v>54302</c:v>
                </c:pt>
                <c:pt idx="273">
                  <c:v>54332</c:v>
                </c:pt>
                <c:pt idx="274">
                  <c:v>54363</c:v>
                </c:pt>
                <c:pt idx="275">
                  <c:v>54393</c:v>
                </c:pt>
                <c:pt idx="276">
                  <c:v>54424</c:v>
                </c:pt>
                <c:pt idx="277">
                  <c:v>54455</c:v>
                </c:pt>
                <c:pt idx="278">
                  <c:v>54483</c:v>
                </c:pt>
                <c:pt idx="279">
                  <c:v>54514</c:v>
                </c:pt>
                <c:pt idx="280">
                  <c:v>54544</c:v>
                </c:pt>
                <c:pt idx="281">
                  <c:v>54575</c:v>
                </c:pt>
                <c:pt idx="282">
                  <c:v>54605</c:v>
                </c:pt>
                <c:pt idx="283">
                  <c:v>54636</c:v>
                </c:pt>
                <c:pt idx="284">
                  <c:v>54667</c:v>
                </c:pt>
                <c:pt idx="285">
                  <c:v>54697</c:v>
                </c:pt>
                <c:pt idx="286">
                  <c:v>54728</c:v>
                </c:pt>
                <c:pt idx="287">
                  <c:v>54758</c:v>
                </c:pt>
                <c:pt idx="288">
                  <c:v>54789</c:v>
                </c:pt>
                <c:pt idx="289">
                  <c:v>54820</c:v>
                </c:pt>
                <c:pt idx="290">
                  <c:v>54848</c:v>
                </c:pt>
                <c:pt idx="291">
                  <c:v>54879</c:v>
                </c:pt>
                <c:pt idx="292">
                  <c:v>54909</c:v>
                </c:pt>
                <c:pt idx="293">
                  <c:v>54940</c:v>
                </c:pt>
                <c:pt idx="294">
                  <c:v>54970</c:v>
                </c:pt>
                <c:pt idx="295">
                  <c:v>55001</c:v>
                </c:pt>
                <c:pt idx="296">
                  <c:v>55032</c:v>
                </c:pt>
                <c:pt idx="297">
                  <c:v>55062</c:v>
                </c:pt>
                <c:pt idx="298">
                  <c:v>55093</c:v>
                </c:pt>
                <c:pt idx="299">
                  <c:v>55123</c:v>
                </c:pt>
                <c:pt idx="300">
                  <c:v>55154</c:v>
                </c:pt>
                <c:pt idx="301">
                  <c:v>55185</c:v>
                </c:pt>
                <c:pt idx="302">
                  <c:v>55213</c:v>
                </c:pt>
                <c:pt idx="303">
                  <c:v>55244</c:v>
                </c:pt>
                <c:pt idx="304">
                  <c:v>55274</c:v>
                </c:pt>
                <c:pt idx="305">
                  <c:v>55305</c:v>
                </c:pt>
                <c:pt idx="306">
                  <c:v>55335</c:v>
                </c:pt>
                <c:pt idx="307">
                  <c:v>55366</c:v>
                </c:pt>
                <c:pt idx="308">
                  <c:v>55397</c:v>
                </c:pt>
                <c:pt idx="309">
                  <c:v>55427</c:v>
                </c:pt>
                <c:pt idx="310">
                  <c:v>55458</c:v>
                </c:pt>
                <c:pt idx="311">
                  <c:v>55488</c:v>
                </c:pt>
                <c:pt idx="312">
                  <c:v>55519</c:v>
                </c:pt>
                <c:pt idx="313">
                  <c:v>55550</c:v>
                </c:pt>
                <c:pt idx="314">
                  <c:v>55579</c:v>
                </c:pt>
                <c:pt idx="315">
                  <c:v>55610</c:v>
                </c:pt>
                <c:pt idx="316">
                  <c:v>55640</c:v>
                </c:pt>
                <c:pt idx="317">
                  <c:v>55671</c:v>
                </c:pt>
                <c:pt idx="318">
                  <c:v>55701</c:v>
                </c:pt>
                <c:pt idx="319">
                  <c:v>55732</c:v>
                </c:pt>
                <c:pt idx="320">
                  <c:v>55763</c:v>
                </c:pt>
                <c:pt idx="321">
                  <c:v>55793</c:v>
                </c:pt>
                <c:pt idx="322">
                  <c:v>55824</c:v>
                </c:pt>
                <c:pt idx="323">
                  <c:v>55854</c:v>
                </c:pt>
                <c:pt idx="324">
                  <c:v>55885</c:v>
                </c:pt>
                <c:pt idx="325">
                  <c:v>55916</c:v>
                </c:pt>
                <c:pt idx="326">
                  <c:v>55944</c:v>
                </c:pt>
                <c:pt idx="327">
                  <c:v>55975</c:v>
                </c:pt>
                <c:pt idx="328">
                  <c:v>56005</c:v>
                </c:pt>
                <c:pt idx="329">
                  <c:v>56036</c:v>
                </c:pt>
                <c:pt idx="330">
                  <c:v>56066</c:v>
                </c:pt>
                <c:pt idx="331">
                  <c:v>56097</c:v>
                </c:pt>
                <c:pt idx="332">
                  <c:v>56128</c:v>
                </c:pt>
                <c:pt idx="333">
                  <c:v>56158</c:v>
                </c:pt>
                <c:pt idx="334">
                  <c:v>56189</c:v>
                </c:pt>
                <c:pt idx="335">
                  <c:v>56219</c:v>
                </c:pt>
                <c:pt idx="336">
                  <c:v>56250</c:v>
                </c:pt>
                <c:pt idx="337">
                  <c:v>56281</c:v>
                </c:pt>
                <c:pt idx="338">
                  <c:v>56309</c:v>
                </c:pt>
                <c:pt idx="339">
                  <c:v>56340</c:v>
                </c:pt>
                <c:pt idx="340">
                  <c:v>56370</c:v>
                </c:pt>
                <c:pt idx="341">
                  <c:v>56401</c:v>
                </c:pt>
                <c:pt idx="342">
                  <c:v>56431</c:v>
                </c:pt>
                <c:pt idx="343">
                  <c:v>56462</c:v>
                </c:pt>
                <c:pt idx="344">
                  <c:v>56493</c:v>
                </c:pt>
                <c:pt idx="345">
                  <c:v>56523</c:v>
                </c:pt>
                <c:pt idx="346">
                  <c:v>56554</c:v>
                </c:pt>
                <c:pt idx="347">
                  <c:v>56584</c:v>
                </c:pt>
                <c:pt idx="348">
                  <c:v>56615</c:v>
                </c:pt>
                <c:pt idx="349">
                  <c:v>56646</c:v>
                </c:pt>
                <c:pt idx="350">
                  <c:v>56674</c:v>
                </c:pt>
                <c:pt idx="351">
                  <c:v>56705</c:v>
                </c:pt>
                <c:pt idx="352">
                  <c:v>56735</c:v>
                </c:pt>
                <c:pt idx="353">
                  <c:v>56766</c:v>
                </c:pt>
                <c:pt idx="354">
                  <c:v>56796</c:v>
                </c:pt>
                <c:pt idx="355">
                  <c:v>56827</c:v>
                </c:pt>
                <c:pt idx="356">
                  <c:v>56858</c:v>
                </c:pt>
                <c:pt idx="357">
                  <c:v>56888</c:v>
                </c:pt>
                <c:pt idx="358">
                  <c:v>56919</c:v>
                </c:pt>
                <c:pt idx="359">
                  <c:v>56949</c:v>
                </c:pt>
                <c:pt idx="360">
                  <c:v>56980</c:v>
                </c:pt>
              </c:numCache>
            </c:numRef>
          </c:cat>
          <c:val>
            <c:numRef>
              <c:f>H_MortgageAmoritization!$K$2:$K$1000</c:f>
              <c:numCache>
                <c:formatCode>_("$"* #,##0.00_);_("$"* \(#,##0.00\);_("$"* "-"??_);_(@_)</c:formatCode>
                <c:ptCount val="999"/>
                <c:pt idx="0">
                  <c:v>280000</c:v>
                </c:pt>
                <c:pt idx="1">
                  <c:v>#N/A</c:v>
                </c:pt>
              </c:numCache>
            </c:numRef>
          </c:val>
          <c:smooth val="0"/>
          <c:extLst>
            <c:ext xmlns:c16="http://schemas.microsoft.com/office/drawing/2014/chart" uri="{C3380CC4-5D6E-409C-BE32-E72D297353CC}">
              <c16:uniqueId val="{00000000-AA7C-43AE-898A-A3FB70E8F4C5}"/>
            </c:ext>
          </c:extLst>
        </c:ser>
        <c:ser>
          <c:idx val="1"/>
          <c:order val="1"/>
          <c:tx>
            <c:strRef>
              <c:f>H_MortgageAmoritization!$L$1</c:f>
              <c:strCache>
                <c:ptCount val="1"/>
                <c:pt idx="0">
                  <c:v> Live Interest </c:v>
                </c:pt>
              </c:strCache>
            </c:strRef>
          </c:tx>
          <c:spPr>
            <a:ln w="63500" cap="rnd">
              <a:solidFill>
                <a:schemeClr val="accent4"/>
              </a:solidFill>
              <a:round/>
            </a:ln>
            <a:effectLst/>
          </c:spPr>
          <c:marker>
            <c:symbol val="none"/>
          </c:marker>
          <c:cat>
            <c:numRef>
              <c:f>H_MortgageAmoritization!$J$2:$J$363</c:f>
              <c:numCache>
                <c:formatCode>m/d/yyyy</c:formatCode>
                <c:ptCount val="362"/>
                <c:pt idx="0">
                  <c:v>46023</c:v>
                </c:pt>
                <c:pt idx="1">
                  <c:v>46054</c:v>
                </c:pt>
                <c:pt idx="2">
                  <c:v>46082</c:v>
                </c:pt>
                <c:pt idx="3">
                  <c:v>46113</c:v>
                </c:pt>
                <c:pt idx="4">
                  <c:v>46143</c:v>
                </c:pt>
                <c:pt idx="5">
                  <c:v>46174</c:v>
                </c:pt>
                <c:pt idx="6">
                  <c:v>46204</c:v>
                </c:pt>
                <c:pt idx="7">
                  <c:v>46235</c:v>
                </c:pt>
                <c:pt idx="8">
                  <c:v>46266</c:v>
                </c:pt>
                <c:pt idx="9">
                  <c:v>46296</c:v>
                </c:pt>
                <c:pt idx="10">
                  <c:v>46327</c:v>
                </c:pt>
                <c:pt idx="11">
                  <c:v>46357</c:v>
                </c:pt>
                <c:pt idx="12">
                  <c:v>46388</c:v>
                </c:pt>
                <c:pt idx="13">
                  <c:v>46419</c:v>
                </c:pt>
                <c:pt idx="14">
                  <c:v>46447</c:v>
                </c:pt>
                <c:pt idx="15">
                  <c:v>46478</c:v>
                </c:pt>
                <c:pt idx="16">
                  <c:v>46508</c:v>
                </c:pt>
                <c:pt idx="17">
                  <c:v>46539</c:v>
                </c:pt>
                <c:pt idx="18">
                  <c:v>46569</c:v>
                </c:pt>
                <c:pt idx="19">
                  <c:v>46600</c:v>
                </c:pt>
                <c:pt idx="20">
                  <c:v>46631</c:v>
                </c:pt>
                <c:pt idx="21">
                  <c:v>46661</c:v>
                </c:pt>
                <c:pt idx="22">
                  <c:v>46692</c:v>
                </c:pt>
                <c:pt idx="23">
                  <c:v>46722</c:v>
                </c:pt>
                <c:pt idx="24">
                  <c:v>46753</c:v>
                </c:pt>
                <c:pt idx="25">
                  <c:v>46784</c:v>
                </c:pt>
                <c:pt idx="26">
                  <c:v>46813</c:v>
                </c:pt>
                <c:pt idx="27">
                  <c:v>46844</c:v>
                </c:pt>
                <c:pt idx="28">
                  <c:v>46874</c:v>
                </c:pt>
                <c:pt idx="29">
                  <c:v>46905</c:v>
                </c:pt>
                <c:pt idx="30">
                  <c:v>46935</c:v>
                </c:pt>
                <c:pt idx="31">
                  <c:v>46966</c:v>
                </c:pt>
                <c:pt idx="32">
                  <c:v>46997</c:v>
                </c:pt>
                <c:pt idx="33">
                  <c:v>47027</c:v>
                </c:pt>
                <c:pt idx="34">
                  <c:v>47058</c:v>
                </c:pt>
                <c:pt idx="35">
                  <c:v>47088</c:v>
                </c:pt>
                <c:pt idx="36">
                  <c:v>47119</c:v>
                </c:pt>
                <c:pt idx="37">
                  <c:v>47150</c:v>
                </c:pt>
                <c:pt idx="38">
                  <c:v>47178</c:v>
                </c:pt>
                <c:pt idx="39">
                  <c:v>47209</c:v>
                </c:pt>
                <c:pt idx="40">
                  <c:v>47239</c:v>
                </c:pt>
                <c:pt idx="41">
                  <c:v>47270</c:v>
                </c:pt>
                <c:pt idx="42">
                  <c:v>47300</c:v>
                </c:pt>
                <c:pt idx="43">
                  <c:v>47331</c:v>
                </c:pt>
                <c:pt idx="44">
                  <c:v>47362</c:v>
                </c:pt>
                <c:pt idx="45">
                  <c:v>47392</c:v>
                </c:pt>
                <c:pt idx="46">
                  <c:v>47423</c:v>
                </c:pt>
                <c:pt idx="47">
                  <c:v>47453</c:v>
                </c:pt>
                <c:pt idx="48">
                  <c:v>47484</c:v>
                </c:pt>
                <c:pt idx="49">
                  <c:v>47515</c:v>
                </c:pt>
                <c:pt idx="50">
                  <c:v>47543</c:v>
                </c:pt>
                <c:pt idx="51">
                  <c:v>47574</c:v>
                </c:pt>
                <c:pt idx="52">
                  <c:v>47604</c:v>
                </c:pt>
                <c:pt idx="53">
                  <c:v>47635</c:v>
                </c:pt>
                <c:pt idx="54">
                  <c:v>47665</c:v>
                </c:pt>
                <c:pt idx="55">
                  <c:v>47696</c:v>
                </c:pt>
                <c:pt idx="56">
                  <c:v>47727</c:v>
                </c:pt>
                <c:pt idx="57">
                  <c:v>47757</c:v>
                </c:pt>
                <c:pt idx="58">
                  <c:v>47788</c:v>
                </c:pt>
                <c:pt idx="59">
                  <c:v>47818</c:v>
                </c:pt>
                <c:pt idx="60">
                  <c:v>47849</c:v>
                </c:pt>
                <c:pt idx="61">
                  <c:v>47880</c:v>
                </c:pt>
                <c:pt idx="62">
                  <c:v>47908</c:v>
                </c:pt>
                <c:pt idx="63">
                  <c:v>47939</c:v>
                </c:pt>
                <c:pt idx="64">
                  <c:v>47969</c:v>
                </c:pt>
                <c:pt idx="65">
                  <c:v>48000</c:v>
                </c:pt>
                <c:pt idx="66">
                  <c:v>48030</c:v>
                </c:pt>
                <c:pt idx="67">
                  <c:v>48061</c:v>
                </c:pt>
                <c:pt idx="68">
                  <c:v>48092</c:v>
                </c:pt>
                <c:pt idx="69">
                  <c:v>48122</c:v>
                </c:pt>
                <c:pt idx="70">
                  <c:v>48153</c:v>
                </c:pt>
                <c:pt idx="71">
                  <c:v>48183</c:v>
                </c:pt>
                <c:pt idx="72">
                  <c:v>48214</c:v>
                </c:pt>
                <c:pt idx="73">
                  <c:v>48245</c:v>
                </c:pt>
                <c:pt idx="74">
                  <c:v>48274</c:v>
                </c:pt>
                <c:pt idx="75">
                  <c:v>48305</c:v>
                </c:pt>
                <c:pt idx="76">
                  <c:v>48335</c:v>
                </c:pt>
                <c:pt idx="77">
                  <c:v>48366</c:v>
                </c:pt>
                <c:pt idx="78">
                  <c:v>48396</c:v>
                </c:pt>
                <c:pt idx="79">
                  <c:v>48427</c:v>
                </c:pt>
                <c:pt idx="80">
                  <c:v>48458</c:v>
                </c:pt>
                <c:pt idx="81">
                  <c:v>48488</c:v>
                </c:pt>
                <c:pt idx="82">
                  <c:v>48519</c:v>
                </c:pt>
                <c:pt idx="83">
                  <c:v>48549</c:v>
                </c:pt>
                <c:pt idx="84">
                  <c:v>48580</c:v>
                </c:pt>
                <c:pt idx="85">
                  <c:v>48611</c:v>
                </c:pt>
                <c:pt idx="86">
                  <c:v>48639</c:v>
                </c:pt>
                <c:pt idx="87">
                  <c:v>48670</c:v>
                </c:pt>
                <c:pt idx="88">
                  <c:v>48700</c:v>
                </c:pt>
                <c:pt idx="89">
                  <c:v>48731</c:v>
                </c:pt>
                <c:pt idx="90">
                  <c:v>48761</c:v>
                </c:pt>
                <c:pt idx="91">
                  <c:v>48792</c:v>
                </c:pt>
                <c:pt idx="92">
                  <c:v>48823</c:v>
                </c:pt>
                <c:pt idx="93">
                  <c:v>48853</c:v>
                </c:pt>
                <c:pt idx="94">
                  <c:v>48884</c:v>
                </c:pt>
                <c:pt idx="95">
                  <c:v>48914</c:v>
                </c:pt>
                <c:pt idx="96">
                  <c:v>48945</c:v>
                </c:pt>
                <c:pt idx="97">
                  <c:v>48976</c:v>
                </c:pt>
                <c:pt idx="98">
                  <c:v>49004</c:v>
                </c:pt>
                <c:pt idx="99">
                  <c:v>49035</c:v>
                </c:pt>
                <c:pt idx="100">
                  <c:v>49065</c:v>
                </c:pt>
                <c:pt idx="101">
                  <c:v>49096</c:v>
                </c:pt>
                <c:pt idx="102">
                  <c:v>49126</c:v>
                </c:pt>
                <c:pt idx="103">
                  <c:v>49157</c:v>
                </c:pt>
                <c:pt idx="104">
                  <c:v>49188</c:v>
                </c:pt>
                <c:pt idx="105">
                  <c:v>49218</c:v>
                </c:pt>
                <c:pt idx="106">
                  <c:v>49249</c:v>
                </c:pt>
                <c:pt idx="107">
                  <c:v>49279</c:v>
                </c:pt>
                <c:pt idx="108">
                  <c:v>49310</c:v>
                </c:pt>
                <c:pt idx="109">
                  <c:v>49341</c:v>
                </c:pt>
                <c:pt idx="110">
                  <c:v>49369</c:v>
                </c:pt>
                <c:pt idx="111">
                  <c:v>49400</c:v>
                </c:pt>
                <c:pt idx="112">
                  <c:v>49430</c:v>
                </c:pt>
                <c:pt idx="113">
                  <c:v>49461</c:v>
                </c:pt>
                <c:pt idx="114">
                  <c:v>49491</c:v>
                </c:pt>
                <c:pt idx="115">
                  <c:v>49522</c:v>
                </c:pt>
                <c:pt idx="116">
                  <c:v>49553</c:v>
                </c:pt>
                <c:pt idx="117">
                  <c:v>49583</c:v>
                </c:pt>
                <c:pt idx="118">
                  <c:v>49614</c:v>
                </c:pt>
                <c:pt idx="119">
                  <c:v>49644</c:v>
                </c:pt>
                <c:pt idx="120">
                  <c:v>49675</c:v>
                </c:pt>
                <c:pt idx="121">
                  <c:v>49706</c:v>
                </c:pt>
                <c:pt idx="122">
                  <c:v>49735</c:v>
                </c:pt>
                <c:pt idx="123">
                  <c:v>49766</c:v>
                </c:pt>
                <c:pt idx="124">
                  <c:v>49796</c:v>
                </c:pt>
                <c:pt idx="125">
                  <c:v>49827</c:v>
                </c:pt>
                <c:pt idx="126">
                  <c:v>49857</c:v>
                </c:pt>
                <c:pt idx="127">
                  <c:v>49888</c:v>
                </c:pt>
                <c:pt idx="128">
                  <c:v>49919</c:v>
                </c:pt>
                <c:pt idx="129">
                  <c:v>49949</c:v>
                </c:pt>
                <c:pt idx="130">
                  <c:v>49980</c:v>
                </c:pt>
                <c:pt idx="131">
                  <c:v>50010</c:v>
                </c:pt>
                <c:pt idx="132">
                  <c:v>50041</c:v>
                </c:pt>
                <c:pt idx="133">
                  <c:v>50072</c:v>
                </c:pt>
                <c:pt idx="134">
                  <c:v>50100</c:v>
                </c:pt>
                <c:pt idx="135">
                  <c:v>50131</c:v>
                </c:pt>
                <c:pt idx="136">
                  <c:v>50161</c:v>
                </c:pt>
                <c:pt idx="137">
                  <c:v>50192</c:v>
                </c:pt>
                <c:pt idx="138">
                  <c:v>50222</c:v>
                </c:pt>
                <c:pt idx="139">
                  <c:v>50253</c:v>
                </c:pt>
                <c:pt idx="140">
                  <c:v>50284</c:v>
                </c:pt>
                <c:pt idx="141">
                  <c:v>50314</c:v>
                </c:pt>
                <c:pt idx="142">
                  <c:v>50345</c:v>
                </c:pt>
                <c:pt idx="143">
                  <c:v>50375</c:v>
                </c:pt>
                <c:pt idx="144">
                  <c:v>50406</c:v>
                </c:pt>
                <c:pt idx="145">
                  <c:v>50437</c:v>
                </c:pt>
                <c:pt idx="146">
                  <c:v>50465</c:v>
                </c:pt>
                <c:pt idx="147">
                  <c:v>50496</c:v>
                </c:pt>
                <c:pt idx="148">
                  <c:v>50526</c:v>
                </c:pt>
                <c:pt idx="149">
                  <c:v>50557</c:v>
                </c:pt>
                <c:pt idx="150">
                  <c:v>50587</c:v>
                </c:pt>
                <c:pt idx="151">
                  <c:v>50618</c:v>
                </c:pt>
                <c:pt idx="152">
                  <c:v>50649</c:v>
                </c:pt>
                <c:pt idx="153">
                  <c:v>50679</c:v>
                </c:pt>
                <c:pt idx="154">
                  <c:v>50710</c:v>
                </c:pt>
                <c:pt idx="155">
                  <c:v>50740</c:v>
                </c:pt>
                <c:pt idx="156">
                  <c:v>50771</c:v>
                </c:pt>
                <c:pt idx="157">
                  <c:v>50802</c:v>
                </c:pt>
                <c:pt idx="158">
                  <c:v>50830</c:v>
                </c:pt>
                <c:pt idx="159">
                  <c:v>50861</c:v>
                </c:pt>
                <c:pt idx="160">
                  <c:v>50891</c:v>
                </c:pt>
                <c:pt idx="161">
                  <c:v>50922</c:v>
                </c:pt>
                <c:pt idx="162">
                  <c:v>50952</c:v>
                </c:pt>
                <c:pt idx="163">
                  <c:v>50983</c:v>
                </c:pt>
                <c:pt idx="164">
                  <c:v>51014</c:v>
                </c:pt>
                <c:pt idx="165">
                  <c:v>51044</c:v>
                </c:pt>
                <c:pt idx="166">
                  <c:v>51075</c:v>
                </c:pt>
                <c:pt idx="167">
                  <c:v>51105</c:v>
                </c:pt>
                <c:pt idx="168">
                  <c:v>51136</c:v>
                </c:pt>
                <c:pt idx="169">
                  <c:v>51167</c:v>
                </c:pt>
                <c:pt idx="170">
                  <c:v>51196</c:v>
                </c:pt>
                <c:pt idx="171">
                  <c:v>51227</c:v>
                </c:pt>
                <c:pt idx="172">
                  <c:v>51257</c:v>
                </c:pt>
                <c:pt idx="173">
                  <c:v>51288</c:v>
                </c:pt>
                <c:pt idx="174">
                  <c:v>51318</c:v>
                </c:pt>
                <c:pt idx="175">
                  <c:v>51349</c:v>
                </c:pt>
                <c:pt idx="176">
                  <c:v>51380</c:v>
                </c:pt>
                <c:pt idx="177">
                  <c:v>51410</c:v>
                </c:pt>
                <c:pt idx="178">
                  <c:v>51441</c:v>
                </c:pt>
                <c:pt idx="179">
                  <c:v>51471</c:v>
                </c:pt>
                <c:pt idx="180">
                  <c:v>51502</c:v>
                </c:pt>
                <c:pt idx="181">
                  <c:v>51533</c:v>
                </c:pt>
                <c:pt idx="182">
                  <c:v>51561</c:v>
                </c:pt>
                <c:pt idx="183">
                  <c:v>51592</c:v>
                </c:pt>
                <c:pt idx="184">
                  <c:v>51622</c:v>
                </c:pt>
                <c:pt idx="185">
                  <c:v>51653</c:v>
                </c:pt>
                <c:pt idx="186">
                  <c:v>51683</c:v>
                </c:pt>
                <c:pt idx="187">
                  <c:v>51714</c:v>
                </c:pt>
                <c:pt idx="188">
                  <c:v>51745</c:v>
                </c:pt>
                <c:pt idx="189">
                  <c:v>51775</c:v>
                </c:pt>
                <c:pt idx="190">
                  <c:v>51806</c:v>
                </c:pt>
                <c:pt idx="191">
                  <c:v>51836</c:v>
                </c:pt>
                <c:pt idx="192">
                  <c:v>51867</c:v>
                </c:pt>
                <c:pt idx="193">
                  <c:v>51898</c:v>
                </c:pt>
                <c:pt idx="194">
                  <c:v>51926</c:v>
                </c:pt>
                <c:pt idx="195">
                  <c:v>51957</c:v>
                </c:pt>
                <c:pt idx="196">
                  <c:v>51987</c:v>
                </c:pt>
                <c:pt idx="197">
                  <c:v>52018</c:v>
                </c:pt>
                <c:pt idx="198">
                  <c:v>52048</c:v>
                </c:pt>
                <c:pt idx="199">
                  <c:v>52079</c:v>
                </c:pt>
                <c:pt idx="200">
                  <c:v>52110</c:v>
                </c:pt>
                <c:pt idx="201">
                  <c:v>52140</c:v>
                </c:pt>
                <c:pt idx="202">
                  <c:v>52171</c:v>
                </c:pt>
                <c:pt idx="203">
                  <c:v>52201</c:v>
                </c:pt>
                <c:pt idx="204">
                  <c:v>52232</c:v>
                </c:pt>
                <c:pt idx="205">
                  <c:v>52263</c:v>
                </c:pt>
                <c:pt idx="206">
                  <c:v>52291</c:v>
                </c:pt>
                <c:pt idx="207">
                  <c:v>52322</c:v>
                </c:pt>
                <c:pt idx="208">
                  <c:v>52352</c:v>
                </c:pt>
                <c:pt idx="209">
                  <c:v>52383</c:v>
                </c:pt>
                <c:pt idx="210">
                  <c:v>52413</c:v>
                </c:pt>
                <c:pt idx="211">
                  <c:v>52444</c:v>
                </c:pt>
                <c:pt idx="212">
                  <c:v>52475</c:v>
                </c:pt>
                <c:pt idx="213">
                  <c:v>52505</c:v>
                </c:pt>
                <c:pt idx="214">
                  <c:v>52536</c:v>
                </c:pt>
                <c:pt idx="215">
                  <c:v>52566</c:v>
                </c:pt>
                <c:pt idx="216">
                  <c:v>52597</c:v>
                </c:pt>
                <c:pt idx="217">
                  <c:v>52628</c:v>
                </c:pt>
                <c:pt idx="218">
                  <c:v>52657</c:v>
                </c:pt>
                <c:pt idx="219">
                  <c:v>52688</c:v>
                </c:pt>
                <c:pt idx="220">
                  <c:v>52718</c:v>
                </c:pt>
                <c:pt idx="221">
                  <c:v>52749</c:v>
                </c:pt>
                <c:pt idx="222">
                  <c:v>52779</c:v>
                </c:pt>
                <c:pt idx="223">
                  <c:v>52810</c:v>
                </c:pt>
                <c:pt idx="224">
                  <c:v>52841</c:v>
                </c:pt>
                <c:pt idx="225">
                  <c:v>52871</c:v>
                </c:pt>
                <c:pt idx="226">
                  <c:v>52902</c:v>
                </c:pt>
                <c:pt idx="227">
                  <c:v>52932</c:v>
                </c:pt>
                <c:pt idx="228">
                  <c:v>52963</c:v>
                </c:pt>
                <c:pt idx="229">
                  <c:v>52994</c:v>
                </c:pt>
                <c:pt idx="230">
                  <c:v>53022</c:v>
                </c:pt>
                <c:pt idx="231">
                  <c:v>53053</c:v>
                </c:pt>
                <c:pt idx="232">
                  <c:v>53083</c:v>
                </c:pt>
                <c:pt idx="233">
                  <c:v>53114</c:v>
                </c:pt>
                <c:pt idx="234">
                  <c:v>53144</c:v>
                </c:pt>
                <c:pt idx="235">
                  <c:v>53175</c:v>
                </c:pt>
                <c:pt idx="236">
                  <c:v>53206</c:v>
                </c:pt>
                <c:pt idx="237">
                  <c:v>53236</c:v>
                </c:pt>
                <c:pt idx="238">
                  <c:v>53267</c:v>
                </c:pt>
                <c:pt idx="239">
                  <c:v>53297</c:v>
                </c:pt>
                <c:pt idx="240">
                  <c:v>53328</c:v>
                </c:pt>
                <c:pt idx="241">
                  <c:v>53359</c:v>
                </c:pt>
                <c:pt idx="242">
                  <c:v>53387</c:v>
                </c:pt>
                <c:pt idx="243">
                  <c:v>53418</c:v>
                </c:pt>
                <c:pt idx="244">
                  <c:v>53448</c:v>
                </c:pt>
                <c:pt idx="245">
                  <c:v>53479</c:v>
                </c:pt>
                <c:pt idx="246">
                  <c:v>53509</c:v>
                </c:pt>
                <c:pt idx="247">
                  <c:v>53540</c:v>
                </c:pt>
                <c:pt idx="248">
                  <c:v>53571</c:v>
                </c:pt>
                <c:pt idx="249">
                  <c:v>53601</c:v>
                </c:pt>
                <c:pt idx="250">
                  <c:v>53632</c:v>
                </c:pt>
                <c:pt idx="251">
                  <c:v>53662</c:v>
                </c:pt>
                <c:pt idx="252">
                  <c:v>53693</c:v>
                </c:pt>
                <c:pt idx="253">
                  <c:v>53724</c:v>
                </c:pt>
                <c:pt idx="254">
                  <c:v>53752</c:v>
                </c:pt>
                <c:pt idx="255">
                  <c:v>53783</c:v>
                </c:pt>
                <c:pt idx="256">
                  <c:v>53813</c:v>
                </c:pt>
                <c:pt idx="257">
                  <c:v>53844</c:v>
                </c:pt>
                <c:pt idx="258">
                  <c:v>53874</c:v>
                </c:pt>
                <c:pt idx="259">
                  <c:v>53905</c:v>
                </c:pt>
                <c:pt idx="260">
                  <c:v>53936</c:v>
                </c:pt>
                <c:pt idx="261">
                  <c:v>53966</c:v>
                </c:pt>
                <c:pt idx="262">
                  <c:v>53997</c:v>
                </c:pt>
                <c:pt idx="263">
                  <c:v>54027</c:v>
                </c:pt>
                <c:pt idx="264">
                  <c:v>54058</c:v>
                </c:pt>
                <c:pt idx="265">
                  <c:v>54089</c:v>
                </c:pt>
                <c:pt idx="266">
                  <c:v>54118</c:v>
                </c:pt>
                <c:pt idx="267">
                  <c:v>54149</c:v>
                </c:pt>
                <c:pt idx="268">
                  <c:v>54179</c:v>
                </c:pt>
                <c:pt idx="269">
                  <c:v>54210</c:v>
                </c:pt>
                <c:pt idx="270">
                  <c:v>54240</c:v>
                </c:pt>
                <c:pt idx="271">
                  <c:v>54271</c:v>
                </c:pt>
                <c:pt idx="272">
                  <c:v>54302</c:v>
                </c:pt>
                <c:pt idx="273">
                  <c:v>54332</c:v>
                </c:pt>
                <c:pt idx="274">
                  <c:v>54363</c:v>
                </c:pt>
                <c:pt idx="275">
                  <c:v>54393</c:v>
                </c:pt>
                <c:pt idx="276">
                  <c:v>54424</c:v>
                </c:pt>
                <c:pt idx="277">
                  <c:v>54455</c:v>
                </c:pt>
                <c:pt idx="278">
                  <c:v>54483</c:v>
                </c:pt>
                <c:pt idx="279">
                  <c:v>54514</c:v>
                </c:pt>
                <c:pt idx="280">
                  <c:v>54544</c:v>
                </c:pt>
                <c:pt idx="281">
                  <c:v>54575</c:v>
                </c:pt>
                <c:pt idx="282">
                  <c:v>54605</c:v>
                </c:pt>
                <c:pt idx="283">
                  <c:v>54636</c:v>
                </c:pt>
                <c:pt idx="284">
                  <c:v>54667</c:v>
                </c:pt>
                <c:pt idx="285">
                  <c:v>54697</c:v>
                </c:pt>
                <c:pt idx="286">
                  <c:v>54728</c:v>
                </c:pt>
                <c:pt idx="287">
                  <c:v>54758</c:v>
                </c:pt>
                <c:pt idx="288">
                  <c:v>54789</c:v>
                </c:pt>
                <c:pt idx="289">
                  <c:v>54820</c:v>
                </c:pt>
                <c:pt idx="290">
                  <c:v>54848</c:v>
                </c:pt>
                <c:pt idx="291">
                  <c:v>54879</c:v>
                </c:pt>
                <c:pt idx="292">
                  <c:v>54909</c:v>
                </c:pt>
                <c:pt idx="293">
                  <c:v>54940</c:v>
                </c:pt>
                <c:pt idx="294">
                  <c:v>54970</c:v>
                </c:pt>
                <c:pt idx="295">
                  <c:v>55001</c:v>
                </c:pt>
                <c:pt idx="296">
                  <c:v>55032</c:v>
                </c:pt>
                <c:pt idx="297">
                  <c:v>55062</c:v>
                </c:pt>
                <c:pt idx="298">
                  <c:v>55093</c:v>
                </c:pt>
                <c:pt idx="299">
                  <c:v>55123</c:v>
                </c:pt>
                <c:pt idx="300">
                  <c:v>55154</c:v>
                </c:pt>
                <c:pt idx="301">
                  <c:v>55185</c:v>
                </c:pt>
                <c:pt idx="302">
                  <c:v>55213</c:v>
                </c:pt>
                <c:pt idx="303">
                  <c:v>55244</c:v>
                </c:pt>
                <c:pt idx="304">
                  <c:v>55274</c:v>
                </c:pt>
                <c:pt idx="305">
                  <c:v>55305</c:v>
                </c:pt>
                <c:pt idx="306">
                  <c:v>55335</c:v>
                </c:pt>
                <c:pt idx="307">
                  <c:v>55366</c:v>
                </c:pt>
                <c:pt idx="308">
                  <c:v>55397</c:v>
                </c:pt>
                <c:pt idx="309">
                  <c:v>55427</c:v>
                </c:pt>
                <c:pt idx="310">
                  <c:v>55458</c:v>
                </c:pt>
                <c:pt idx="311">
                  <c:v>55488</c:v>
                </c:pt>
                <c:pt idx="312">
                  <c:v>55519</c:v>
                </c:pt>
                <c:pt idx="313">
                  <c:v>55550</c:v>
                </c:pt>
                <c:pt idx="314">
                  <c:v>55579</c:v>
                </c:pt>
                <c:pt idx="315">
                  <c:v>55610</c:v>
                </c:pt>
                <c:pt idx="316">
                  <c:v>55640</c:v>
                </c:pt>
                <c:pt idx="317">
                  <c:v>55671</c:v>
                </c:pt>
                <c:pt idx="318">
                  <c:v>55701</c:v>
                </c:pt>
                <c:pt idx="319">
                  <c:v>55732</c:v>
                </c:pt>
                <c:pt idx="320">
                  <c:v>55763</c:v>
                </c:pt>
                <c:pt idx="321">
                  <c:v>55793</c:v>
                </c:pt>
                <c:pt idx="322">
                  <c:v>55824</c:v>
                </c:pt>
                <c:pt idx="323">
                  <c:v>55854</c:v>
                </c:pt>
                <c:pt idx="324">
                  <c:v>55885</c:v>
                </c:pt>
                <c:pt idx="325">
                  <c:v>55916</c:v>
                </c:pt>
                <c:pt idx="326">
                  <c:v>55944</c:v>
                </c:pt>
                <c:pt idx="327">
                  <c:v>55975</c:v>
                </c:pt>
                <c:pt idx="328">
                  <c:v>56005</c:v>
                </c:pt>
                <c:pt idx="329">
                  <c:v>56036</c:v>
                </c:pt>
                <c:pt idx="330">
                  <c:v>56066</c:v>
                </c:pt>
                <c:pt idx="331">
                  <c:v>56097</c:v>
                </c:pt>
                <c:pt idx="332">
                  <c:v>56128</c:v>
                </c:pt>
                <c:pt idx="333">
                  <c:v>56158</c:v>
                </c:pt>
                <c:pt idx="334">
                  <c:v>56189</c:v>
                </c:pt>
                <c:pt idx="335">
                  <c:v>56219</c:v>
                </c:pt>
                <c:pt idx="336">
                  <c:v>56250</c:v>
                </c:pt>
                <c:pt idx="337">
                  <c:v>56281</c:v>
                </c:pt>
                <c:pt idx="338">
                  <c:v>56309</c:v>
                </c:pt>
                <c:pt idx="339">
                  <c:v>56340</c:v>
                </c:pt>
                <c:pt idx="340">
                  <c:v>56370</c:v>
                </c:pt>
                <c:pt idx="341">
                  <c:v>56401</c:v>
                </c:pt>
                <c:pt idx="342">
                  <c:v>56431</c:v>
                </c:pt>
                <c:pt idx="343">
                  <c:v>56462</c:v>
                </c:pt>
                <c:pt idx="344">
                  <c:v>56493</c:v>
                </c:pt>
                <c:pt idx="345">
                  <c:v>56523</c:v>
                </c:pt>
                <c:pt idx="346">
                  <c:v>56554</c:v>
                </c:pt>
                <c:pt idx="347">
                  <c:v>56584</c:v>
                </c:pt>
                <c:pt idx="348">
                  <c:v>56615</c:v>
                </c:pt>
                <c:pt idx="349">
                  <c:v>56646</c:v>
                </c:pt>
                <c:pt idx="350">
                  <c:v>56674</c:v>
                </c:pt>
                <c:pt idx="351">
                  <c:v>56705</c:v>
                </c:pt>
                <c:pt idx="352">
                  <c:v>56735</c:v>
                </c:pt>
                <c:pt idx="353">
                  <c:v>56766</c:v>
                </c:pt>
                <c:pt idx="354">
                  <c:v>56796</c:v>
                </c:pt>
                <c:pt idx="355">
                  <c:v>56827</c:v>
                </c:pt>
                <c:pt idx="356">
                  <c:v>56858</c:v>
                </c:pt>
                <c:pt idx="357">
                  <c:v>56888</c:v>
                </c:pt>
                <c:pt idx="358">
                  <c:v>56919</c:v>
                </c:pt>
                <c:pt idx="359">
                  <c:v>56949</c:v>
                </c:pt>
                <c:pt idx="360">
                  <c:v>56980</c:v>
                </c:pt>
              </c:numCache>
            </c:numRef>
          </c:cat>
          <c:val>
            <c:numRef>
              <c:f>H_MortgageAmoritization!$L$2:$L$1000</c:f>
              <c:numCache>
                <c:formatCode>_("$"* #,##0.00_);_("$"* \(#,##0.00\);_("$"* "-"??_);_(@_)</c:formatCode>
                <c:ptCount val="999"/>
                <c:pt idx="0">
                  <c:v>0</c:v>
                </c:pt>
                <c:pt idx="1">
                  <c:v>#N/A</c:v>
                </c:pt>
              </c:numCache>
            </c:numRef>
          </c:val>
          <c:smooth val="0"/>
          <c:extLst>
            <c:ext xmlns:c16="http://schemas.microsoft.com/office/drawing/2014/chart" uri="{C3380CC4-5D6E-409C-BE32-E72D297353CC}">
              <c16:uniqueId val="{00000001-AA7C-43AE-898A-A3FB70E8F4C5}"/>
            </c:ext>
          </c:extLst>
        </c:ser>
        <c:ser>
          <c:idx val="2"/>
          <c:order val="2"/>
          <c:tx>
            <c:strRef>
              <c:f>H_MortgageAmoritization!$M$1</c:f>
              <c:strCache>
                <c:ptCount val="1"/>
                <c:pt idx="0">
                  <c:v> Live Escrow </c:v>
                </c:pt>
              </c:strCache>
            </c:strRef>
          </c:tx>
          <c:spPr>
            <a:ln w="63500" cap="rnd">
              <a:solidFill>
                <a:schemeClr val="accent3"/>
              </a:solidFill>
              <a:round/>
            </a:ln>
            <a:effectLst/>
          </c:spPr>
          <c:marker>
            <c:symbol val="none"/>
          </c:marker>
          <c:cat>
            <c:numRef>
              <c:f>H_MortgageAmoritization!$J$2:$J$363</c:f>
              <c:numCache>
                <c:formatCode>m/d/yyyy</c:formatCode>
                <c:ptCount val="362"/>
                <c:pt idx="0">
                  <c:v>46023</c:v>
                </c:pt>
                <c:pt idx="1">
                  <c:v>46054</c:v>
                </c:pt>
                <c:pt idx="2">
                  <c:v>46082</c:v>
                </c:pt>
                <c:pt idx="3">
                  <c:v>46113</c:v>
                </c:pt>
                <c:pt idx="4">
                  <c:v>46143</c:v>
                </c:pt>
                <c:pt idx="5">
                  <c:v>46174</c:v>
                </c:pt>
                <c:pt idx="6">
                  <c:v>46204</c:v>
                </c:pt>
                <c:pt idx="7">
                  <c:v>46235</c:v>
                </c:pt>
                <c:pt idx="8">
                  <c:v>46266</c:v>
                </c:pt>
                <c:pt idx="9">
                  <c:v>46296</c:v>
                </c:pt>
                <c:pt idx="10">
                  <c:v>46327</c:v>
                </c:pt>
                <c:pt idx="11">
                  <c:v>46357</c:v>
                </c:pt>
                <c:pt idx="12">
                  <c:v>46388</c:v>
                </c:pt>
                <c:pt idx="13">
                  <c:v>46419</c:v>
                </c:pt>
                <c:pt idx="14">
                  <c:v>46447</c:v>
                </c:pt>
                <c:pt idx="15">
                  <c:v>46478</c:v>
                </c:pt>
                <c:pt idx="16">
                  <c:v>46508</c:v>
                </c:pt>
                <c:pt idx="17">
                  <c:v>46539</c:v>
                </c:pt>
                <c:pt idx="18">
                  <c:v>46569</c:v>
                </c:pt>
                <c:pt idx="19">
                  <c:v>46600</c:v>
                </c:pt>
                <c:pt idx="20">
                  <c:v>46631</c:v>
                </c:pt>
                <c:pt idx="21">
                  <c:v>46661</c:v>
                </c:pt>
                <c:pt idx="22">
                  <c:v>46692</c:v>
                </c:pt>
                <c:pt idx="23">
                  <c:v>46722</c:v>
                </c:pt>
                <c:pt idx="24">
                  <c:v>46753</c:v>
                </c:pt>
                <c:pt idx="25">
                  <c:v>46784</c:v>
                </c:pt>
                <c:pt idx="26">
                  <c:v>46813</c:v>
                </c:pt>
                <c:pt idx="27">
                  <c:v>46844</c:v>
                </c:pt>
                <c:pt idx="28">
                  <c:v>46874</c:v>
                </c:pt>
                <c:pt idx="29">
                  <c:v>46905</c:v>
                </c:pt>
                <c:pt idx="30">
                  <c:v>46935</c:v>
                </c:pt>
                <c:pt idx="31">
                  <c:v>46966</c:v>
                </c:pt>
                <c:pt idx="32">
                  <c:v>46997</c:v>
                </c:pt>
                <c:pt idx="33">
                  <c:v>47027</c:v>
                </c:pt>
                <c:pt idx="34">
                  <c:v>47058</c:v>
                </c:pt>
                <c:pt idx="35">
                  <c:v>47088</c:v>
                </c:pt>
                <c:pt idx="36">
                  <c:v>47119</c:v>
                </c:pt>
                <c:pt idx="37">
                  <c:v>47150</c:v>
                </c:pt>
                <c:pt idx="38">
                  <c:v>47178</c:v>
                </c:pt>
                <c:pt idx="39">
                  <c:v>47209</c:v>
                </c:pt>
                <c:pt idx="40">
                  <c:v>47239</c:v>
                </c:pt>
                <c:pt idx="41">
                  <c:v>47270</c:v>
                </c:pt>
                <c:pt idx="42">
                  <c:v>47300</c:v>
                </c:pt>
                <c:pt idx="43">
                  <c:v>47331</c:v>
                </c:pt>
                <c:pt idx="44">
                  <c:v>47362</c:v>
                </c:pt>
                <c:pt idx="45">
                  <c:v>47392</c:v>
                </c:pt>
                <c:pt idx="46">
                  <c:v>47423</c:v>
                </c:pt>
                <c:pt idx="47">
                  <c:v>47453</c:v>
                </c:pt>
                <c:pt idx="48">
                  <c:v>47484</c:v>
                </c:pt>
                <c:pt idx="49">
                  <c:v>47515</c:v>
                </c:pt>
                <c:pt idx="50">
                  <c:v>47543</c:v>
                </c:pt>
                <c:pt idx="51">
                  <c:v>47574</c:v>
                </c:pt>
                <c:pt idx="52">
                  <c:v>47604</c:v>
                </c:pt>
                <c:pt idx="53">
                  <c:v>47635</c:v>
                </c:pt>
                <c:pt idx="54">
                  <c:v>47665</c:v>
                </c:pt>
                <c:pt idx="55">
                  <c:v>47696</c:v>
                </c:pt>
                <c:pt idx="56">
                  <c:v>47727</c:v>
                </c:pt>
                <c:pt idx="57">
                  <c:v>47757</c:v>
                </c:pt>
                <c:pt idx="58">
                  <c:v>47788</c:v>
                </c:pt>
                <c:pt idx="59">
                  <c:v>47818</c:v>
                </c:pt>
                <c:pt idx="60">
                  <c:v>47849</c:v>
                </c:pt>
                <c:pt idx="61">
                  <c:v>47880</c:v>
                </c:pt>
                <c:pt idx="62">
                  <c:v>47908</c:v>
                </c:pt>
                <c:pt idx="63">
                  <c:v>47939</c:v>
                </c:pt>
                <c:pt idx="64">
                  <c:v>47969</c:v>
                </c:pt>
                <c:pt idx="65">
                  <c:v>48000</c:v>
                </c:pt>
                <c:pt idx="66">
                  <c:v>48030</c:v>
                </c:pt>
                <c:pt idx="67">
                  <c:v>48061</c:v>
                </c:pt>
                <c:pt idx="68">
                  <c:v>48092</c:v>
                </c:pt>
                <c:pt idx="69">
                  <c:v>48122</c:v>
                </c:pt>
                <c:pt idx="70">
                  <c:v>48153</c:v>
                </c:pt>
                <c:pt idx="71">
                  <c:v>48183</c:v>
                </c:pt>
                <c:pt idx="72">
                  <c:v>48214</c:v>
                </c:pt>
                <c:pt idx="73">
                  <c:v>48245</c:v>
                </c:pt>
                <c:pt idx="74">
                  <c:v>48274</c:v>
                </c:pt>
                <c:pt idx="75">
                  <c:v>48305</c:v>
                </c:pt>
                <c:pt idx="76">
                  <c:v>48335</c:v>
                </c:pt>
                <c:pt idx="77">
                  <c:v>48366</c:v>
                </c:pt>
                <c:pt idx="78">
                  <c:v>48396</c:v>
                </c:pt>
                <c:pt idx="79">
                  <c:v>48427</c:v>
                </c:pt>
                <c:pt idx="80">
                  <c:v>48458</c:v>
                </c:pt>
                <c:pt idx="81">
                  <c:v>48488</c:v>
                </c:pt>
                <c:pt idx="82">
                  <c:v>48519</c:v>
                </c:pt>
                <c:pt idx="83">
                  <c:v>48549</c:v>
                </c:pt>
                <c:pt idx="84">
                  <c:v>48580</c:v>
                </c:pt>
                <c:pt idx="85">
                  <c:v>48611</c:v>
                </c:pt>
                <c:pt idx="86">
                  <c:v>48639</c:v>
                </c:pt>
                <c:pt idx="87">
                  <c:v>48670</c:v>
                </c:pt>
                <c:pt idx="88">
                  <c:v>48700</c:v>
                </c:pt>
                <c:pt idx="89">
                  <c:v>48731</c:v>
                </c:pt>
                <c:pt idx="90">
                  <c:v>48761</c:v>
                </c:pt>
                <c:pt idx="91">
                  <c:v>48792</c:v>
                </c:pt>
                <c:pt idx="92">
                  <c:v>48823</c:v>
                </c:pt>
                <c:pt idx="93">
                  <c:v>48853</c:v>
                </c:pt>
                <c:pt idx="94">
                  <c:v>48884</c:v>
                </c:pt>
                <c:pt idx="95">
                  <c:v>48914</c:v>
                </c:pt>
                <c:pt idx="96">
                  <c:v>48945</c:v>
                </c:pt>
                <c:pt idx="97">
                  <c:v>48976</c:v>
                </c:pt>
                <c:pt idx="98">
                  <c:v>49004</c:v>
                </c:pt>
                <c:pt idx="99">
                  <c:v>49035</c:v>
                </c:pt>
                <c:pt idx="100">
                  <c:v>49065</c:v>
                </c:pt>
                <c:pt idx="101">
                  <c:v>49096</c:v>
                </c:pt>
                <c:pt idx="102">
                  <c:v>49126</c:v>
                </c:pt>
                <c:pt idx="103">
                  <c:v>49157</c:v>
                </c:pt>
                <c:pt idx="104">
                  <c:v>49188</c:v>
                </c:pt>
                <c:pt idx="105">
                  <c:v>49218</c:v>
                </c:pt>
                <c:pt idx="106">
                  <c:v>49249</c:v>
                </c:pt>
                <c:pt idx="107">
                  <c:v>49279</c:v>
                </c:pt>
                <c:pt idx="108">
                  <c:v>49310</c:v>
                </c:pt>
                <c:pt idx="109">
                  <c:v>49341</c:v>
                </c:pt>
                <c:pt idx="110">
                  <c:v>49369</c:v>
                </c:pt>
                <c:pt idx="111">
                  <c:v>49400</c:v>
                </c:pt>
                <c:pt idx="112">
                  <c:v>49430</c:v>
                </c:pt>
                <c:pt idx="113">
                  <c:v>49461</c:v>
                </c:pt>
                <c:pt idx="114">
                  <c:v>49491</c:v>
                </c:pt>
                <c:pt idx="115">
                  <c:v>49522</c:v>
                </c:pt>
                <c:pt idx="116">
                  <c:v>49553</c:v>
                </c:pt>
                <c:pt idx="117">
                  <c:v>49583</c:v>
                </c:pt>
                <c:pt idx="118">
                  <c:v>49614</c:v>
                </c:pt>
                <c:pt idx="119">
                  <c:v>49644</c:v>
                </c:pt>
                <c:pt idx="120">
                  <c:v>49675</c:v>
                </c:pt>
                <c:pt idx="121">
                  <c:v>49706</c:v>
                </c:pt>
                <c:pt idx="122">
                  <c:v>49735</c:v>
                </c:pt>
                <c:pt idx="123">
                  <c:v>49766</c:v>
                </c:pt>
                <c:pt idx="124">
                  <c:v>49796</c:v>
                </c:pt>
                <c:pt idx="125">
                  <c:v>49827</c:v>
                </c:pt>
                <c:pt idx="126">
                  <c:v>49857</c:v>
                </c:pt>
                <c:pt idx="127">
                  <c:v>49888</c:v>
                </c:pt>
                <c:pt idx="128">
                  <c:v>49919</c:v>
                </c:pt>
                <c:pt idx="129">
                  <c:v>49949</c:v>
                </c:pt>
                <c:pt idx="130">
                  <c:v>49980</c:v>
                </c:pt>
                <c:pt idx="131">
                  <c:v>50010</c:v>
                </c:pt>
                <c:pt idx="132">
                  <c:v>50041</c:v>
                </c:pt>
                <c:pt idx="133">
                  <c:v>50072</c:v>
                </c:pt>
                <c:pt idx="134">
                  <c:v>50100</c:v>
                </c:pt>
                <c:pt idx="135">
                  <c:v>50131</c:v>
                </c:pt>
                <c:pt idx="136">
                  <c:v>50161</c:v>
                </c:pt>
                <c:pt idx="137">
                  <c:v>50192</c:v>
                </c:pt>
                <c:pt idx="138">
                  <c:v>50222</c:v>
                </c:pt>
                <c:pt idx="139">
                  <c:v>50253</c:v>
                </c:pt>
                <c:pt idx="140">
                  <c:v>50284</c:v>
                </c:pt>
                <c:pt idx="141">
                  <c:v>50314</c:v>
                </c:pt>
                <c:pt idx="142">
                  <c:v>50345</c:v>
                </c:pt>
                <c:pt idx="143">
                  <c:v>50375</c:v>
                </c:pt>
                <c:pt idx="144">
                  <c:v>50406</c:v>
                </c:pt>
                <c:pt idx="145">
                  <c:v>50437</c:v>
                </c:pt>
                <c:pt idx="146">
                  <c:v>50465</c:v>
                </c:pt>
                <c:pt idx="147">
                  <c:v>50496</c:v>
                </c:pt>
                <c:pt idx="148">
                  <c:v>50526</c:v>
                </c:pt>
                <c:pt idx="149">
                  <c:v>50557</c:v>
                </c:pt>
                <c:pt idx="150">
                  <c:v>50587</c:v>
                </c:pt>
                <c:pt idx="151">
                  <c:v>50618</c:v>
                </c:pt>
                <c:pt idx="152">
                  <c:v>50649</c:v>
                </c:pt>
                <c:pt idx="153">
                  <c:v>50679</c:v>
                </c:pt>
                <c:pt idx="154">
                  <c:v>50710</c:v>
                </c:pt>
                <c:pt idx="155">
                  <c:v>50740</c:v>
                </c:pt>
                <c:pt idx="156">
                  <c:v>50771</c:v>
                </c:pt>
                <c:pt idx="157">
                  <c:v>50802</c:v>
                </c:pt>
                <c:pt idx="158">
                  <c:v>50830</c:v>
                </c:pt>
                <c:pt idx="159">
                  <c:v>50861</c:v>
                </c:pt>
                <c:pt idx="160">
                  <c:v>50891</c:v>
                </c:pt>
                <c:pt idx="161">
                  <c:v>50922</c:v>
                </c:pt>
                <c:pt idx="162">
                  <c:v>50952</c:v>
                </c:pt>
                <c:pt idx="163">
                  <c:v>50983</c:v>
                </c:pt>
                <c:pt idx="164">
                  <c:v>51014</c:v>
                </c:pt>
                <c:pt idx="165">
                  <c:v>51044</c:v>
                </c:pt>
                <c:pt idx="166">
                  <c:v>51075</c:v>
                </c:pt>
                <c:pt idx="167">
                  <c:v>51105</c:v>
                </c:pt>
                <c:pt idx="168">
                  <c:v>51136</c:v>
                </c:pt>
                <c:pt idx="169">
                  <c:v>51167</c:v>
                </c:pt>
                <c:pt idx="170">
                  <c:v>51196</c:v>
                </c:pt>
                <c:pt idx="171">
                  <c:v>51227</c:v>
                </c:pt>
                <c:pt idx="172">
                  <c:v>51257</c:v>
                </c:pt>
                <c:pt idx="173">
                  <c:v>51288</c:v>
                </c:pt>
                <c:pt idx="174">
                  <c:v>51318</c:v>
                </c:pt>
                <c:pt idx="175">
                  <c:v>51349</c:v>
                </c:pt>
                <c:pt idx="176">
                  <c:v>51380</c:v>
                </c:pt>
                <c:pt idx="177">
                  <c:v>51410</c:v>
                </c:pt>
                <c:pt idx="178">
                  <c:v>51441</c:v>
                </c:pt>
                <c:pt idx="179">
                  <c:v>51471</c:v>
                </c:pt>
                <c:pt idx="180">
                  <c:v>51502</c:v>
                </c:pt>
                <c:pt idx="181">
                  <c:v>51533</c:v>
                </c:pt>
                <c:pt idx="182">
                  <c:v>51561</c:v>
                </c:pt>
                <c:pt idx="183">
                  <c:v>51592</c:v>
                </c:pt>
                <c:pt idx="184">
                  <c:v>51622</c:v>
                </c:pt>
                <c:pt idx="185">
                  <c:v>51653</c:v>
                </c:pt>
                <c:pt idx="186">
                  <c:v>51683</c:v>
                </c:pt>
                <c:pt idx="187">
                  <c:v>51714</c:v>
                </c:pt>
                <c:pt idx="188">
                  <c:v>51745</c:v>
                </c:pt>
                <c:pt idx="189">
                  <c:v>51775</c:v>
                </c:pt>
                <c:pt idx="190">
                  <c:v>51806</c:v>
                </c:pt>
                <c:pt idx="191">
                  <c:v>51836</c:v>
                </c:pt>
                <c:pt idx="192">
                  <c:v>51867</c:v>
                </c:pt>
                <c:pt idx="193">
                  <c:v>51898</c:v>
                </c:pt>
                <c:pt idx="194">
                  <c:v>51926</c:v>
                </c:pt>
                <c:pt idx="195">
                  <c:v>51957</c:v>
                </c:pt>
                <c:pt idx="196">
                  <c:v>51987</c:v>
                </c:pt>
                <c:pt idx="197">
                  <c:v>52018</c:v>
                </c:pt>
                <c:pt idx="198">
                  <c:v>52048</c:v>
                </c:pt>
                <c:pt idx="199">
                  <c:v>52079</c:v>
                </c:pt>
                <c:pt idx="200">
                  <c:v>52110</c:v>
                </c:pt>
                <c:pt idx="201">
                  <c:v>52140</c:v>
                </c:pt>
                <c:pt idx="202">
                  <c:v>52171</c:v>
                </c:pt>
                <c:pt idx="203">
                  <c:v>52201</c:v>
                </c:pt>
                <c:pt idx="204">
                  <c:v>52232</c:v>
                </c:pt>
                <c:pt idx="205">
                  <c:v>52263</c:v>
                </c:pt>
                <c:pt idx="206">
                  <c:v>52291</c:v>
                </c:pt>
                <c:pt idx="207">
                  <c:v>52322</c:v>
                </c:pt>
                <c:pt idx="208">
                  <c:v>52352</c:v>
                </c:pt>
                <c:pt idx="209">
                  <c:v>52383</c:v>
                </c:pt>
                <c:pt idx="210">
                  <c:v>52413</c:v>
                </c:pt>
                <c:pt idx="211">
                  <c:v>52444</c:v>
                </c:pt>
                <c:pt idx="212">
                  <c:v>52475</c:v>
                </c:pt>
                <c:pt idx="213">
                  <c:v>52505</c:v>
                </c:pt>
                <c:pt idx="214">
                  <c:v>52536</c:v>
                </c:pt>
                <c:pt idx="215">
                  <c:v>52566</c:v>
                </c:pt>
                <c:pt idx="216">
                  <c:v>52597</c:v>
                </c:pt>
                <c:pt idx="217">
                  <c:v>52628</c:v>
                </c:pt>
                <c:pt idx="218">
                  <c:v>52657</c:v>
                </c:pt>
                <c:pt idx="219">
                  <c:v>52688</c:v>
                </c:pt>
                <c:pt idx="220">
                  <c:v>52718</c:v>
                </c:pt>
                <c:pt idx="221">
                  <c:v>52749</c:v>
                </c:pt>
                <c:pt idx="222">
                  <c:v>52779</c:v>
                </c:pt>
                <c:pt idx="223">
                  <c:v>52810</c:v>
                </c:pt>
                <c:pt idx="224">
                  <c:v>52841</c:v>
                </c:pt>
                <c:pt idx="225">
                  <c:v>52871</c:v>
                </c:pt>
                <c:pt idx="226">
                  <c:v>52902</c:v>
                </c:pt>
                <c:pt idx="227">
                  <c:v>52932</c:v>
                </c:pt>
                <c:pt idx="228">
                  <c:v>52963</c:v>
                </c:pt>
                <c:pt idx="229">
                  <c:v>52994</c:v>
                </c:pt>
                <c:pt idx="230">
                  <c:v>53022</c:v>
                </c:pt>
                <c:pt idx="231">
                  <c:v>53053</c:v>
                </c:pt>
                <c:pt idx="232">
                  <c:v>53083</c:v>
                </c:pt>
                <c:pt idx="233">
                  <c:v>53114</c:v>
                </c:pt>
                <c:pt idx="234">
                  <c:v>53144</c:v>
                </c:pt>
                <c:pt idx="235">
                  <c:v>53175</c:v>
                </c:pt>
                <c:pt idx="236">
                  <c:v>53206</c:v>
                </c:pt>
                <c:pt idx="237">
                  <c:v>53236</c:v>
                </c:pt>
                <c:pt idx="238">
                  <c:v>53267</c:v>
                </c:pt>
                <c:pt idx="239">
                  <c:v>53297</c:v>
                </c:pt>
                <c:pt idx="240">
                  <c:v>53328</c:v>
                </c:pt>
                <c:pt idx="241">
                  <c:v>53359</c:v>
                </c:pt>
                <c:pt idx="242">
                  <c:v>53387</c:v>
                </c:pt>
                <c:pt idx="243">
                  <c:v>53418</c:v>
                </c:pt>
                <c:pt idx="244">
                  <c:v>53448</c:v>
                </c:pt>
                <c:pt idx="245">
                  <c:v>53479</c:v>
                </c:pt>
                <c:pt idx="246">
                  <c:v>53509</c:v>
                </c:pt>
                <c:pt idx="247">
                  <c:v>53540</c:v>
                </c:pt>
                <c:pt idx="248">
                  <c:v>53571</c:v>
                </c:pt>
                <c:pt idx="249">
                  <c:v>53601</c:v>
                </c:pt>
                <c:pt idx="250">
                  <c:v>53632</c:v>
                </c:pt>
                <c:pt idx="251">
                  <c:v>53662</c:v>
                </c:pt>
                <c:pt idx="252">
                  <c:v>53693</c:v>
                </c:pt>
                <c:pt idx="253">
                  <c:v>53724</c:v>
                </c:pt>
                <c:pt idx="254">
                  <c:v>53752</c:v>
                </c:pt>
                <c:pt idx="255">
                  <c:v>53783</c:v>
                </c:pt>
                <c:pt idx="256">
                  <c:v>53813</c:v>
                </c:pt>
                <c:pt idx="257">
                  <c:v>53844</c:v>
                </c:pt>
                <c:pt idx="258">
                  <c:v>53874</c:v>
                </c:pt>
                <c:pt idx="259">
                  <c:v>53905</c:v>
                </c:pt>
                <c:pt idx="260">
                  <c:v>53936</c:v>
                </c:pt>
                <c:pt idx="261">
                  <c:v>53966</c:v>
                </c:pt>
                <c:pt idx="262">
                  <c:v>53997</c:v>
                </c:pt>
                <c:pt idx="263">
                  <c:v>54027</c:v>
                </c:pt>
                <c:pt idx="264">
                  <c:v>54058</c:v>
                </c:pt>
                <c:pt idx="265">
                  <c:v>54089</c:v>
                </c:pt>
                <c:pt idx="266">
                  <c:v>54118</c:v>
                </c:pt>
                <c:pt idx="267">
                  <c:v>54149</c:v>
                </c:pt>
                <c:pt idx="268">
                  <c:v>54179</c:v>
                </c:pt>
                <c:pt idx="269">
                  <c:v>54210</c:v>
                </c:pt>
                <c:pt idx="270">
                  <c:v>54240</c:v>
                </c:pt>
                <c:pt idx="271">
                  <c:v>54271</c:v>
                </c:pt>
                <c:pt idx="272">
                  <c:v>54302</c:v>
                </c:pt>
                <c:pt idx="273">
                  <c:v>54332</c:v>
                </c:pt>
                <c:pt idx="274">
                  <c:v>54363</c:v>
                </c:pt>
                <c:pt idx="275">
                  <c:v>54393</c:v>
                </c:pt>
                <c:pt idx="276">
                  <c:v>54424</c:v>
                </c:pt>
                <c:pt idx="277">
                  <c:v>54455</c:v>
                </c:pt>
                <c:pt idx="278">
                  <c:v>54483</c:v>
                </c:pt>
                <c:pt idx="279">
                  <c:v>54514</c:v>
                </c:pt>
                <c:pt idx="280">
                  <c:v>54544</c:v>
                </c:pt>
                <c:pt idx="281">
                  <c:v>54575</c:v>
                </c:pt>
                <c:pt idx="282">
                  <c:v>54605</c:v>
                </c:pt>
                <c:pt idx="283">
                  <c:v>54636</c:v>
                </c:pt>
                <c:pt idx="284">
                  <c:v>54667</c:v>
                </c:pt>
                <c:pt idx="285">
                  <c:v>54697</c:v>
                </c:pt>
                <c:pt idx="286">
                  <c:v>54728</c:v>
                </c:pt>
                <c:pt idx="287">
                  <c:v>54758</c:v>
                </c:pt>
                <c:pt idx="288">
                  <c:v>54789</c:v>
                </c:pt>
                <c:pt idx="289">
                  <c:v>54820</c:v>
                </c:pt>
                <c:pt idx="290">
                  <c:v>54848</c:v>
                </c:pt>
                <c:pt idx="291">
                  <c:v>54879</c:v>
                </c:pt>
                <c:pt idx="292">
                  <c:v>54909</c:v>
                </c:pt>
                <c:pt idx="293">
                  <c:v>54940</c:v>
                </c:pt>
                <c:pt idx="294">
                  <c:v>54970</c:v>
                </c:pt>
                <c:pt idx="295">
                  <c:v>55001</c:v>
                </c:pt>
                <c:pt idx="296">
                  <c:v>55032</c:v>
                </c:pt>
                <c:pt idx="297">
                  <c:v>55062</c:v>
                </c:pt>
                <c:pt idx="298">
                  <c:v>55093</c:v>
                </c:pt>
                <c:pt idx="299">
                  <c:v>55123</c:v>
                </c:pt>
                <c:pt idx="300">
                  <c:v>55154</c:v>
                </c:pt>
                <c:pt idx="301">
                  <c:v>55185</c:v>
                </c:pt>
                <c:pt idx="302">
                  <c:v>55213</c:v>
                </c:pt>
                <c:pt idx="303">
                  <c:v>55244</c:v>
                </c:pt>
                <c:pt idx="304">
                  <c:v>55274</c:v>
                </c:pt>
                <c:pt idx="305">
                  <c:v>55305</c:v>
                </c:pt>
                <c:pt idx="306">
                  <c:v>55335</c:v>
                </c:pt>
                <c:pt idx="307">
                  <c:v>55366</c:v>
                </c:pt>
                <c:pt idx="308">
                  <c:v>55397</c:v>
                </c:pt>
                <c:pt idx="309">
                  <c:v>55427</c:v>
                </c:pt>
                <c:pt idx="310">
                  <c:v>55458</c:v>
                </c:pt>
                <c:pt idx="311">
                  <c:v>55488</c:v>
                </c:pt>
                <c:pt idx="312">
                  <c:v>55519</c:v>
                </c:pt>
                <c:pt idx="313">
                  <c:v>55550</c:v>
                </c:pt>
                <c:pt idx="314">
                  <c:v>55579</c:v>
                </c:pt>
                <c:pt idx="315">
                  <c:v>55610</c:v>
                </c:pt>
                <c:pt idx="316">
                  <c:v>55640</c:v>
                </c:pt>
                <c:pt idx="317">
                  <c:v>55671</c:v>
                </c:pt>
                <c:pt idx="318">
                  <c:v>55701</c:v>
                </c:pt>
                <c:pt idx="319">
                  <c:v>55732</c:v>
                </c:pt>
                <c:pt idx="320">
                  <c:v>55763</c:v>
                </c:pt>
                <c:pt idx="321">
                  <c:v>55793</c:v>
                </c:pt>
                <c:pt idx="322">
                  <c:v>55824</c:v>
                </c:pt>
                <c:pt idx="323">
                  <c:v>55854</c:v>
                </c:pt>
                <c:pt idx="324">
                  <c:v>55885</c:v>
                </c:pt>
                <c:pt idx="325">
                  <c:v>55916</c:v>
                </c:pt>
                <c:pt idx="326">
                  <c:v>55944</c:v>
                </c:pt>
                <c:pt idx="327">
                  <c:v>55975</c:v>
                </c:pt>
                <c:pt idx="328">
                  <c:v>56005</c:v>
                </c:pt>
                <c:pt idx="329">
                  <c:v>56036</c:v>
                </c:pt>
                <c:pt idx="330">
                  <c:v>56066</c:v>
                </c:pt>
                <c:pt idx="331">
                  <c:v>56097</c:v>
                </c:pt>
                <c:pt idx="332">
                  <c:v>56128</c:v>
                </c:pt>
                <c:pt idx="333">
                  <c:v>56158</c:v>
                </c:pt>
                <c:pt idx="334">
                  <c:v>56189</c:v>
                </c:pt>
                <c:pt idx="335">
                  <c:v>56219</c:v>
                </c:pt>
                <c:pt idx="336">
                  <c:v>56250</c:v>
                </c:pt>
                <c:pt idx="337">
                  <c:v>56281</c:v>
                </c:pt>
                <c:pt idx="338">
                  <c:v>56309</c:v>
                </c:pt>
                <c:pt idx="339">
                  <c:v>56340</c:v>
                </c:pt>
                <c:pt idx="340">
                  <c:v>56370</c:v>
                </c:pt>
                <c:pt idx="341">
                  <c:v>56401</c:v>
                </c:pt>
                <c:pt idx="342">
                  <c:v>56431</c:v>
                </c:pt>
                <c:pt idx="343">
                  <c:v>56462</c:v>
                </c:pt>
                <c:pt idx="344">
                  <c:v>56493</c:v>
                </c:pt>
                <c:pt idx="345">
                  <c:v>56523</c:v>
                </c:pt>
                <c:pt idx="346">
                  <c:v>56554</c:v>
                </c:pt>
                <c:pt idx="347">
                  <c:v>56584</c:v>
                </c:pt>
                <c:pt idx="348">
                  <c:v>56615</c:v>
                </c:pt>
                <c:pt idx="349">
                  <c:v>56646</c:v>
                </c:pt>
                <c:pt idx="350">
                  <c:v>56674</c:v>
                </c:pt>
                <c:pt idx="351">
                  <c:v>56705</c:v>
                </c:pt>
                <c:pt idx="352">
                  <c:v>56735</c:v>
                </c:pt>
                <c:pt idx="353">
                  <c:v>56766</c:v>
                </c:pt>
                <c:pt idx="354">
                  <c:v>56796</c:v>
                </c:pt>
                <c:pt idx="355">
                  <c:v>56827</c:v>
                </c:pt>
                <c:pt idx="356">
                  <c:v>56858</c:v>
                </c:pt>
                <c:pt idx="357">
                  <c:v>56888</c:v>
                </c:pt>
                <c:pt idx="358">
                  <c:v>56919</c:v>
                </c:pt>
                <c:pt idx="359">
                  <c:v>56949</c:v>
                </c:pt>
                <c:pt idx="360">
                  <c:v>56980</c:v>
                </c:pt>
              </c:numCache>
            </c:numRef>
          </c:cat>
          <c:val>
            <c:numRef>
              <c:f>H_MortgageAmoritization!$M$2:$M$1000</c:f>
              <c:numCache>
                <c:formatCode>_("$"* #,##0.00_);_("$"* \(#,##0.00\);_("$"* "-"??_);_(@_)</c:formatCode>
                <c:ptCount val="999"/>
                <c:pt idx="0">
                  <c:v>0</c:v>
                </c:pt>
                <c:pt idx="1">
                  <c:v>#N/A</c:v>
                </c:pt>
              </c:numCache>
            </c:numRef>
          </c:val>
          <c:smooth val="0"/>
          <c:extLst>
            <c:ext xmlns:c16="http://schemas.microsoft.com/office/drawing/2014/chart" uri="{C3380CC4-5D6E-409C-BE32-E72D297353CC}">
              <c16:uniqueId val="{00000002-AA7C-43AE-898A-A3FB70E8F4C5}"/>
            </c:ext>
          </c:extLst>
        </c:ser>
        <c:ser>
          <c:idx val="3"/>
          <c:order val="3"/>
          <c:tx>
            <c:strRef>
              <c:f>H_MortgageAmoritization!$N$1</c:f>
              <c:strCache>
                <c:ptCount val="1"/>
                <c:pt idx="0">
                  <c:v> Unpaid Principal </c:v>
                </c:pt>
              </c:strCache>
            </c:strRef>
          </c:tx>
          <c:spPr>
            <a:ln w="28575" cap="rnd">
              <a:solidFill>
                <a:schemeClr val="accent1">
                  <a:lumMod val="50000"/>
                </a:schemeClr>
              </a:solidFill>
              <a:prstDash val="sysDot"/>
              <a:round/>
            </a:ln>
            <a:effectLst/>
          </c:spPr>
          <c:marker>
            <c:symbol val="none"/>
          </c:marker>
          <c:cat>
            <c:numRef>
              <c:f>H_MortgageAmoritization!$J$2:$J$363</c:f>
              <c:numCache>
                <c:formatCode>m/d/yyyy</c:formatCode>
                <c:ptCount val="362"/>
                <c:pt idx="0">
                  <c:v>46023</c:v>
                </c:pt>
                <c:pt idx="1">
                  <c:v>46054</c:v>
                </c:pt>
                <c:pt idx="2">
                  <c:v>46082</c:v>
                </c:pt>
                <c:pt idx="3">
                  <c:v>46113</c:v>
                </c:pt>
                <c:pt idx="4">
                  <c:v>46143</c:v>
                </c:pt>
                <c:pt idx="5">
                  <c:v>46174</c:v>
                </c:pt>
                <c:pt idx="6">
                  <c:v>46204</c:v>
                </c:pt>
                <c:pt idx="7">
                  <c:v>46235</c:v>
                </c:pt>
                <c:pt idx="8">
                  <c:v>46266</c:v>
                </c:pt>
                <c:pt idx="9">
                  <c:v>46296</c:v>
                </c:pt>
                <c:pt idx="10">
                  <c:v>46327</c:v>
                </c:pt>
                <c:pt idx="11">
                  <c:v>46357</c:v>
                </c:pt>
                <c:pt idx="12">
                  <c:v>46388</c:v>
                </c:pt>
                <c:pt idx="13">
                  <c:v>46419</c:v>
                </c:pt>
                <c:pt idx="14">
                  <c:v>46447</c:v>
                </c:pt>
                <c:pt idx="15">
                  <c:v>46478</c:v>
                </c:pt>
                <c:pt idx="16">
                  <c:v>46508</c:v>
                </c:pt>
                <c:pt idx="17">
                  <c:v>46539</c:v>
                </c:pt>
                <c:pt idx="18">
                  <c:v>46569</c:v>
                </c:pt>
                <c:pt idx="19">
                  <c:v>46600</c:v>
                </c:pt>
                <c:pt idx="20">
                  <c:v>46631</c:v>
                </c:pt>
                <c:pt idx="21">
                  <c:v>46661</c:v>
                </c:pt>
                <c:pt idx="22">
                  <c:v>46692</c:v>
                </c:pt>
                <c:pt idx="23">
                  <c:v>46722</c:v>
                </c:pt>
                <c:pt idx="24">
                  <c:v>46753</c:v>
                </c:pt>
                <c:pt idx="25">
                  <c:v>46784</c:v>
                </c:pt>
                <c:pt idx="26">
                  <c:v>46813</c:v>
                </c:pt>
                <c:pt idx="27">
                  <c:v>46844</c:v>
                </c:pt>
                <c:pt idx="28">
                  <c:v>46874</c:v>
                </c:pt>
                <c:pt idx="29">
                  <c:v>46905</c:v>
                </c:pt>
                <c:pt idx="30">
                  <c:v>46935</c:v>
                </c:pt>
                <c:pt idx="31">
                  <c:v>46966</c:v>
                </c:pt>
                <c:pt idx="32">
                  <c:v>46997</c:v>
                </c:pt>
                <c:pt idx="33">
                  <c:v>47027</c:v>
                </c:pt>
                <c:pt idx="34">
                  <c:v>47058</c:v>
                </c:pt>
                <c:pt idx="35">
                  <c:v>47088</c:v>
                </c:pt>
                <c:pt idx="36">
                  <c:v>47119</c:v>
                </c:pt>
                <c:pt idx="37">
                  <c:v>47150</c:v>
                </c:pt>
                <c:pt idx="38">
                  <c:v>47178</c:v>
                </c:pt>
                <c:pt idx="39">
                  <c:v>47209</c:v>
                </c:pt>
                <c:pt idx="40">
                  <c:v>47239</c:v>
                </c:pt>
                <c:pt idx="41">
                  <c:v>47270</c:v>
                </c:pt>
                <c:pt idx="42">
                  <c:v>47300</c:v>
                </c:pt>
                <c:pt idx="43">
                  <c:v>47331</c:v>
                </c:pt>
                <c:pt idx="44">
                  <c:v>47362</c:v>
                </c:pt>
                <c:pt idx="45">
                  <c:v>47392</c:v>
                </c:pt>
                <c:pt idx="46">
                  <c:v>47423</c:v>
                </c:pt>
                <c:pt idx="47">
                  <c:v>47453</c:v>
                </c:pt>
                <c:pt idx="48">
                  <c:v>47484</c:v>
                </c:pt>
                <c:pt idx="49">
                  <c:v>47515</c:v>
                </c:pt>
                <c:pt idx="50">
                  <c:v>47543</c:v>
                </c:pt>
                <c:pt idx="51">
                  <c:v>47574</c:v>
                </c:pt>
                <c:pt idx="52">
                  <c:v>47604</c:v>
                </c:pt>
                <c:pt idx="53">
                  <c:v>47635</c:v>
                </c:pt>
                <c:pt idx="54">
                  <c:v>47665</c:v>
                </c:pt>
                <c:pt idx="55">
                  <c:v>47696</c:v>
                </c:pt>
                <c:pt idx="56">
                  <c:v>47727</c:v>
                </c:pt>
                <c:pt idx="57">
                  <c:v>47757</c:v>
                </c:pt>
                <c:pt idx="58">
                  <c:v>47788</c:v>
                </c:pt>
                <c:pt idx="59">
                  <c:v>47818</c:v>
                </c:pt>
                <c:pt idx="60">
                  <c:v>47849</c:v>
                </c:pt>
                <c:pt idx="61">
                  <c:v>47880</c:v>
                </c:pt>
                <c:pt idx="62">
                  <c:v>47908</c:v>
                </c:pt>
                <c:pt idx="63">
                  <c:v>47939</c:v>
                </c:pt>
                <c:pt idx="64">
                  <c:v>47969</c:v>
                </c:pt>
                <c:pt idx="65">
                  <c:v>48000</c:v>
                </c:pt>
                <c:pt idx="66">
                  <c:v>48030</c:v>
                </c:pt>
                <c:pt idx="67">
                  <c:v>48061</c:v>
                </c:pt>
                <c:pt idx="68">
                  <c:v>48092</c:v>
                </c:pt>
                <c:pt idx="69">
                  <c:v>48122</c:v>
                </c:pt>
                <c:pt idx="70">
                  <c:v>48153</c:v>
                </c:pt>
                <c:pt idx="71">
                  <c:v>48183</c:v>
                </c:pt>
                <c:pt idx="72">
                  <c:v>48214</c:v>
                </c:pt>
                <c:pt idx="73">
                  <c:v>48245</c:v>
                </c:pt>
                <c:pt idx="74">
                  <c:v>48274</c:v>
                </c:pt>
                <c:pt idx="75">
                  <c:v>48305</c:v>
                </c:pt>
                <c:pt idx="76">
                  <c:v>48335</c:v>
                </c:pt>
                <c:pt idx="77">
                  <c:v>48366</c:v>
                </c:pt>
                <c:pt idx="78">
                  <c:v>48396</c:v>
                </c:pt>
                <c:pt idx="79">
                  <c:v>48427</c:v>
                </c:pt>
                <c:pt idx="80">
                  <c:v>48458</c:v>
                </c:pt>
                <c:pt idx="81">
                  <c:v>48488</c:v>
                </c:pt>
                <c:pt idx="82">
                  <c:v>48519</c:v>
                </c:pt>
                <c:pt idx="83">
                  <c:v>48549</c:v>
                </c:pt>
                <c:pt idx="84">
                  <c:v>48580</c:v>
                </c:pt>
                <c:pt idx="85">
                  <c:v>48611</c:v>
                </c:pt>
                <c:pt idx="86">
                  <c:v>48639</c:v>
                </c:pt>
                <c:pt idx="87">
                  <c:v>48670</c:v>
                </c:pt>
                <c:pt idx="88">
                  <c:v>48700</c:v>
                </c:pt>
                <c:pt idx="89">
                  <c:v>48731</c:v>
                </c:pt>
                <c:pt idx="90">
                  <c:v>48761</c:v>
                </c:pt>
                <c:pt idx="91">
                  <c:v>48792</c:v>
                </c:pt>
                <c:pt idx="92">
                  <c:v>48823</c:v>
                </c:pt>
                <c:pt idx="93">
                  <c:v>48853</c:v>
                </c:pt>
                <c:pt idx="94">
                  <c:v>48884</c:v>
                </c:pt>
                <c:pt idx="95">
                  <c:v>48914</c:v>
                </c:pt>
                <c:pt idx="96">
                  <c:v>48945</c:v>
                </c:pt>
                <c:pt idx="97">
                  <c:v>48976</c:v>
                </c:pt>
                <c:pt idx="98">
                  <c:v>49004</c:v>
                </c:pt>
                <c:pt idx="99">
                  <c:v>49035</c:v>
                </c:pt>
                <c:pt idx="100">
                  <c:v>49065</c:v>
                </c:pt>
                <c:pt idx="101">
                  <c:v>49096</c:v>
                </c:pt>
                <c:pt idx="102">
                  <c:v>49126</c:v>
                </c:pt>
                <c:pt idx="103">
                  <c:v>49157</c:v>
                </c:pt>
                <c:pt idx="104">
                  <c:v>49188</c:v>
                </c:pt>
                <c:pt idx="105">
                  <c:v>49218</c:v>
                </c:pt>
                <c:pt idx="106">
                  <c:v>49249</c:v>
                </c:pt>
                <c:pt idx="107">
                  <c:v>49279</c:v>
                </c:pt>
                <c:pt idx="108">
                  <c:v>49310</c:v>
                </c:pt>
                <c:pt idx="109">
                  <c:v>49341</c:v>
                </c:pt>
                <c:pt idx="110">
                  <c:v>49369</c:v>
                </c:pt>
                <c:pt idx="111">
                  <c:v>49400</c:v>
                </c:pt>
                <c:pt idx="112">
                  <c:v>49430</c:v>
                </c:pt>
                <c:pt idx="113">
                  <c:v>49461</c:v>
                </c:pt>
                <c:pt idx="114">
                  <c:v>49491</c:v>
                </c:pt>
                <c:pt idx="115">
                  <c:v>49522</c:v>
                </c:pt>
                <c:pt idx="116">
                  <c:v>49553</c:v>
                </c:pt>
                <c:pt idx="117">
                  <c:v>49583</c:v>
                </c:pt>
                <c:pt idx="118">
                  <c:v>49614</c:v>
                </c:pt>
                <c:pt idx="119">
                  <c:v>49644</c:v>
                </c:pt>
                <c:pt idx="120">
                  <c:v>49675</c:v>
                </c:pt>
                <c:pt idx="121">
                  <c:v>49706</c:v>
                </c:pt>
                <c:pt idx="122">
                  <c:v>49735</c:v>
                </c:pt>
                <c:pt idx="123">
                  <c:v>49766</c:v>
                </c:pt>
                <c:pt idx="124">
                  <c:v>49796</c:v>
                </c:pt>
                <c:pt idx="125">
                  <c:v>49827</c:v>
                </c:pt>
                <c:pt idx="126">
                  <c:v>49857</c:v>
                </c:pt>
                <c:pt idx="127">
                  <c:v>49888</c:v>
                </c:pt>
                <c:pt idx="128">
                  <c:v>49919</c:v>
                </c:pt>
                <c:pt idx="129">
                  <c:v>49949</c:v>
                </c:pt>
                <c:pt idx="130">
                  <c:v>49980</c:v>
                </c:pt>
                <c:pt idx="131">
                  <c:v>50010</c:v>
                </c:pt>
                <c:pt idx="132">
                  <c:v>50041</c:v>
                </c:pt>
                <c:pt idx="133">
                  <c:v>50072</c:v>
                </c:pt>
                <c:pt idx="134">
                  <c:v>50100</c:v>
                </c:pt>
                <c:pt idx="135">
                  <c:v>50131</c:v>
                </c:pt>
                <c:pt idx="136">
                  <c:v>50161</c:v>
                </c:pt>
                <c:pt idx="137">
                  <c:v>50192</c:v>
                </c:pt>
                <c:pt idx="138">
                  <c:v>50222</c:v>
                </c:pt>
                <c:pt idx="139">
                  <c:v>50253</c:v>
                </c:pt>
                <c:pt idx="140">
                  <c:v>50284</c:v>
                </c:pt>
                <c:pt idx="141">
                  <c:v>50314</c:v>
                </c:pt>
                <c:pt idx="142">
                  <c:v>50345</c:v>
                </c:pt>
                <c:pt idx="143">
                  <c:v>50375</c:v>
                </c:pt>
                <c:pt idx="144">
                  <c:v>50406</c:v>
                </c:pt>
                <c:pt idx="145">
                  <c:v>50437</c:v>
                </c:pt>
                <c:pt idx="146">
                  <c:v>50465</c:v>
                </c:pt>
                <c:pt idx="147">
                  <c:v>50496</c:v>
                </c:pt>
                <c:pt idx="148">
                  <c:v>50526</c:v>
                </c:pt>
                <c:pt idx="149">
                  <c:v>50557</c:v>
                </c:pt>
                <c:pt idx="150">
                  <c:v>50587</c:v>
                </c:pt>
                <c:pt idx="151">
                  <c:v>50618</c:v>
                </c:pt>
                <c:pt idx="152">
                  <c:v>50649</c:v>
                </c:pt>
                <c:pt idx="153">
                  <c:v>50679</c:v>
                </c:pt>
                <c:pt idx="154">
                  <c:v>50710</c:v>
                </c:pt>
                <c:pt idx="155">
                  <c:v>50740</c:v>
                </c:pt>
                <c:pt idx="156">
                  <c:v>50771</c:v>
                </c:pt>
                <c:pt idx="157">
                  <c:v>50802</c:v>
                </c:pt>
                <c:pt idx="158">
                  <c:v>50830</c:v>
                </c:pt>
                <c:pt idx="159">
                  <c:v>50861</c:v>
                </c:pt>
                <c:pt idx="160">
                  <c:v>50891</c:v>
                </c:pt>
                <c:pt idx="161">
                  <c:v>50922</c:v>
                </c:pt>
                <c:pt idx="162">
                  <c:v>50952</c:v>
                </c:pt>
                <c:pt idx="163">
                  <c:v>50983</c:v>
                </c:pt>
                <c:pt idx="164">
                  <c:v>51014</c:v>
                </c:pt>
                <c:pt idx="165">
                  <c:v>51044</c:v>
                </c:pt>
                <c:pt idx="166">
                  <c:v>51075</c:v>
                </c:pt>
                <c:pt idx="167">
                  <c:v>51105</c:v>
                </c:pt>
                <c:pt idx="168">
                  <c:v>51136</c:v>
                </c:pt>
                <c:pt idx="169">
                  <c:v>51167</c:v>
                </c:pt>
                <c:pt idx="170">
                  <c:v>51196</c:v>
                </c:pt>
                <c:pt idx="171">
                  <c:v>51227</c:v>
                </c:pt>
                <c:pt idx="172">
                  <c:v>51257</c:v>
                </c:pt>
                <c:pt idx="173">
                  <c:v>51288</c:v>
                </c:pt>
                <c:pt idx="174">
                  <c:v>51318</c:v>
                </c:pt>
                <c:pt idx="175">
                  <c:v>51349</c:v>
                </c:pt>
                <c:pt idx="176">
                  <c:v>51380</c:v>
                </c:pt>
                <c:pt idx="177">
                  <c:v>51410</c:v>
                </c:pt>
                <c:pt idx="178">
                  <c:v>51441</c:v>
                </c:pt>
                <c:pt idx="179">
                  <c:v>51471</c:v>
                </c:pt>
                <c:pt idx="180">
                  <c:v>51502</c:v>
                </c:pt>
                <c:pt idx="181">
                  <c:v>51533</c:v>
                </c:pt>
                <c:pt idx="182">
                  <c:v>51561</c:v>
                </c:pt>
                <c:pt idx="183">
                  <c:v>51592</c:v>
                </c:pt>
                <c:pt idx="184">
                  <c:v>51622</c:v>
                </c:pt>
                <c:pt idx="185">
                  <c:v>51653</c:v>
                </c:pt>
                <c:pt idx="186">
                  <c:v>51683</c:v>
                </c:pt>
                <c:pt idx="187">
                  <c:v>51714</c:v>
                </c:pt>
                <c:pt idx="188">
                  <c:v>51745</c:v>
                </c:pt>
                <c:pt idx="189">
                  <c:v>51775</c:v>
                </c:pt>
                <c:pt idx="190">
                  <c:v>51806</c:v>
                </c:pt>
                <c:pt idx="191">
                  <c:v>51836</c:v>
                </c:pt>
                <c:pt idx="192">
                  <c:v>51867</c:v>
                </c:pt>
                <c:pt idx="193">
                  <c:v>51898</c:v>
                </c:pt>
                <c:pt idx="194">
                  <c:v>51926</c:v>
                </c:pt>
                <c:pt idx="195">
                  <c:v>51957</c:v>
                </c:pt>
                <c:pt idx="196">
                  <c:v>51987</c:v>
                </c:pt>
                <c:pt idx="197">
                  <c:v>52018</c:v>
                </c:pt>
                <c:pt idx="198">
                  <c:v>52048</c:v>
                </c:pt>
                <c:pt idx="199">
                  <c:v>52079</c:v>
                </c:pt>
                <c:pt idx="200">
                  <c:v>52110</c:v>
                </c:pt>
                <c:pt idx="201">
                  <c:v>52140</c:v>
                </c:pt>
                <c:pt idx="202">
                  <c:v>52171</c:v>
                </c:pt>
                <c:pt idx="203">
                  <c:v>52201</c:v>
                </c:pt>
                <c:pt idx="204">
                  <c:v>52232</c:v>
                </c:pt>
                <c:pt idx="205">
                  <c:v>52263</c:v>
                </c:pt>
                <c:pt idx="206">
                  <c:v>52291</c:v>
                </c:pt>
                <c:pt idx="207">
                  <c:v>52322</c:v>
                </c:pt>
                <c:pt idx="208">
                  <c:v>52352</c:v>
                </c:pt>
                <c:pt idx="209">
                  <c:v>52383</c:v>
                </c:pt>
                <c:pt idx="210">
                  <c:v>52413</c:v>
                </c:pt>
                <c:pt idx="211">
                  <c:v>52444</c:v>
                </c:pt>
                <c:pt idx="212">
                  <c:v>52475</c:v>
                </c:pt>
                <c:pt idx="213">
                  <c:v>52505</c:v>
                </c:pt>
                <c:pt idx="214">
                  <c:v>52536</c:v>
                </c:pt>
                <c:pt idx="215">
                  <c:v>52566</c:v>
                </c:pt>
                <c:pt idx="216">
                  <c:v>52597</c:v>
                </c:pt>
                <c:pt idx="217">
                  <c:v>52628</c:v>
                </c:pt>
                <c:pt idx="218">
                  <c:v>52657</c:v>
                </c:pt>
                <c:pt idx="219">
                  <c:v>52688</c:v>
                </c:pt>
                <c:pt idx="220">
                  <c:v>52718</c:v>
                </c:pt>
                <c:pt idx="221">
                  <c:v>52749</c:v>
                </c:pt>
                <c:pt idx="222">
                  <c:v>52779</c:v>
                </c:pt>
                <c:pt idx="223">
                  <c:v>52810</c:v>
                </c:pt>
                <c:pt idx="224">
                  <c:v>52841</c:v>
                </c:pt>
                <c:pt idx="225">
                  <c:v>52871</c:v>
                </c:pt>
                <c:pt idx="226">
                  <c:v>52902</c:v>
                </c:pt>
                <c:pt idx="227">
                  <c:v>52932</c:v>
                </c:pt>
                <c:pt idx="228">
                  <c:v>52963</c:v>
                </c:pt>
                <c:pt idx="229">
                  <c:v>52994</c:v>
                </c:pt>
                <c:pt idx="230">
                  <c:v>53022</c:v>
                </c:pt>
                <c:pt idx="231">
                  <c:v>53053</c:v>
                </c:pt>
                <c:pt idx="232">
                  <c:v>53083</c:v>
                </c:pt>
                <c:pt idx="233">
                  <c:v>53114</c:v>
                </c:pt>
                <c:pt idx="234">
                  <c:v>53144</c:v>
                </c:pt>
                <c:pt idx="235">
                  <c:v>53175</c:v>
                </c:pt>
                <c:pt idx="236">
                  <c:v>53206</c:v>
                </c:pt>
                <c:pt idx="237">
                  <c:v>53236</c:v>
                </c:pt>
                <c:pt idx="238">
                  <c:v>53267</c:v>
                </c:pt>
                <c:pt idx="239">
                  <c:v>53297</c:v>
                </c:pt>
                <c:pt idx="240">
                  <c:v>53328</c:v>
                </c:pt>
                <c:pt idx="241">
                  <c:v>53359</c:v>
                </c:pt>
                <c:pt idx="242">
                  <c:v>53387</c:v>
                </c:pt>
                <c:pt idx="243">
                  <c:v>53418</c:v>
                </c:pt>
                <c:pt idx="244">
                  <c:v>53448</c:v>
                </c:pt>
                <c:pt idx="245">
                  <c:v>53479</c:v>
                </c:pt>
                <c:pt idx="246">
                  <c:v>53509</c:v>
                </c:pt>
                <c:pt idx="247">
                  <c:v>53540</c:v>
                </c:pt>
                <c:pt idx="248">
                  <c:v>53571</c:v>
                </c:pt>
                <c:pt idx="249">
                  <c:v>53601</c:v>
                </c:pt>
                <c:pt idx="250">
                  <c:v>53632</c:v>
                </c:pt>
                <c:pt idx="251">
                  <c:v>53662</c:v>
                </c:pt>
                <c:pt idx="252">
                  <c:v>53693</c:v>
                </c:pt>
                <c:pt idx="253">
                  <c:v>53724</c:v>
                </c:pt>
                <c:pt idx="254">
                  <c:v>53752</c:v>
                </c:pt>
                <c:pt idx="255">
                  <c:v>53783</c:v>
                </c:pt>
                <c:pt idx="256">
                  <c:v>53813</c:v>
                </c:pt>
                <c:pt idx="257">
                  <c:v>53844</c:v>
                </c:pt>
                <c:pt idx="258">
                  <c:v>53874</c:v>
                </c:pt>
                <c:pt idx="259">
                  <c:v>53905</c:v>
                </c:pt>
                <c:pt idx="260">
                  <c:v>53936</c:v>
                </c:pt>
                <c:pt idx="261">
                  <c:v>53966</c:v>
                </c:pt>
                <c:pt idx="262">
                  <c:v>53997</c:v>
                </c:pt>
                <c:pt idx="263">
                  <c:v>54027</c:v>
                </c:pt>
                <c:pt idx="264">
                  <c:v>54058</c:v>
                </c:pt>
                <c:pt idx="265">
                  <c:v>54089</c:v>
                </c:pt>
                <c:pt idx="266">
                  <c:v>54118</c:v>
                </c:pt>
                <c:pt idx="267">
                  <c:v>54149</c:v>
                </c:pt>
                <c:pt idx="268">
                  <c:v>54179</c:v>
                </c:pt>
                <c:pt idx="269">
                  <c:v>54210</c:v>
                </c:pt>
                <c:pt idx="270">
                  <c:v>54240</c:v>
                </c:pt>
                <c:pt idx="271">
                  <c:v>54271</c:v>
                </c:pt>
                <c:pt idx="272">
                  <c:v>54302</c:v>
                </c:pt>
                <c:pt idx="273">
                  <c:v>54332</c:v>
                </c:pt>
                <c:pt idx="274">
                  <c:v>54363</c:v>
                </c:pt>
                <c:pt idx="275">
                  <c:v>54393</c:v>
                </c:pt>
                <c:pt idx="276">
                  <c:v>54424</c:v>
                </c:pt>
                <c:pt idx="277">
                  <c:v>54455</c:v>
                </c:pt>
                <c:pt idx="278">
                  <c:v>54483</c:v>
                </c:pt>
                <c:pt idx="279">
                  <c:v>54514</c:v>
                </c:pt>
                <c:pt idx="280">
                  <c:v>54544</c:v>
                </c:pt>
                <c:pt idx="281">
                  <c:v>54575</c:v>
                </c:pt>
                <c:pt idx="282">
                  <c:v>54605</c:v>
                </c:pt>
                <c:pt idx="283">
                  <c:v>54636</c:v>
                </c:pt>
                <c:pt idx="284">
                  <c:v>54667</c:v>
                </c:pt>
                <c:pt idx="285">
                  <c:v>54697</c:v>
                </c:pt>
                <c:pt idx="286">
                  <c:v>54728</c:v>
                </c:pt>
                <c:pt idx="287">
                  <c:v>54758</c:v>
                </c:pt>
                <c:pt idx="288">
                  <c:v>54789</c:v>
                </c:pt>
                <c:pt idx="289">
                  <c:v>54820</c:v>
                </c:pt>
                <c:pt idx="290">
                  <c:v>54848</c:v>
                </c:pt>
                <c:pt idx="291">
                  <c:v>54879</c:v>
                </c:pt>
                <c:pt idx="292">
                  <c:v>54909</c:v>
                </c:pt>
                <c:pt idx="293">
                  <c:v>54940</c:v>
                </c:pt>
                <c:pt idx="294">
                  <c:v>54970</c:v>
                </c:pt>
                <c:pt idx="295">
                  <c:v>55001</c:v>
                </c:pt>
                <c:pt idx="296">
                  <c:v>55032</c:v>
                </c:pt>
                <c:pt idx="297">
                  <c:v>55062</c:v>
                </c:pt>
                <c:pt idx="298">
                  <c:v>55093</c:v>
                </c:pt>
                <c:pt idx="299">
                  <c:v>55123</c:v>
                </c:pt>
                <c:pt idx="300">
                  <c:v>55154</c:v>
                </c:pt>
                <c:pt idx="301">
                  <c:v>55185</c:v>
                </c:pt>
                <c:pt idx="302">
                  <c:v>55213</c:v>
                </c:pt>
                <c:pt idx="303">
                  <c:v>55244</c:v>
                </c:pt>
                <c:pt idx="304">
                  <c:v>55274</c:v>
                </c:pt>
                <c:pt idx="305">
                  <c:v>55305</c:v>
                </c:pt>
                <c:pt idx="306">
                  <c:v>55335</c:v>
                </c:pt>
                <c:pt idx="307">
                  <c:v>55366</c:v>
                </c:pt>
                <c:pt idx="308">
                  <c:v>55397</c:v>
                </c:pt>
                <c:pt idx="309">
                  <c:v>55427</c:v>
                </c:pt>
                <c:pt idx="310">
                  <c:v>55458</c:v>
                </c:pt>
                <c:pt idx="311">
                  <c:v>55488</c:v>
                </c:pt>
                <c:pt idx="312">
                  <c:v>55519</c:v>
                </c:pt>
                <c:pt idx="313">
                  <c:v>55550</c:v>
                </c:pt>
                <c:pt idx="314">
                  <c:v>55579</c:v>
                </c:pt>
                <c:pt idx="315">
                  <c:v>55610</c:v>
                </c:pt>
                <c:pt idx="316">
                  <c:v>55640</c:v>
                </c:pt>
                <c:pt idx="317">
                  <c:v>55671</c:v>
                </c:pt>
                <c:pt idx="318">
                  <c:v>55701</c:v>
                </c:pt>
                <c:pt idx="319">
                  <c:v>55732</c:v>
                </c:pt>
                <c:pt idx="320">
                  <c:v>55763</c:v>
                </c:pt>
                <c:pt idx="321">
                  <c:v>55793</c:v>
                </c:pt>
                <c:pt idx="322">
                  <c:v>55824</c:v>
                </c:pt>
                <c:pt idx="323">
                  <c:v>55854</c:v>
                </c:pt>
                <c:pt idx="324">
                  <c:v>55885</c:v>
                </c:pt>
                <c:pt idx="325">
                  <c:v>55916</c:v>
                </c:pt>
                <c:pt idx="326">
                  <c:v>55944</c:v>
                </c:pt>
                <c:pt idx="327">
                  <c:v>55975</c:v>
                </c:pt>
                <c:pt idx="328">
                  <c:v>56005</c:v>
                </c:pt>
                <c:pt idx="329">
                  <c:v>56036</c:v>
                </c:pt>
                <c:pt idx="330">
                  <c:v>56066</c:v>
                </c:pt>
                <c:pt idx="331">
                  <c:v>56097</c:v>
                </c:pt>
                <c:pt idx="332">
                  <c:v>56128</c:v>
                </c:pt>
                <c:pt idx="333">
                  <c:v>56158</c:v>
                </c:pt>
                <c:pt idx="334">
                  <c:v>56189</c:v>
                </c:pt>
                <c:pt idx="335">
                  <c:v>56219</c:v>
                </c:pt>
                <c:pt idx="336">
                  <c:v>56250</c:v>
                </c:pt>
                <c:pt idx="337">
                  <c:v>56281</c:v>
                </c:pt>
                <c:pt idx="338">
                  <c:v>56309</c:v>
                </c:pt>
                <c:pt idx="339">
                  <c:v>56340</c:v>
                </c:pt>
                <c:pt idx="340">
                  <c:v>56370</c:v>
                </c:pt>
                <c:pt idx="341">
                  <c:v>56401</c:v>
                </c:pt>
                <c:pt idx="342">
                  <c:v>56431</c:v>
                </c:pt>
                <c:pt idx="343">
                  <c:v>56462</c:v>
                </c:pt>
                <c:pt idx="344">
                  <c:v>56493</c:v>
                </c:pt>
                <c:pt idx="345">
                  <c:v>56523</c:v>
                </c:pt>
                <c:pt idx="346">
                  <c:v>56554</c:v>
                </c:pt>
                <c:pt idx="347">
                  <c:v>56584</c:v>
                </c:pt>
                <c:pt idx="348">
                  <c:v>56615</c:v>
                </c:pt>
                <c:pt idx="349">
                  <c:v>56646</c:v>
                </c:pt>
                <c:pt idx="350">
                  <c:v>56674</c:v>
                </c:pt>
                <c:pt idx="351">
                  <c:v>56705</c:v>
                </c:pt>
                <c:pt idx="352">
                  <c:v>56735</c:v>
                </c:pt>
                <c:pt idx="353">
                  <c:v>56766</c:v>
                </c:pt>
                <c:pt idx="354">
                  <c:v>56796</c:v>
                </c:pt>
                <c:pt idx="355">
                  <c:v>56827</c:v>
                </c:pt>
                <c:pt idx="356">
                  <c:v>56858</c:v>
                </c:pt>
                <c:pt idx="357">
                  <c:v>56888</c:v>
                </c:pt>
                <c:pt idx="358">
                  <c:v>56919</c:v>
                </c:pt>
                <c:pt idx="359">
                  <c:v>56949</c:v>
                </c:pt>
                <c:pt idx="360">
                  <c:v>56980</c:v>
                </c:pt>
              </c:numCache>
            </c:numRef>
          </c:cat>
          <c:val>
            <c:numRef>
              <c:f>H_MortgageAmoritization!$N$2:$N$1000</c:f>
              <c:numCache>
                <c:formatCode>_("$"* #,##0.00_);_("$"* \(#,##0.00\);_("$"* "-"??_);_(@_)</c:formatCode>
                <c:ptCount val="999"/>
                <c:pt idx="0">
                  <c:v>280000</c:v>
                </c:pt>
                <c:pt idx="1">
                  <c:v>279721.26</c:v>
                </c:pt>
                <c:pt idx="2">
                  <c:v>279441.1263</c:v>
                </c:pt>
                <c:pt idx="3">
                  <c:v>279159.59193150001</c:v>
                </c:pt>
                <c:pt idx="4">
                  <c:v>278876.64989115752</c:v>
                </c:pt>
                <c:pt idx="5">
                  <c:v>278592.2931406133</c:v>
                </c:pt>
                <c:pt idx="6">
                  <c:v>278306.51460631634</c:v>
                </c:pt>
                <c:pt idx="7">
                  <c:v>278019.3071793479</c:v>
                </c:pt>
                <c:pt idx="8">
                  <c:v>277730.66371524462</c:v>
                </c:pt>
                <c:pt idx="9">
                  <c:v>277440.57703382085</c:v>
                </c:pt>
                <c:pt idx="10">
                  <c:v>277149.03991898993</c:v>
                </c:pt>
                <c:pt idx="11">
                  <c:v>276856.04511858488</c:v>
                </c:pt>
                <c:pt idx="12">
                  <c:v>276561.58534417779</c:v>
                </c:pt>
                <c:pt idx="13">
                  <c:v>276265.65327089868</c:v>
                </c:pt>
                <c:pt idx="14">
                  <c:v>275968.2415372532</c:v>
                </c:pt>
                <c:pt idx="15">
                  <c:v>275669.34274493944</c:v>
                </c:pt>
                <c:pt idx="16">
                  <c:v>275368.94945866411</c:v>
                </c:pt>
                <c:pt idx="17">
                  <c:v>275067.05420595745</c:v>
                </c:pt>
                <c:pt idx="18">
                  <c:v>274763.64947698725</c:v>
                </c:pt>
                <c:pt idx="19">
                  <c:v>274458.72772437218</c:v>
                </c:pt>
                <c:pt idx="20">
                  <c:v>274152.28136299405</c:v>
                </c:pt>
                <c:pt idx="21">
                  <c:v>273844.30276980903</c:v>
                </c:pt>
                <c:pt idx="22">
                  <c:v>273534.78428365808</c:v>
                </c:pt>
                <c:pt idx="23">
                  <c:v>273223.71820507635</c:v>
                </c:pt>
                <c:pt idx="24">
                  <c:v>272911.09679610172</c:v>
                </c:pt>
                <c:pt idx="25">
                  <c:v>272596.91228008224</c:v>
                </c:pt>
                <c:pt idx="26">
                  <c:v>272281.15684148268</c:v>
                </c:pt>
                <c:pt idx="27">
                  <c:v>271963.82262569008</c:v>
                </c:pt>
                <c:pt idx="28">
                  <c:v>271644.90173881856</c:v>
                </c:pt>
                <c:pt idx="29">
                  <c:v>271324.38624751265</c:v>
                </c:pt>
                <c:pt idx="30">
                  <c:v>271002.26817875024</c:v>
                </c:pt>
                <c:pt idx="31">
                  <c:v>270678.53951964399</c:v>
                </c:pt>
                <c:pt idx="32">
                  <c:v>270353.19221724221</c:v>
                </c:pt>
                <c:pt idx="33">
                  <c:v>270026.21817832842</c:v>
                </c:pt>
                <c:pt idx="34">
                  <c:v>269697.60926922003</c:v>
                </c:pt>
                <c:pt idx="35">
                  <c:v>269367.35731556616</c:v>
                </c:pt>
                <c:pt idx="36">
                  <c:v>269035.45410214399</c:v>
                </c:pt>
                <c:pt idx="37">
                  <c:v>268701.8913726547</c:v>
                </c:pt>
                <c:pt idx="38">
                  <c:v>268366.66082951799</c:v>
                </c:pt>
                <c:pt idx="39">
                  <c:v>268029.75413366558</c:v>
                </c:pt>
                <c:pt idx="40">
                  <c:v>267691.16290433391</c:v>
                </c:pt>
                <c:pt idx="41">
                  <c:v>267350.87871885556</c:v>
                </c:pt>
                <c:pt idx="42">
                  <c:v>267008.89311244985</c:v>
                </c:pt>
                <c:pt idx="43">
                  <c:v>266665.19757801207</c:v>
                </c:pt>
                <c:pt idx="44">
                  <c:v>266319.78356590215</c:v>
                </c:pt>
                <c:pt idx="45">
                  <c:v>265972.64248373167</c:v>
                </c:pt>
                <c:pt idx="46">
                  <c:v>265623.76569615031</c:v>
                </c:pt>
                <c:pt idx="47">
                  <c:v>265273.14452463103</c:v>
                </c:pt>
                <c:pt idx="48">
                  <c:v>264920.77024725417</c:v>
                </c:pt>
                <c:pt idx="49">
                  <c:v>264566.63409849047</c:v>
                </c:pt>
                <c:pt idx="50">
                  <c:v>264210.72726898291</c:v>
                </c:pt>
                <c:pt idx="51">
                  <c:v>263853.04090532783</c:v>
                </c:pt>
                <c:pt idx="52">
                  <c:v>263493.5661098545</c:v>
                </c:pt>
                <c:pt idx="53">
                  <c:v>263132.29394040379</c:v>
                </c:pt>
                <c:pt idx="54">
                  <c:v>262769.21541010583</c:v>
                </c:pt>
                <c:pt idx="55">
                  <c:v>262404.32148715638</c:v>
                </c:pt>
                <c:pt idx="56">
                  <c:v>262037.60309459217</c:v>
                </c:pt>
                <c:pt idx="57">
                  <c:v>261669.05111006513</c:v>
                </c:pt>
                <c:pt idx="58">
                  <c:v>261298.65636561546</c:v>
                </c:pt>
                <c:pt idx="59">
                  <c:v>260926.40964744354</c:v>
                </c:pt>
                <c:pt idx="60">
                  <c:v>260552.30169568074</c:v>
                </c:pt>
                <c:pt idx="61">
                  <c:v>260176.32320415915</c:v>
                </c:pt>
                <c:pt idx="62">
                  <c:v>259798.46482017994</c:v>
                </c:pt>
                <c:pt idx="63">
                  <c:v>259418.71714428085</c:v>
                </c:pt>
                <c:pt idx="64">
                  <c:v>259037.07073000225</c:v>
                </c:pt>
                <c:pt idx="65">
                  <c:v>258653.51608365227</c:v>
                </c:pt>
                <c:pt idx="66">
                  <c:v>258268.04366407054</c:v>
                </c:pt>
                <c:pt idx="67">
                  <c:v>257880.6438823909</c:v>
                </c:pt>
                <c:pt idx="68">
                  <c:v>257491.30710180284</c:v>
                </c:pt>
                <c:pt idx="69">
                  <c:v>257100.02363731185</c:v>
                </c:pt>
                <c:pt idx="70">
                  <c:v>256706.78375549841</c:v>
                </c:pt>
                <c:pt idx="71">
                  <c:v>256311.5776742759</c:v>
                </c:pt>
                <c:pt idx="72">
                  <c:v>255914.39556264729</c:v>
                </c:pt>
                <c:pt idx="73">
                  <c:v>255515.22754046053</c:v>
                </c:pt>
                <c:pt idx="74">
                  <c:v>255114.06367816284</c:v>
                </c:pt>
                <c:pt idx="75">
                  <c:v>254710.89399655367</c:v>
                </c:pt>
                <c:pt idx="76">
                  <c:v>254305.70846653645</c:v>
                </c:pt>
                <c:pt idx="77">
                  <c:v>253898.49700886913</c:v>
                </c:pt>
                <c:pt idx="78">
                  <c:v>253489.24949391349</c:v>
                </c:pt>
                <c:pt idx="79">
                  <c:v>253077.95574138305</c:v>
                </c:pt>
                <c:pt idx="80">
                  <c:v>252664.60552008997</c:v>
                </c:pt>
                <c:pt idx="81">
                  <c:v>252249.18854769043</c:v>
                </c:pt>
                <c:pt idx="82">
                  <c:v>251831.69449042887</c:v>
                </c:pt>
                <c:pt idx="83">
                  <c:v>251412.11296288102</c:v>
                </c:pt>
                <c:pt idx="84">
                  <c:v>250990.43352769542</c:v>
                </c:pt>
                <c:pt idx="85">
                  <c:v>250566.64569533389</c:v>
                </c:pt>
                <c:pt idx="86">
                  <c:v>250140.73892381057</c:v>
                </c:pt>
                <c:pt idx="87">
                  <c:v>249712.70261842961</c:v>
                </c:pt>
                <c:pt idx="88">
                  <c:v>249282.52613152176</c:v>
                </c:pt>
                <c:pt idx="89">
                  <c:v>248850.19876217938</c:v>
                </c:pt>
                <c:pt idx="90">
                  <c:v>248415.70975599028</c:v>
                </c:pt>
                <c:pt idx="91">
                  <c:v>247979.04830477023</c:v>
                </c:pt>
                <c:pt idx="92">
                  <c:v>247540.20354629407</c:v>
                </c:pt>
                <c:pt idx="93">
                  <c:v>247099.16456402553</c:v>
                </c:pt>
                <c:pt idx="94">
                  <c:v>246655.92038684565</c:v>
                </c:pt>
                <c:pt idx="95">
                  <c:v>246210.45998877988</c:v>
                </c:pt>
                <c:pt idx="96">
                  <c:v>245762.77228872379</c:v>
                </c:pt>
                <c:pt idx="97">
                  <c:v>245312.8461501674</c:v>
                </c:pt>
                <c:pt idx="98">
                  <c:v>244860.67038091825</c:v>
                </c:pt>
                <c:pt idx="99">
                  <c:v>244406.23373282285</c:v>
                </c:pt>
                <c:pt idx="100">
                  <c:v>243949.52490148696</c:v>
                </c:pt>
                <c:pt idx="101">
                  <c:v>243490.53252599441</c:v>
                </c:pt>
                <c:pt idx="102">
                  <c:v>243029.24518862437</c:v>
                </c:pt>
                <c:pt idx="103">
                  <c:v>242565.65141456749</c:v>
                </c:pt>
                <c:pt idx="104">
                  <c:v>242099.73967164033</c:v>
                </c:pt>
                <c:pt idx="105">
                  <c:v>241631.49836999853</c:v>
                </c:pt>
                <c:pt idx="106">
                  <c:v>241160.91586184854</c:v>
                </c:pt>
                <c:pt idx="107">
                  <c:v>240687.98044115779</c:v>
                </c:pt>
                <c:pt idx="108">
                  <c:v>240212.68034336358</c:v>
                </c:pt>
                <c:pt idx="109">
                  <c:v>239735.00374508041</c:v>
                </c:pt>
                <c:pt idx="110">
                  <c:v>239254.93876380581</c:v>
                </c:pt>
                <c:pt idx="111">
                  <c:v>238772.47345762484</c:v>
                </c:pt>
                <c:pt idx="112">
                  <c:v>238287.59582491298</c:v>
                </c:pt>
                <c:pt idx="113">
                  <c:v>237800.29380403753</c:v>
                </c:pt>
                <c:pt idx="114">
                  <c:v>237310.55527305772</c:v>
                </c:pt>
                <c:pt idx="115">
                  <c:v>236818.36804942301</c:v>
                </c:pt>
                <c:pt idx="116">
                  <c:v>236323.71988967012</c:v>
                </c:pt>
                <c:pt idx="117">
                  <c:v>235826.59848911848</c:v>
                </c:pt>
                <c:pt idx="118">
                  <c:v>235326.99148156407</c:v>
                </c:pt>
                <c:pt idx="119">
                  <c:v>234824.88643897188</c:v>
                </c:pt>
                <c:pt idx="120">
                  <c:v>234320.27087116675</c:v>
                </c:pt>
                <c:pt idx="121">
                  <c:v>233813.1322255226</c:v>
                </c:pt>
                <c:pt idx="122">
                  <c:v>233303.4578866502</c:v>
                </c:pt>
                <c:pt idx="123">
                  <c:v>232791.23517608346</c:v>
                </c:pt>
                <c:pt idx="124">
                  <c:v>232276.45135196389</c:v>
                </c:pt>
                <c:pt idx="125">
                  <c:v>231759.09360872369</c:v>
                </c:pt>
                <c:pt idx="126">
                  <c:v>231239.14907676732</c:v>
                </c:pt>
                <c:pt idx="127">
                  <c:v>230716.60482215116</c:v>
                </c:pt>
                <c:pt idx="128">
                  <c:v>230191.4478462619</c:v>
                </c:pt>
                <c:pt idx="129">
                  <c:v>229663.66508549321</c:v>
                </c:pt>
                <c:pt idx="130">
                  <c:v>229133.24341092067</c:v>
                </c:pt>
                <c:pt idx="131">
                  <c:v>228600.16962797527</c:v>
                </c:pt>
                <c:pt idx="132">
                  <c:v>228064.43047611514</c:v>
                </c:pt>
                <c:pt idx="133">
                  <c:v>227526.01262849572</c:v>
                </c:pt>
                <c:pt idx="134">
                  <c:v>226984.90269163821</c:v>
                </c:pt>
                <c:pt idx="135">
                  <c:v>226441.08720509641</c:v>
                </c:pt>
                <c:pt idx="136">
                  <c:v>225894.5526411219</c:v>
                </c:pt>
                <c:pt idx="137">
                  <c:v>225345.2854043275</c:v>
                </c:pt>
                <c:pt idx="138">
                  <c:v>224793.27183134915</c:v>
                </c:pt>
                <c:pt idx="139">
                  <c:v>224238.4981905059</c:v>
                </c:pt>
                <c:pt idx="140">
                  <c:v>223680.95068145843</c:v>
                </c:pt>
                <c:pt idx="141">
                  <c:v>223120.61543486573</c:v>
                </c:pt>
                <c:pt idx="142">
                  <c:v>222557.47851204005</c:v>
                </c:pt>
                <c:pt idx="143">
                  <c:v>221991.52590460025</c:v>
                </c:pt>
                <c:pt idx="144">
                  <c:v>221422.74353412323</c:v>
                </c:pt>
                <c:pt idx="145">
                  <c:v>220851.11725179385</c:v>
                </c:pt>
                <c:pt idx="146">
                  <c:v>220276.63283805281</c:v>
                </c:pt>
                <c:pt idx="147">
                  <c:v>219699.27600224307</c:v>
                </c:pt>
                <c:pt idx="148">
                  <c:v>219119.03238225429</c:v>
                </c:pt>
                <c:pt idx="149">
                  <c:v>218535.88754416557</c:v>
                </c:pt>
                <c:pt idx="150">
                  <c:v>217949.82698188641</c:v>
                </c:pt>
                <c:pt idx="151">
                  <c:v>217360.83611679584</c:v>
                </c:pt>
                <c:pt idx="152">
                  <c:v>216768.90029737982</c:v>
                </c:pt>
                <c:pt idx="153">
                  <c:v>216174.00479886672</c:v>
                </c:pt>
                <c:pt idx="154">
                  <c:v>215576.13482286106</c:v>
                </c:pt>
                <c:pt idx="155">
                  <c:v>214975.27549697537</c:v>
                </c:pt>
                <c:pt idx="156">
                  <c:v>214371.41187446026</c:v>
                </c:pt>
                <c:pt idx="157">
                  <c:v>213764.52893383257</c:v>
                </c:pt>
                <c:pt idx="158">
                  <c:v>213154.61157850173</c:v>
                </c:pt>
                <c:pt idx="159">
                  <c:v>212541.64463639425</c:v>
                </c:pt>
                <c:pt idx="160">
                  <c:v>211925.61285957621</c:v>
                </c:pt>
                <c:pt idx="161">
                  <c:v>211306.50092387409</c:v>
                </c:pt>
                <c:pt idx="162">
                  <c:v>210684.29342849346</c:v>
                </c:pt>
                <c:pt idx="163">
                  <c:v>210058.97489563594</c:v>
                </c:pt>
                <c:pt idx="164">
                  <c:v>209430.52977011411</c:v>
                </c:pt>
                <c:pt idx="165">
                  <c:v>208798.94241896467</c:v>
                </c:pt>
                <c:pt idx="166">
                  <c:v>208164.19713105948</c:v>
                </c:pt>
                <c:pt idx="167">
                  <c:v>207526.27811671479</c:v>
                </c:pt>
                <c:pt idx="168">
                  <c:v>206885.16950729836</c:v>
                </c:pt>
                <c:pt idx="169">
                  <c:v>206240.85535483484</c:v>
                </c:pt>
                <c:pt idx="170">
                  <c:v>205593.31963160902</c:v>
                </c:pt>
                <c:pt idx="171">
                  <c:v>204942.54622976706</c:v>
                </c:pt>
                <c:pt idx="172">
                  <c:v>204288.51896091588</c:v>
                </c:pt>
                <c:pt idx="173">
                  <c:v>203631.22155572046</c:v>
                </c:pt>
                <c:pt idx="174">
                  <c:v>202970.63766349907</c:v>
                </c:pt>
                <c:pt idx="175">
                  <c:v>202306.75085181656</c:v>
                </c:pt>
                <c:pt idx="176">
                  <c:v>201639.54460607565</c:v>
                </c:pt>
                <c:pt idx="177">
                  <c:v>200969.00232910604</c:v>
                </c:pt>
                <c:pt idx="178">
                  <c:v>200295.10734075157</c:v>
                </c:pt>
                <c:pt idx="179">
                  <c:v>199617.84287745532</c:v>
                </c:pt>
                <c:pt idx="180">
                  <c:v>198937.19209184259</c:v>
                </c:pt>
                <c:pt idx="181">
                  <c:v>198253.1380523018</c:v>
                </c:pt>
                <c:pt idx="182">
                  <c:v>197565.66374256331</c:v>
                </c:pt>
                <c:pt idx="183">
                  <c:v>196874.75206127611</c:v>
                </c:pt>
                <c:pt idx="184">
                  <c:v>196180.38582158249</c:v>
                </c:pt>
                <c:pt idx="185">
                  <c:v>195482.5477506904</c:v>
                </c:pt>
                <c:pt idx="186">
                  <c:v>194781.22048944386</c:v>
                </c:pt>
                <c:pt idx="187">
                  <c:v>194076.38659189109</c:v>
                </c:pt>
                <c:pt idx="188">
                  <c:v>193368.02852485055</c:v>
                </c:pt>
                <c:pt idx="189">
                  <c:v>192656.12866747481</c:v>
                </c:pt>
                <c:pt idx="190">
                  <c:v>191940.6693108122</c:v>
                </c:pt>
                <c:pt idx="191">
                  <c:v>191221.63265736625</c:v>
                </c:pt>
                <c:pt idx="192">
                  <c:v>190499.00082065308</c:v>
                </c:pt>
                <c:pt idx="193">
                  <c:v>189772.75582475634</c:v>
                </c:pt>
                <c:pt idx="194">
                  <c:v>189042.87960388014</c:v>
                </c:pt>
                <c:pt idx="195">
                  <c:v>188309.35400189954</c:v>
                </c:pt>
                <c:pt idx="196">
                  <c:v>187572.16077190902</c:v>
                </c:pt>
                <c:pt idx="197">
                  <c:v>186831.28157576857</c:v>
                </c:pt>
                <c:pt idx="198">
                  <c:v>186086.69798364741</c:v>
                </c:pt>
                <c:pt idx="199">
                  <c:v>185338.39147356563</c:v>
                </c:pt>
                <c:pt idx="200">
                  <c:v>184586.34343093346</c:v>
                </c:pt>
                <c:pt idx="201">
                  <c:v>183830.53514808812</c:v>
                </c:pt>
                <c:pt idx="202">
                  <c:v>183070.94782382855</c:v>
                </c:pt>
                <c:pt idx="203">
                  <c:v>182307.56256294769</c:v>
                </c:pt>
                <c:pt idx="204">
                  <c:v>181540.36037576242</c:v>
                </c:pt>
                <c:pt idx="205">
                  <c:v>180769.32217764124</c:v>
                </c:pt>
                <c:pt idx="206">
                  <c:v>179994.42878852945</c:v>
                </c:pt>
                <c:pt idx="207">
                  <c:v>179215.66093247209</c:v>
                </c:pt>
                <c:pt idx="208">
                  <c:v>178432.99923713444</c:v>
                </c:pt>
                <c:pt idx="209">
                  <c:v>177646.42423332011</c:v>
                </c:pt>
                <c:pt idx="210">
                  <c:v>176855.91635448672</c:v>
                </c:pt>
                <c:pt idx="211">
                  <c:v>176061.45593625915</c:v>
                </c:pt>
                <c:pt idx="212">
                  <c:v>175263.02321594045</c:v>
                </c:pt>
                <c:pt idx="213">
                  <c:v>174460.59833202016</c:v>
                </c:pt>
                <c:pt idx="214">
                  <c:v>173654.16132368025</c:v>
                </c:pt>
                <c:pt idx="215">
                  <c:v>172843.69213029864</c:v>
                </c:pt>
                <c:pt idx="216">
                  <c:v>172029.17059095015</c:v>
                </c:pt>
                <c:pt idx="217">
                  <c:v>171210.57644390489</c:v>
                </c:pt>
                <c:pt idx="218">
                  <c:v>170387.88932612442</c:v>
                </c:pt>
                <c:pt idx="219">
                  <c:v>169561.08877275506</c:v>
                </c:pt>
                <c:pt idx="220">
                  <c:v>168730.15421661883</c:v>
                </c:pt>
                <c:pt idx="221">
                  <c:v>167895.06498770192</c:v>
                </c:pt>
                <c:pt idx="222">
                  <c:v>167055.80031264044</c:v>
                </c:pt>
                <c:pt idx="223">
                  <c:v>166212.33931420365</c:v>
                </c:pt>
                <c:pt idx="224">
                  <c:v>165364.66101077467</c:v>
                </c:pt>
                <c:pt idx="225">
                  <c:v>164512.74431582855</c:v>
                </c:pt>
                <c:pt idx="226">
                  <c:v>163656.56803740768</c:v>
                </c:pt>
                <c:pt idx="227">
                  <c:v>162796.11087759471</c:v>
                </c:pt>
                <c:pt idx="228">
                  <c:v>161931.35143198268</c:v>
                </c:pt>
                <c:pt idx="229">
                  <c:v>161062.2681891426</c:v>
                </c:pt>
                <c:pt idx="230">
                  <c:v>160188.83953008833</c:v>
                </c:pt>
                <c:pt idx="231">
                  <c:v>159311.04372773878</c:v>
                </c:pt>
                <c:pt idx="232">
                  <c:v>158428.85894637747</c:v>
                </c:pt>
                <c:pt idx="233">
                  <c:v>157542.26324110935</c:v>
                </c:pt>
                <c:pt idx="234">
                  <c:v>156651.23455731489</c:v>
                </c:pt>
                <c:pt idx="235">
                  <c:v>155755.75073010146</c:v>
                </c:pt>
                <c:pt idx="236">
                  <c:v>154855.78948375196</c:v>
                </c:pt>
                <c:pt idx="237">
                  <c:v>153951.32843117072</c:v>
                </c:pt>
                <c:pt idx="238">
                  <c:v>153042.34507332658</c:v>
                </c:pt>
                <c:pt idx="239">
                  <c:v>152128.81679869321</c:v>
                </c:pt>
                <c:pt idx="240">
                  <c:v>151210.72088268667</c:v>
                </c:pt>
                <c:pt idx="241">
                  <c:v>150288.03448710011</c:v>
                </c:pt>
                <c:pt idx="242">
                  <c:v>149360.73465953561</c:v>
                </c:pt>
                <c:pt idx="243">
                  <c:v>148428.79833283328</c:v>
                </c:pt>
                <c:pt idx="244">
                  <c:v>147492.20232449746</c:v>
                </c:pt>
                <c:pt idx="245">
                  <c:v>146550.92333611994</c:v>
                </c:pt>
                <c:pt idx="246">
                  <c:v>145604.93795280054</c:v>
                </c:pt>
                <c:pt idx="247">
                  <c:v>144654.22264256453</c:v>
                </c:pt>
                <c:pt idx="248">
                  <c:v>143698.75375577735</c:v>
                </c:pt>
                <c:pt idx="249">
                  <c:v>142738.50752455625</c:v>
                </c:pt>
                <c:pt idx="250">
                  <c:v>141773.46006217902</c:v>
                </c:pt>
                <c:pt idx="251">
                  <c:v>140803.58736248992</c:v>
                </c:pt>
                <c:pt idx="252">
                  <c:v>139828.86529930239</c:v>
                </c:pt>
                <c:pt idx="253">
                  <c:v>138849.26962579889</c:v>
                </c:pt>
                <c:pt idx="254">
                  <c:v>137864.77597392787</c:v>
                </c:pt>
                <c:pt idx="255">
                  <c:v>136875.3598537975</c:v>
                </c:pt>
                <c:pt idx="256">
                  <c:v>135880.99665306648</c:v>
                </c:pt>
                <c:pt idx="257">
                  <c:v>134881.66163633182</c:v>
                </c:pt>
                <c:pt idx="258">
                  <c:v>133877.32994451348</c:v>
                </c:pt>
                <c:pt idx="259">
                  <c:v>132867.97659423604</c:v>
                </c:pt>
                <c:pt idx="260">
                  <c:v>131853.57647720721</c:v>
                </c:pt>
                <c:pt idx="261">
                  <c:v>130834.10435959326</c:v>
                </c:pt>
                <c:pt idx="262">
                  <c:v>129809.53488139123</c:v>
                </c:pt>
                <c:pt idx="263">
                  <c:v>128779.84255579818</c:v>
                </c:pt>
                <c:pt idx="264">
                  <c:v>127745.00176857717</c:v>
                </c:pt>
                <c:pt idx="265">
                  <c:v>126704.98677742005</c:v>
                </c:pt>
                <c:pt idx="266">
                  <c:v>125659.77171130716</c:v>
                </c:pt>
                <c:pt idx="267">
                  <c:v>124609.3305698637</c:v>
                </c:pt>
                <c:pt idx="268">
                  <c:v>123553.63722271302</c:v>
                </c:pt>
                <c:pt idx="269">
                  <c:v>122492.66540882658</c:v>
                </c:pt>
                <c:pt idx="270">
                  <c:v>121426.38873587071</c:v>
                </c:pt>
                <c:pt idx="271">
                  <c:v>120354.78067955007</c:v>
                </c:pt>
                <c:pt idx="272">
                  <c:v>119277.81458294782</c:v>
                </c:pt>
                <c:pt idx="273">
                  <c:v>118195.46365586255</c:v>
                </c:pt>
                <c:pt idx="274">
                  <c:v>117107.70097414186</c:v>
                </c:pt>
                <c:pt idx="275">
                  <c:v>116014.49947901256</c:v>
                </c:pt>
                <c:pt idx="276">
                  <c:v>114915.83197640763</c:v>
                </c:pt>
                <c:pt idx="277">
                  <c:v>113811.67113628966</c:v>
                </c:pt>
                <c:pt idx="278">
                  <c:v>112701.98949197111</c:v>
                </c:pt>
                <c:pt idx="279">
                  <c:v>111586.75943943096</c:v>
                </c:pt>
                <c:pt idx="280">
                  <c:v>110465.95323662811</c:v>
                </c:pt>
                <c:pt idx="281">
                  <c:v>109339.54300281125</c:v>
                </c:pt>
                <c:pt idx="282">
                  <c:v>108207.5007178253</c:v>
                </c:pt>
                <c:pt idx="283">
                  <c:v>107069.79822141443</c:v>
                </c:pt>
                <c:pt idx="284">
                  <c:v>105926.4072125215</c:v>
                </c:pt>
                <c:pt idx="285">
                  <c:v>104777.29924858411</c:v>
                </c:pt>
                <c:pt idx="286">
                  <c:v>103622.44574482703</c:v>
                </c:pt>
                <c:pt idx="287">
                  <c:v>102461.81797355117</c:v>
                </c:pt>
                <c:pt idx="288">
                  <c:v>101295.38706341892</c:v>
                </c:pt>
                <c:pt idx="289">
                  <c:v>100123.12399873602</c:v>
                </c:pt>
                <c:pt idx="290">
                  <c:v>98944.999618729693</c:v>
                </c:pt>
                <c:pt idx="291">
                  <c:v>97760.984616823334</c:v>
                </c:pt>
                <c:pt idx="292">
                  <c:v>96571.049539907457</c:v>
                </c:pt>
                <c:pt idx="293">
                  <c:v>95375.164787606991</c:v>
                </c:pt>
                <c:pt idx="294">
                  <c:v>94173.300611545026</c:v>
                </c:pt>
                <c:pt idx="295">
                  <c:v>92965.427114602746</c:v>
                </c:pt>
                <c:pt idx="296">
                  <c:v>91751.514250175765</c:v>
                </c:pt>
                <c:pt idx="297">
                  <c:v>90531.531821426644</c:v>
                </c:pt>
                <c:pt idx="298">
                  <c:v>89305.449480533774</c:v>
                </c:pt>
                <c:pt idx="299">
                  <c:v>88073.236727936441</c:v>
                </c:pt>
                <c:pt idx="300">
                  <c:v>86834.862911576129</c:v>
                </c:pt>
                <c:pt idx="301">
                  <c:v>85590.297226134004</c:v>
                </c:pt>
                <c:pt idx="302">
                  <c:v>84339.50871226468</c:v>
                </c:pt>
                <c:pt idx="303">
                  <c:v>83082.466255826002</c:v>
                </c:pt>
                <c:pt idx="304">
                  <c:v>81819.138587105132</c:v>
                </c:pt>
                <c:pt idx="305">
                  <c:v>80549.494280040657</c:v>
                </c:pt>
                <c:pt idx="306">
                  <c:v>79273.501751440854</c:v>
                </c:pt>
                <c:pt idx="307">
                  <c:v>77991.129260198053</c:v>
                </c:pt>
                <c:pt idx="308">
                  <c:v>76702.344906499042</c:v>
                </c:pt>
                <c:pt idx="309">
                  <c:v>75407.116631031531</c:v>
                </c:pt>
                <c:pt idx="310">
                  <c:v>74105.412214186683</c:v>
                </c:pt>
                <c:pt idx="311">
                  <c:v>72797.199275257619</c:v>
                </c:pt>
                <c:pt idx="312">
                  <c:v>71482.4452716339</c:v>
                </c:pt>
                <c:pt idx="313">
                  <c:v>70161.117497992076</c:v>
                </c:pt>
                <c:pt idx="314">
                  <c:v>68833.183085482044</c:v>
                </c:pt>
                <c:pt idx="315">
                  <c:v>67498.609000909448</c:v>
                </c:pt>
                <c:pt idx="316">
                  <c:v>66157.362045913993</c:v>
                </c:pt>
                <c:pt idx="317">
                  <c:v>64809.408856143564</c:v>
                </c:pt>
                <c:pt idx="318">
                  <c:v>63454.715900424279</c:v>
                </c:pt>
                <c:pt idx="319">
                  <c:v>62093.249479926402</c:v>
                </c:pt>
                <c:pt idx="320">
                  <c:v>60724.975727326033</c:v>
                </c:pt>
                <c:pt idx="321">
                  <c:v>59349.860605962662</c:v>
                </c:pt>
                <c:pt idx="322">
                  <c:v>57967.869908992478</c:v>
                </c:pt>
                <c:pt idx="323">
                  <c:v>56578.969258537443</c:v>
                </c:pt>
                <c:pt idx="324">
                  <c:v>55183.124104830131</c:v>
                </c:pt>
                <c:pt idx="325">
                  <c:v>53780.299725354278</c:v>
                </c:pt>
                <c:pt idx="326">
                  <c:v>52370.461223981052</c:v>
                </c:pt>
                <c:pt idx="327">
                  <c:v>50953.573530100955</c:v>
                </c:pt>
                <c:pt idx="328">
                  <c:v>49529.601397751459</c:v>
                </c:pt>
                <c:pt idx="329">
                  <c:v>48098.509404740216</c:v>
                </c:pt>
                <c:pt idx="330">
                  <c:v>46660.261951763918</c:v>
                </c:pt>
                <c:pt idx="331">
                  <c:v>45214.823261522739</c:v>
                </c:pt>
                <c:pt idx="332">
                  <c:v>43762.15737783035</c:v>
                </c:pt>
                <c:pt idx="333">
                  <c:v>42302.228164719505</c:v>
                </c:pt>
                <c:pt idx="334">
                  <c:v>40834.999305543104</c:v>
                </c:pt>
                <c:pt idx="335">
                  <c:v>39360.434302070818</c:v>
                </c:pt>
                <c:pt idx="336">
                  <c:v>37878.496473581174</c:v>
                </c:pt>
                <c:pt idx="337">
                  <c:v>36389.14895594908</c:v>
                </c:pt>
                <c:pt idx="338">
                  <c:v>34892.354700728829</c:v>
                </c:pt>
                <c:pt idx="339">
                  <c:v>33388.076474232475</c:v>
                </c:pt>
                <c:pt idx="340">
                  <c:v>31876.276856603639</c:v>
                </c:pt>
                <c:pt idx="341">
                  <c:v>30356.918240886658</c:v>
                </c:pt>
                <c:pt idx="342">
                  <c:v>28829.962832091092</c:v>
                </c:pt>
                <c:pt idx="343">
                  <c:v>27295.372646251548</c:v>
                </c:pt>
                <c:pt idx="344">
                  <c:v>25753.109509482805</c:v>
                </c:pt>
                <c:pt idx="345">
                  <c:v>24203.13505703022</c:v>
                </c:pt>
                <c:pt idx="346">
                  <c:v>22645.410732315373</c:v>
                </c:pt>
                <c:pt idx="347">
                  <c:v>21079.897785976951</c:v>
                </c:pt>
                <c:pt idx="348">
                  <c:v>19506.557274906834</c:v>
                </c:pt>
                <c:pt idx="349">
                  <c:v>17925.35006128137</c:v>
                </c:pt>
                <c:pt idx="350">
                  <c:v>16336.236811587776</c:v>
                </c:pt>
                <c:pt idx="351">
                  <c:v>14739.177995645716</c:v>
                </c:pt>
                <c:pt idx="352">
                  <c:v>13134.133885623944</c:v>
                </c:pt>
                <c:pt idx="353">
                  <c:v>11521.064555052064</c:v>
                </c:pt>
                <c:pt idx="354">
                  <c:v>9899.9298778273242</c:v>
                </c:pt>
                <c:pt idx="355">
                  <c:v>8270.6895272164602</c:v>
                </c:pt>
                <c:pt idx="356">
                  <c:v>6633.3029748525423</c:v>
                </c:pt>
                <c:pt idx="357">
                  <c:v>4987.7294897268048</c:v>
                </c:pt>
                <c:pt idx="358">
                  <c:v>3333.9281371754387</c:v>
                </c:pt>
                <c:pt idx="359">
                  <c:v>1671.8577778613158</c:v>
                </c:pt>
                <c:pt idx="360">
                  <c:v>1.4770667506222708</c:v>
                </c:pt>
              </c:numCache>
            </c:numRef>
          </c:val>
          <c:smooth val="0"/>
          <c:extLst>
            <c:ext xmlns:c16="http://schemas.microsoft.com/office/drawing/2014/chart" uri="{C3380CC4-5D6E-409C-BE32-E72D297353CC}">
              <c16:uniqueId val="{00000003-AA7C-43AE-898A-A3FB70E8F4C5}"/>
            </c:ext>
          </c:extLst>
        </c:ser>
        <c:ser>
          <c:idx val="4"/>
          <c:order val="4"/>
          <c:tx>
            <c:strRef>
              <c:f>H_MortgageAmoritization!$O$1</c:f>
              <c:strCache>
                <c:ptCount val="1"/>
                <c:pt idx="0">
                  <c:v> Running Interest </c:v>
                </c:pt>
              </c:strCache>
            </c:strRef>
          </c:tx>
          <c:spPr>
            <a:ln w="28575" cap="rnd">
              <a:solidFill>
                <a:schemeClr val="accent4"/>
              </a:solidFill>
              <a:prstDash val="sysDot"/>
              <a:round/>
            </a:ln>
            <a:effectLst/>
          </c:spPr>
          <c:marker>
            <c:symbol val="none"/>
          </c:marker>
          <c:cat>
            <c:numRef>
              <c:f>H_MortgageAmoritization!$J$2:$J$363</c:f>
              <c:numCache>
                <c:formatCode>m/d/yyyy</c:formatCode>
                <c:ptCount val="362"/>
                <c:pt idx="0">
                  <c:v>46023</c:v>
                </c:pt>
                <c:pt idx="1">
                  <c:v>46054</c:v>
                </c:pt>
                <c:pt idx="2">
                  <c:v>46082</c:v>
                </c:pt>
                <c:pt idx="3">
                  <c:v>46113</c:v>
                </c:pt>
                <c:pt idx="4">
                  <c:v>46143</c:v>
                </c:pt>
                <c:pt idx="5">
                  <c:v>46174</c:v>
                </c:pt>
                <c:pt idx="6">
                  <c:v>46204</c:v>
                </c:pt>
                <c:pt idx="7">
                  <c:v>46235</c:v>
                </c:pt>
                <c:pt idx="8">
                  <c:v>46266</c:v>
                </c:pt>
                <c:pt idx="9">
                  <c:v>46296</c:v>
                </c:pt>
                <c:pt idx="10">
                  <c:v>46327</c:v>
                </c:pt>
                <c:pt idx="11">
                  <c:v>46357</c:v>
                </c:pt>
                <c:pt idx="12">
                  <c:v>46388</c:v>
                </c:pt>
                <c:pt idx="13">
                  <c:v>46419</c:v>
                </c:pt>
                <c:pt idx="14">
                  <c:v>46447</c:v>
                </c:pt>
                <c:pt idx="15">
                  <c:v>46478</c:v>
                </c:pt>
                <c:pt idx="16">
                  <c:v>46508</c:v>
                </c:pt>
                <c:pt idx="17">
                  <c:v>46539</c:v>
                </c:pt>
                <c:pt idx="18">
                  <c:v>46569</c:v>
                </c:pt>
                <c:pt idx="19">
                  <c:v>46600</c:v>
                </c:pt>
                <c:pt idx="20">
                  <c:v>46631</c:v>
                </c:pt>
                <c:pt idx="21">
                  <c:v>46661</c:v>
                </c:pt>
                <c:pt idx="22">
                  <c:v>46692</c:v>
                </c:pt>
                <c:pt idx="23">
                  <c:v>46722</c:v>
                </c:pt>
                <c:pt idx="24">
                  <c:v>46753</c:v>
                </c:pt>
                <c:pt idx="25">
                  <c:v>46784</c:v>
                </c:pt>
                <c:pt idx="26">
                  <c:v>46813</c:v>
                </c:pt>
                <c:pt idx="27">
                  <c:v>46844</c:v>
                </c:pt>
                <c:pt idx="28">
                  <c:v>46874</c:v>
                </c:pt>
                <c:pt idx="29">
                  <c:v>46905</c:v>
                </c:pt>
                <c:pt idx="30">
                  <c:v>46935</c:v>
                </c:pt>
                <c:pt idx="31">
                  <c:v>46966</c:v>
                </c:pt>
                <c:pt idx="32">
                  <c:v>46997</c:v>
                </c:pt>
                <c:pt idx="33">
                  <c:v>47027</c:v>
                </c:pt>
                <c:pt idx="34">
                  <c:v>47058</c:v>
                </c:pt>
                <c:pt idx="35">
                  <c:v>47088</c:v>
                </c:pt>
                <c:pt idx="36">
                  <c:v>47119</c:v>
                </c:pt>
                <c:pt idx="37">
                  <c:v>47150</c:v>
                </c:pt>
                <c:pt idx="38">
                  <c:v>47178</c:v>
                </c:pt>
                <c:pt idx="39">
                  <c:v>47209</c:v>
                </c:pt>
                <c:pt idx="40">
                  <c:v>47239</c:v>
                </c:pt>
                <c:pt idx="41">
                  <c:v>47270</c:v>
                </c:pt>
                <c:pt idx="42">
                  <c:v>47300</c:v>
                </c:pt>
                <c:pt idx="43">
                  <c:v>47331</c:v>
                </c:pt>
                <c:pt idx="44">
                  <c:v>47362</c:v>
                </c:pt>
                <c:pt idx="45">
                  <c:v>47392</c:v>
                </c:pt>
                <c:pt idx="46">
                  <c:v>47423</c:v>
                </c:pt>
                <c:pt idx="47">
                  <c:v>47453</c:v>
                </c:pt>
                <c:pt idx="48">
                  <c:v>47484</c:v>
                </c:pt>
                <c:pt idx="49">
                  <c:v>47515</c:v>
                </c:pt>
                <c:pt idx="50">
                  <c:v>47543</c:v>
                </c:pt>
                <c:pt idx="51">
                  <c:v>47574</c:v>
                </c:pt>
                <c:pt idx="52">
                  <c:v>47604</c:v>
                </c:pt>
                <c:pt idx="53">
                  <c:v>47635</c:v>
                </c:pt>
                <c:pt idx="54">
                  <c:v>47665</c:v>
                </c:pt>
                <c:pt idx="55">
                  <c:v>47696</c:v>
                </c:pt>
                <c:pt idx="56">
                  <c:v>47727</c:v>
                </c:pt>
                <c:pt idx="57">
                  <c:v>47757</c:v>
                </c:pt>
                <c:pt idx="58">
                  <c:v>47788</c:v>
                </c:pt>
                <c:pt idx="59">
                  <c:v>47818</c:v>
                </c:pt>
                <c:pt idx="60">
                  <c:v>47849</c:v>
                </c:pt>
                <c:pt idx="61">
                  <c:v>47880</c:v>
                </c:pt>
                <c:pt idx="62">
                  <c:v>47908</c:v>
                </c:pt>
                <c:pt idx="63">
                  <c:v>47939</c:v>
                </c:pt>
                <c:pt idx="64">
                  <c:v>47969</c:v>
                </c:pt>
                <c:pt idx="65">
                  <c:v>48000</c:v>
                </c:pt>
                <c:pt idx="66">
                  <c:v>48030</c:v>
                </c:pt>
                <c:pt idx="67">
                  <c:v>48061</c:v>
                </c:pt>
                <c:pt idx="68">
                  <c:v>48092</c:v>
                </c:pt>
                <c:pt idx="69">
                  <c:v>48122</c:v>
                </c:pt>
                <c:pt idx="70">
                  <c:v>48153</c:v>
                </c:pt>
                <c:pt idx="71">
                  <c:v>48183</c:v>
                </c:pt>
                <c:pt idx="72">
                  <c:v>48214</c:v>
                </c:pt>
                <c:pt idx="73">
                  <c:v>48245</c:v>
                </c:pt>
                <c:pt idx="74">
                  <c:v>48274</c:v>
                </c:pt>
                <c:pt idx="75">
                  <c:v>48305</c:v>
                </c:pt>
                <c:pt idx="76">
                  <c:v>48335</c:v>
                </c:pt>
                <c:pt idx="77">
                  <c:v>48366</c:v>
                </c:pt>
                <c:pt idx="78">
                  <c:v>48396</c:v>
                </c:pt>
                <c:pt idx="79">
                  <c:v>48427</c:v>
                </c:pt>
                <c:pt idx="80">
                  <c:v>48458</c:v>
                </c:pt>
                <c:pt idx="81">
                  <c:v>48488</c:v>
                </c:pt>
                <c:pt idx="82">
                  <c:v>48519</c:v>
                </c:pt>
                <c:pt idx="83">
                  <c:v>48549</c:v>
                </c:pt>
                <c:pt idx="84">
                  <c:v>48580</c:v>
                </c:pt>
                <c:pt idx="85">
                  <c:v>48611</c:v>
                </c:pt>
                <c:pt idx="86">
                  <c:v>48639</c:v>
                </c:pt>
                <c:pt idx="87">
                  <c:v>48670</c:v>
                </c:pt>
                <c:pt idx="88">
                  <c:v>48700</c:v>
                </c:pt>
                <c:pt idx="89">
                  <c:v>48731</c:v>
                </c:pt>
                <c:pt idx="90">
                  <c:v>48761</c:v>
                </c:pt>
                <c:pt idx="91">
                  <c:v>48792</c:v>
                </c:pt>
                <c:pt idx="92">
                  <c:v>48823</c:v>
                </c:pt>
                <c:pt idx="93">
                  <c:v>48853</c:v>
                </c:pt>
                <c:pt idx="94">
                  <c:v>48884</c:v>
                </c:pt>
                <c:pt idx="95">
                  <c:v>48914</c:v>
                </c:pt>
                <c:pt idx="96">
                  <c:v>48945</c:v>
                </c:pt>
                <c:pt idx="97">
                  <c:v>48976</c:v>
                </c:pt>
                <c:pt idx="98">
                  <c:v>49004</c:v>
                </c:pt>
                <c:pt idx="99">
                  <c:v>49035</c:v>
                </c:pt>
                <c:pt idx="100">
                  <c:v>49065</c:v>
                </c:pt>
                <c:pt idx="101">
                  <c:v>49096</c:v>
                </c:pt>
                <c:pt idx="102">
                  <c:v>49126</c:v>
                </c:pt>
                <c:pt idx="103">
                  <c:v>49157</c:v>
                </c:pt>
                <c:pt idx="104">
                  <c:v>49188</c:v>
                </c:pt>
                <c:pt idx="105">
                  <c:v>49218</c:v>
                </c:pt>
                <c:pt idx="106">
                  <c:v>49249</c:v>
                </c:pt>
                <c:pt idx="107">
                  <c:v>49279</c:v>
                </c:pt>
                <c:pt idx="108">
                  <c:v>49310</c:v>
                </c:pt>
                <c:pt idx="109">
                  <c:v>49341</c:v>
                </c:pt>
                <c:pt idx="110">
                  <c:v>49369</c:v>
                </c:pt>
                <c:pt idx="111">
                  <c:v>49400</c:v>
                </c:pt>
                <c:pt idx="112">
                  <c:v>49430</c:v>
                </c:pt>
                <c:pt idx="113">
                  <c:v>49461</c:v>
                </c:pt>
                <c:pt idx="114">
                  <c:v>49491</c:v>
                </c:pt>
                <c:pt idx="115">
                  <c:v>49522</c:v>
                </c:pt>
                <c:pt idx="116">
                  <c:v>49553</c:v>
                </c:pt>
                <c:pt idx="117">
                  <c:v>49583</c:v>
                </c:pt>
                <c:pt idx="118">
                  <c:v>49614</c:v>
                </c:pt>
                <c:pt idx="119">
                  <c:v>49644</c:v>
                </c:pt>
                <c:pt idx="120">
                  <c:v>49675</c:v>
                </c:pt>
                <c:pt idx="121">
                  <c:v>49706</c:v>
                </c:pt>
                <c:pt idx="122">
                  <c:v>49735</c:v>
                </c:pt>
                <c:pt idx="123">
                  <c:v>49766</c:v>
                </c:pt>
                <c:pt idx="124">
                  <c:v>49796</c:v>
                </c:pt>
                <c:pt idx="125">
                  <c:v>49827</c:v>
                </c:pt>
                <c:pt idx="126">
                  <c:v>49857</c:v>
                </c:pt>
                <c:pt idx="127">
                  <c:v>49888</c:v>
                </c:pt>
                <c:pt idx="128">
                  <c:v>49919</c:v>
                </c:pt>
                <c:pt idx="129">
                  <c:v>49949</c:v>
                </c:pt>
                <c:pt idx="130">
                  <c:v>49980</c:v>
                </c:pt>
                <c:pt idx="131">
                  <c:v>50010</c:v>
                </c:pt>
                <c:pt idx="132">
                  <c:v>50041</c:v>
                </c:pt>
                <c:pt idx="133">
                  <c:v>50072</c:v>
                </c:pt>
                <c:pt idx="134">
                  <c:v>50100</c:v>
                </c:pt>
                <c:pt idx="135">
                  <c:v>50131</c:v>
                </c:pt>
                <c:pt idx="136">
                  <c:v>50161</c:v>
                </c:pt>
                <c:pt idx="137">
                  <c:v>50192</c:v>
                </c:pt>
                <c:pt idx="138">
                  <c:v>50222</c:v>
                </c:pt>
                <c:pt idx="139">
                  <c:v>50253</c:v>
                </c:pt>
                <c:pt idx="140">
                  <c:v>50284</c:v>
                </c:pt>
                <c:pt idx="141">
                  <c:v>50314</c:v>
                </c:pt>
                <c:pt idx="142">
                  <c:v>50345</c:v>
                </c:pt>
                <c:pt idx="143">
                  <c:v>50375</c:v>
                </c:pt>
                <c:pt idx="144">
                  <c:v>50406</c:v>
                </c:pt>
                <c:pt idx="145">
                  <c:v>50437</c:v>
                </c:pt>
                <c:pt idx="146">
                  <c:v>50465</c:v>
                </c:pt>
                <c:pt idx="147">
                  <c:v>50496</c:v>
                </c:pt>
                <c:pt idx="148">
                  <c:v>50526</c:v>
                </c:pt>
                <c:pt idx="149">
                  <c:v>50557</c:v>
                </c:pt>
                <c:pt idx="150">
                  <c:v>50587</c:v>
                </c:pt>
                <c:pt idx="151">
                  <c:v>50618</c:v>
                </c:pt>
                <c:pt idx="152">
                  <c:v>50649</c:v>
                </c:pt>
                <c:pt idx="153">
                  <c:v>50679</c:v>
                </c:pt>
                <c:pt idx="154">
                  <c:v>50710</c:v>
                </c:pt>
                <c:pt idx="155">
                  <c:v>50740</c:v>
                </c:pt>
                <c:pt idx="156">
                  <c:v>50771</c:v>
                </c:pt>
                <c:pt idx="157">
                  <c:v>50802</c:v>
                </c:pt>
                <c:pt idx="158">
                  <c:v>50830</c:v>
                </c:pt>
                <c:pt idx="159">
                  <c:v>50861</c:v>
                </c:pt>
                <c:pt idx="160">
                  <c:v>50891</c:v>
                </c:pt>
                <c:pt idx="161">
                  <c:v>50922</c:v>
                </c:pt>
                <c:pt idx="162">
                  <c:v>50952</c:v>
                </c:pt>
                <c:pt idx="163">
                  <c:v>50983</c:v>
                </c:pt>
                <c:pt idx="164">
                  <c:v>51014</c:v>
                </c:pt>
                <c:pt idx="165">
                  <c:v>51044</c:v>
                </c:pt>
                <c:pt idx="166">
                  <c:v>51075</c:v>
                </c:pt>
                <c:pt idx="167">
                  <c:v>51105</c:v>
                </c:pt>
                <c:pt idx="168">
                  <c:v>51136</c:v>
                </c:pt>
                <c:pt idx="169">
                  <c:v>51167</c:v>
                </c:pt>
                <c:pt idx="170">
                  <c:v>51196</c:v>
                </c:pt>
                <c:pt idx="171">
                  <c:v>51227</c:v>
                </c:pt>
                <c:pt idx="172">
                  <c:v>51257</c:v>
                </c:pt>
                <c:pt idx="173">
                  <c:v>51288</c:v>
                </c:pt>
                <c:pt idx="174">
                  <c:v>51318</c:v>
                </c:pt>
                <c:pt idx="175">
                  <c:v>51349</c:v>
                </c:pt>
                <c:pt idx="176">
                  <c:v>51380</c:v>
                </c:pt>
                <c:pt idx="177">
                  <c:v>51410</c:v>
                </c:pt>
                <c:pt idx="178">
                  <c:v>51441</c:v>
                </c:pt>
                <c:pt idx="179">
                  <c:v>51471</c:v>
                </c:pt>
                <c:pt idx="180">
                  <c:v>51502</c:v>
                </c:pt>
                <c:pt idx="181">
                  <c:v>51533</c:v>
                </c:pt>
                <c:pt idx="182">
                  <c:v>51561</c:v>
                </c:pt>
                <c:pt idx="183">
                  <c:v>51592</c:v>
                </c:pt>
                <c:pt idx="184">
                  <c:v>51622</c:v>
                </c:pt>
                <c:pt idx="185">
                  <c:v>51653</c:v>
                </c:pt>
                <c:pt idx="186">
                  <c:v>51683</c:v>
                </c:pt>
                <c:pt idx="187">
                  <c:v>51714</c:v>
                </c:pt>
                <c:pt idx="188">
                  <c:v>51745</c:v>
                </c:pt>
                <c:pt idx="189">
                  <c:v>51775</c:v>
                </c:pt>
                <c:pt idx="190">
                  <c:v>51806</c:v>
                </c:pt>
                <c:pt idx="191">
                  <c:v>51836</c:v>
                </c:pt>
                <c:pt idx="192">
                  <c:v>51867</c:v>
                </c:pt>
                <c:pt idx="193">
                  <c:v>51898</c:v>
                </c:pt>
                <c:pt idx="194">
                  <c:v>51926</c:v>
                </c:pt>
                <c:pt idx="195">
                  <c:v>51957</c:v>
                </c:pt>
                <c:pt idx="196">
                  <c:v>51987</c:v>
                </c:pt>
                <c:pt idx="197">
                  <c:v>52018</c:v>
                </c:pt>
                <c:pt idx="198">
                  <c:v>52048</c:v>
                </c:pt>
                <c:pt idx="199">
                  <c:v>52079</c:v>
                </c:pt>
                <c:pt idx="200">
                  <c:v>52110</c:v>
                </c:pt>
                <c:pt idx="201">
                  <c:v>52140</c:v>
                </c:pt>
                <c:pt idx="202">
                  <c:v>52171</c:v>
                </c:pt>
                <c:pt idx="203">
                  <c:v>52201</c:v>
                </c:pt>
                <c:pt idx="204">
                  <c:v>52232</c:v>
                </c:pt>
                <c:pt idx="205">
                  <c:v>52263</c:v>
                </c:pt>
                <c:pt idx="206">
                  <c:v>52291</c:v>
                </c:pt>
                <c:pt idx="207">
                  <c:v>52322</c:v>
                </c:pt>
                <c:pt idx="208">
                  <c:v>52352</c:v>
                </c:pt>
                <c:pt idx="209">
                  <c:v>52383</c:v>
                </c:pt>
                <c:pt idx="210">
                  <c:v>52413</c:v>
                </c:pt>
                <c:pt idx="211">
                  <c:v>52444</c:v>
                </c:pt>
                <c:pt idx="212">
                  <c:v>52475</c:v>
                </c:pt>
                <c:pt idx="213">
                  <c:v>52505</c:v>
                </c:pt>
                <c:pt idx="214">
                  <c:v>52536</c:v>
                </c:pt>
                <c:pt idx="215">
                  <c:v>52566</c:v>
                </c:pt>
                <c:pt idx="216">
                  <c:v>52597</c:v>
                </c:pt>
                <c:pt idx="217">
                  <c:v>52628</c:v>
                </c:pt>
                <c:pt idx="218">
                  <c:v>52657</c:v>
                </c:pt>
                <c:pt idx="219">
                  <c:v>52688</c:v>
                </c:pt>
                <c:pt idx="220">
                  <c:v>52718</c:v>
                </c:pt>
                <c:pt idx="221">
                  <c:v>52749</c:v>
                </c:pt>
                <c:pt idx="222">
                  <c:v>52779</c:v>
                </c:pt>
                <c:pt idx="223">
                  <c:v>52810</c:v>
                </c:pt>
                <c:pt idx="224">
                  <c:v>52841</c:v>
                </c:pt>
                <c:pt idx="225">
                  <c:v>52871</c:v>
                </c:pt>
                <c:pt idx="226">
                  <c:v>52902</c:v>
                </c:pt>
                <c:pt idx="227">
                  <c:v>52932</c:v>
                </c:pt>
                <c:pt idx="228">
                  <c:v>52963</c:v>
                </c:pt>
                <c:pt idx="229">
                  <c:v>52994</c:v>
                </c:pt>
                <c:pt idx="230">
                  <c:v>53022</c:v>
                </c:pt>
                <c:pt idx="231">
                  <c:v>53053</c:v>
                </c:pt>
                <c:pt idx="232">
                  <c:v>53083</c:v>
                </c:pt>
                <c:pt idx="233">
                  <c:v>53114</c:v>
                </c:pt>
                <c:pt idx="234">
                  <c:v>53144</c:v>
                </c:pt>
                <c:pt idx="235">
                  <c:v>53175</c:v>
                </c:pt>
                <c:pt idx="236">
                  <c:v>53206</c:v>
                </c:pt>
                <c:pt idx="237">
                  <c:v>53236</c:v>
                </c:pt>
                <c:pt idx="238">
                  <c:v>53267</c:v>
                </c:pt>
                <c:pt idx="239">
                  <c:v>53297</c:v>
                </c:pt>
                <c:pt idx="240">
                  <c:v>53328</c:v>
                </c:pt>
                <c:pt idx="241">
                  <c:v>53359</c:v>
                </c:pt>
                <c:pt idx="242">
                  <c:v>53387</c:v>
                </c:pt>
                <c:pt idx="243">
                  <c:v>53418</c:v>
                </c:pt>
                <c:pt idx="244">
                  <c:v>53448</c:v>
                </c:pt>
                <c:pt idx="245">
                  <c:v>53479</c:v>
                </c:pt>
                <c:pt idx="246">
                  <c:v>53509</c:v>
                </c:pt>
                <c:pt idx="247">
                  <c:v>53540</c:v>
                </c:pt>
                <c:pt idx="248">
                  <c:v>53571</c:v>
                </c:pt>
                <c:pt idx="249">
                  <c:v>53601</c:v>
                </c:pt>
                <c:pt idx="250">
                  <c:v>53632</c:v>
                </c:pt>
                <c:pt idx="251">
                  <c:v>53662</c:v>
                </c:pt>
                <c:pt idx="252">
                  <c:v>53693</c:v>
                </c:pt>
                <c:pt idx="253">
                  <c:v>53724</c:v>
                </c:pt>
                <c:pt idx="254">
                  <c:v>53752</c:v>
                </c:pt>
                <c:pt idx="255">
                  <c:v>53783</c:v>
                </c:pt>
                <c:pt idx="256">
                  <c:v>53813</c:v>
                </c:pt>
                <c:pt idx="257">
                  <c:v>53844</c:v>
                </c:pt>
                <c:pt idx="258">
                  <c:v>53874</c:v>
                </c:pt>
                <c:pt idx="259">
                  <c:v>53905</c:v>
                </c:pt>
                <c:pt idx="260">
                  <c:v>53936</c:v>
                </c:pt>
                <c:pt idx="261">
                  <c:v>53966</c:v>
                </c:pt>
                <c:pt idx="262">
                  <c:v>53997</c:v>
                </c:pt>
                <c:pt idx="263">
                  <c:v>54027</c:v>
                </c:pt>
                <c:pt idx="264">
                  <c:v>54058</c:v>
                </c:pt>
                <c:pt idx="265">
                  <c:v>54089</c:v>
                </c:pt>
                <c:pt idx="266">
                  <c:v>54118</c:v>
                </c:pt>
                <c:pt idx="267">
                  <c:v>54149</c:v>
                </c:pt>
                <c:pt idx="268">
                  <c:v>54179</c:v>
                </c:pt>
                <c:pt idx="269">
                  <c:v>54210</c:v>
                </c:pt>
                <c:pt idx="270">
                  <c:v>54240</c:v>
                </c:pt>
                <c:pt idx="271">
                  <c:v>54271</c:v>
                </c:pt>
                <c:pt idx="272">
                  <c:v>54302</c:v>
                </c:pt>
                <c:pt idx="273">
                  <c:v>54332</c:v>
                </c:pt>
                <c:pt idx="274">
                  <c:v>54363</c:v>
                </c:pt>
                <c:pt idx="275">
                  <c:v>54393</c:v>
                </c:pt>
                <c:pt idx="276">
                  <c:v>54424</c:v>
                </c:pt>
                <c:pt idx="277">
                  <c:v>54455</c:v>
                </c:pt>
                <c:pt idx="278">
                  <c:v>54483</c:v>
                </c:pt>
                <c:pt idx="279">
                  <c:v>54514</c:v>
                </c:pt>
                <c:pt idx="280">
                  <c:v>54544</c:v>
                </c:pt>
                <c:pt idx="281">
                  <c:v>54575</c:v>
                </c:pt>
                <c:pt idx="282">
                  <c:v>54605</c:v>
                </c:pt>
                <c:pt idx="283">
                  <c:v>54636</c:v>
                </c:pt>
                <c:pt idx="284">
                  <c:v>54667</c:v>
                </c:pt>
                <c:pt idx="285">
                  <c:v>54697</c:v>
                </c:pt>
                <c:pt idx="286">
                  <c:v>54728</c:v>
                </c:pt>
                <c:pt idx="287">
                  <c:v>54758</c:v>
                </c:pt>
                <c:pt idx="288">
                  <c:v>54789</c:v>
                </c:pt>
                <c:pt idx="289">
                  <c:v>54820</c:v>
                </c:pt>
                <c:pt idx="290">
                  <c:v>54848</c:v>
                </c:pt>
                <c:pt idx="291">
                  <c:v>54879</c:v>
                </c:pt>
                <c:pt idx="292">
                  <c:v>54909</c:v>
                </c:pt>
                <c:pt idx="293">
                  <c:v>54940</c:v>
                </c:pt>
                <c:pt idx="294">
                  <c:v>54970</c:v>
                </c:pt>
                <c:pt idx="295">
                  <c:v>55001</c:v>
                </c:pt>
                <c:pt idx="296">
                  <c:v>55032</c:v>
                </c:pt>
                <c:pt idx="297">
                  <c:v>55062</c:v>
                </c:pt>
                <c:pt idx="298">
                  <c:v>55093</c:v>
                </c:pt>
                <c:pt idx="299">
                  <c:v>55123</c:v>
                </c:pt>
                <c:pt idx="300">
                  <c:v>55154</c:v>
                </c:pt>
                <c:pt idx="301">
                  <c:v>55185</c:v>
                </c:pt>
                <c:pt idx="302">
                  <c:v>55213</c:v>
                </c:pt>
                <c:pt idx="303">
                  <c:v>55244</c:v>
                </c:pt>
                <c:pt idx="304">
                  <c:v>55274</c:v>
                </c:pt>
                <c:pt idx="305">
                  <c:v>55305</c:v>
                </c:pt>
                <c:pt idx="306">
                  <c:v>55335</c:v>
                </c:pt>
                <c:pt idx="307">
                  <c:v>55366</c:v>
                </c:pt>
                <c:pt idx="308">
                  <c:v>55397</c:v>
                </c:pt>
                <c:pt idx="309">
                  <c:v>55427</c:v>
                </c:pt>
                <c:pt idx="310">
                  <c:v>55458</c:v>
                </c:pt>
                <c:pt idx="311">
                  <c:v>55488</c:v>
                </c:pt>
                <c:pt idx="312">
                  <c:v>55519</c:v>
                </c:pt>
                <c:pt idx="313">
                  <c:v>55550</c:v>
                </c:pt>
                <c:pt idx="314">
                  <c:v>55579</c:v>
                </c:pt>
                <c:pt idx="315">
                  <c:v>55610</c:v>
                </c:pt>
                <c:pt idx="316">
                  <c:v>55640</c:v>
                </c:pt>
                <c:pt idx="317">
                  <c:v>55671</c:v>
                </c:pt>
                <c:pt idx="318">
                  <c:v>55701</c:v>
                </c:pt>
                <c:pt idx="319">
                  <c:v>55732</c:v>
                </c:pt>
                <c:pt idx="320">
                  <c:v>55763</c:v>
                </c:pt>
                <c:pt idx="321">
                  <c:v>55793</c:v>
                </c:pt>
                <c:pt idx="322">
                  <c:v>55824</c:v>
                </c:pt>
                <c:pt idx="323">
                  <c:v>55854</c:v>
                </c:pt>
                <c:pt idx="324">
                  <c:v>55885</c:v>
                </c:pt>
                <c:pt idx="325">
                  <c:v>55916</c:v>
                </c:pt>
                <c:pt idx="326">
                  <c:v>55944</c:v>
                </c:pt>
                <c:pt idx="327">
                  <c:v>55975</c:v>
                </c:pt>
                <c:pt idx="328">
                  <c:v>56005</c:v>
                </c:pt>
                <c:pt idx="329">
                  <c:v>56036</c:v>
                </c:pt>
                <c:pt idx="330">
                  <c:v>56066</c:v>
                </c:pt>
                <c:pt idx="331">
                  <c:v>56097</c:v>
                </c:pt>
                <c:pt idx="332">
                  <c:v>56128</c:v>
                </c:pt>
                <c:pt idx="333">
                  <c:v>56158</c:v>
                </c:pt>
                <c:pt idx="334">
                  <c:v>56189</c:v>
                </c:pt>
                <c:pt idx="335">
                  <c:v>56219</c:v>
                </c:pt>
                <c:pt idx="336">
                  <c:v>56250</c:v>
                </c:pt>
                <c:pt idx="337">
                  <c:v>56281</c:v>
                </c:pt>
                <c:pt idx="338">
                  <c:v>56309</c:v>
                </c:pt>
                <c:pt idx="339">
                  <c:v>56340</c:v>
                </c:pt>
                <c:pt idx="340">
                  <c:v>56370</c:v>
                </c:pt>
                <c:pt idx="341">
                  <c:v>56401</c:v>
                </c:pt>
                <c:pt idx="342">
                  <c:v>56431</c:v>
                </c:pt>
                <c:pt idx="343">
                  <c:v>56462</c:v>
                </c:pt>
                <c:pt idx="344">
                  <c:v>56493</c:v>
                </c:pt>
                <c:pt idx="345">
                  <c:v>56523</c:v>
                </c:pt>
                <c:pt idx="346">
                  <c:v>56554</c:v>
                </c:pt>
                <c:pt idx="347">
                  <c:v>56584</c:v>
                </c:pt>
                <c:pt idx="348">
                  <c:v>56615</c:v>
                </c:pt>
                <c:pt idx="349">
                  <c:v>56646</c:v>
                </c:pt>
                <c:pt idx="350">
                  <c:v>56674</c:v>
                </c:pt>
                <c:pt idx="351">
                  <c:v>56705</c:v>
                </c:pt>
                <c:pt idx="352">
                  <c:v>56735</c:v>
                </c:pt>
                <c:pt idx="353">
                  <c:v>56766</c:v>
                </c:pt>
                <c:pt idx="354">
                  <c:v>56796</c:v>
                </c:pt>
                <c:pt idx="355">
                  <c:v>56827</c:v>
                </c:pt>
                <c:pt idx="356">
                  <c:v>56858</c:v>
                </c:pt>
                <c:pt idx="357">
                  <c:v>56888</c:v>
                </c:pt>
                <c:pt idx="358">
                  <c:v>56919</c:v>
                </c:pt>
                <c:pt idx="359">
                  <c:v>56949</c:v>
                </c:pt>
                <c:pt idx="360">
                  <c:v>56980</c:v>
                </c:pt>
              </c:numCache>
            </c:numRef>
          </c:cat>
          <c:val>
            <c:numRef>
              <c:f>H_MortgageAmoritization!$O$2:$O$1000</c:f>
              <c:numCache>
                <c:formatCode>_("$"* #,##0.00_);_("$"* \(#,##0.00\);_("$"* "-"??_);_(@_)</c:formatCode>
                <c:ptCount val="999"/>
                <c:pt idx="0">
                  <c:v>0</c:v>
                </c:pt>
                <c:pt idx="1">
                  <c:v>1400</c:v>
                </c:pt>
                <c:pt idx="2">
                  <c:v>2798.6063000000004</c:v>
                </c:pt>
                <c:pt idx="3">
                  <c:v>4195.8119315000004</c:v>
                </c:pt>
                <c:pt idx="4">
                  <c:v>5591.6098911575</c:v>
                </c:pt>
                <c:pt idx="5">
                  <c:v>6985.9931406132873</c:v>
                </c:pt>
                <c:pt idx="6">
                  <c:v>8378.9546063163543</c:v>
                </c:pt>
                <c:pt idx="7">
                  <c:v>9770.487179347936</c:v>
                </c:pt>
                <c:pt idx="8">
                  <c:v>11160.583715244675</c:v>
                </c:pt>
                <c:pt idx="9">
                  <c:v>12549.237033820898</c:v>
                </c:pt>
                <c:pt idx="10">
                  <c:v>13936.439918990003</c:v>
                </c:pt>
                <c:pt idx="11">
                  <c:v>15322.185118584952</c:v>
                </c:pt>
                <c:pt idx="12">
                  <c:v>16706.465344177876</c:v>
                </c:pt>
                <c:pt idx="13">
                  <c:v>18089.273270898764</c:v>
                </c:pt>
                <c:pt idx="14">
                  <c:v>19470.601537253257</c:v>
                </c:pt>
                <c:pt idx="15">
                  <c:v>20850.442744939523</c:v>
                </c:pt>
                <c:pt idx="16">
                  <c:v>22228.789458664221</c:v>
                </c:pt>
                <c:pt idx="17">
                  <c:v>23605.634205957544</c:v>
                </c:pt>
                <c:pt idx="18">
                  <c:v>24980.969476987331</c:v>
                </c:pt>
                <c:pt idx="19">
                  <c:v>26354.787724372269</c:v>
                </c:pt>
                <c:pt idx="20">
                  <c:v>27727.081362994129</c:v>
                </c:pt>
                <c:pt idx="21">
                  <c:v>29097.8427698091</c:v>
                </c:pt>
                <c:pt idx="22">
                  <c:v>30467.064283658146</c:v>
                </c:pt>
                <c:pt idx="23">
                  <c:v>31834.738205076435</c:v>
                </c:pt>
                <c:pt idx="24">
                  <c:v>33200.85679610182</c:v>
                </c:pt>
                <c:pt idx="25">
                  <c:v>34565.412280082332</c:v>
                </c:pt>
                <c:pt idx="26">
                  <c:v>35928.39684148274</c:v>
                </c:pt>
                <c:pt idx="27">
                  <c:v>37289.80262569015</c:v>
                </c:pt>
                <c:pt idx="28">
                  <c:v>38649.621738818598</c:v>
                </c:pt>
                <c:pt idx="29">
                  <c:v>40007.846247512687</c:v>
                </c:pt>
                <c:pt idx="30">
                  <c:v>41364.468178750249</c:v>
                </c:pt>
                <c:pt idx="31">
                  <c:v>42719.479519644003</c:v>
                </c:pt>
                <c:pt idx="32">
                  <c:v>44072.87221724222</c:v>
                </c:pt>
                <c:pt idx="33">
                  <c:v>45424.638178328431</c:v>
                </c:pt>
                <c:pt idx="34">
                  <c:v>46774.769269220073</c:v>
                </c:pt>
                <c:pt idx="35">
                  <c:v>48123.257315566174</c:v>
                </c:pt>
                <c:pt idx="36">
                  <c:v>49470.094102144001</c:v>
                </c:pt>
                <c:pt idx="37">
                  <c:v>50815.271372654723</c:v>
                </c:pt>
                <c:pt idx="38">
                  <c:v>52158.780829517993</c:v>
                </c:pt>
                <c:pt idx="39">
                  <c:v>53500.614133665586</c:v>
                </c:pt>
                <c:pt idx="40">
                  <c:v>54840.762904333911</c:v>
                </c:pt>
                <c:pt idx="41">
                  <c:v>56179.218718855584</c:v>
                </c:pt>
                <c:pt idx="42">
                  <c:v>57515.973112449865</c:v>
                </c:pt>
                <c:pt idx="43">
                  <c:v>58851.017578012114</c:v>
                </c:pt>
                <c:pt idx="44">
                  <c:v>60184.343565902171</c:v>
                </c:pt>
                <c:pt idx="45">
                  <c:v>61515.942483731684</c:v>
                </c:pt>
                <c:pt idx="46">
                  <c:v>62845.805696150339</c:v>
                </c:pt>
                <c:pt idx="47">
                  <c:v>64173.924524631089</c:v>
                </c:pt>
                <c:pt idx="48">
                  <c:v>65500.290247254241</c:v>
                </c:pt>
                <c:pt idx="49">
                  <c:v>66824.894098490506</c:v>
                </c:pt>
                <c:pt idx="50">
                  <c:v>68147.727268982955</c:v>
                </c:pt>
                <c:pt idx="51">
                  <c:v>69468.780905327876</c:v>
                </c:pt>
                <c:pt idx="52">
                  <c:v>70788.04610985452</c:v>
                </c:pt>
                <c:pt idx="53">
                  <c:v>72105.513940403791</c:v>
                </c:pt>
                <c:pt idx="54">
                  <c:v>73421.175410105803</c:v>
                </c:pt>
                <c:pt idx="55">
                  <c:v>74735.021487156337</c:v>
                </c:pt>
                <c:pt idx="56">
                  <c:v>76047.043094592125</c:v>
                </c:pt>
                <c:pt idx="57">
                  <c:v>77357.231110065084</c:v>
                </c:pt>
                <c:pt idx="58">
                  <c:v>78665.576365615416</c:v>
                </c:pt>
                <c:pt idx="59">
                  <c:v>79972.069647443495</c:v>
                </c:pt>
                <c:pt idx="60">
                  <c:v>81276.70169568072</c:v>
                </c:pt>
                <c:pt idx="61">
                  <c:v>82579.463204159125</c:v>
                </c:pt>
                <c:pt idx="62">
                  <c:v>83880.344820179918</c:v>
                </c:pt>
                <c:pt idx="63">
                  <c:v>85179.337144280813</c:v>
                </c:pt>
                <c:pt idx="64">
                  <c:v>86476.430730002219</c:v>
                </c:pt>
                <c:pt idx="65">
                  <c:v>87771.616083652232</c:v>
                </c:pt>
                <c:pt idx="66">
                  <c:v>89064.883664070498</c:v>
                </c:pt>
                <c:pt idx="67">
                  <c:v>90356.223882390856</c:v>
                </c:pt>
                <c:pt idx="68">
                  <c:v>91645.627101802806</c:v>
                </c:pt>
                <c:pt idx="69">
                  <c:v>92933.083637311822</c:v>
                </c:pt>
                <c:pt idx="70">
                  <c:v>94218.583755498388</c:v>
                </c:pt>
                <c:pt idx="71">
                  <c:v>95502.117674275883</c:v>
                </c:pt>
                <c:pt idx="72">
                  <c:v>96783.675562647259</c:v>
                </c:pt>
                <c:pt idx="73">
                  <c:v>98063.247540460492</c:v>
                </c:pt>
                <c:pt idx="74">
                  <c:v>99340.823678162793</c:v>
                </c:pt>
                <c:pt idx="75">
                  <c:v>100616.39399655361</c:v>
                </c:pt>
                <c:pt idx="76">
                  <c:v>101889.94846653639</c:v>
                </c:pt>
                <c:pt idx="77">
                  <c:v>103161.47700886907</c:v>
                </c:pt>
                <c:pt idx="78">
                  <c:v>104430.96949391342</c:v>
                </c:pt>
                <c:pt idx="79">
                  <c:v>105698.41574138298</c:v>
                </c:pt>
                <c:pt idx="80">
                  <c:v>106963.8055200899</c:v>
                </c:pt>
                <c:pt idx="81">
                  <c:v>108227.12854769034</c:v>
                </c:pt>
                <c:pt idx="82">
                  <c:v>109488.37449042879</c:v>
                </c:pt>
                <c:pt idx="83">
                  <c:v>110747.53296288093</c:v>
                </c:pt>
                <c:pt idx="84">
                  <c:v>112004.59352769534</c:v>
                </c:pt>
                <c:pt idx="85">
                  <c:v>113259.54569533381</c:v>
                </c:pt>
                <c:pt idx="86">
                  <c:v>114512.37892381048</c:v>
                </c:pt>
                <c:pt idx="87">
                  <c:v>115763.08261842953</c:v>
                </c:pt>
                <c:pt idx="88">
                  <c:v>117011.64613152167</c:v>
                </c:pt>
                <c:pt idx="89">
                  <c:v>118258.05876217928</c:v>
                </c:pt>
                <c:pt idx="90">
                  <c:v>119502.30975599018</c:v>
                </c:pt>
                <c:pt idx="91">
                  <c:v>120744.38830477014</c:v>
                </c:pt>
                <c:pt idx="92">
                  <c:v>121984.28354629398</c:v>
                </c:pt>
                <c:pt idx="93">
                  <c:v>123221.98456402545</c:v>
                </c:pt>
                <c:pt idx="94">
                  <c:v>124457.48038684558</c:v>
                </c:pt>
                <c:pt idx="95">
                  <c:v>125690.75998877981</c:v>
                </c:pt>
                <c:pt idx="96">
                  <c:v>126921.81228872371</c:v>
                </c:pt>
                <c:pt idx="97">
                  <c:v>128150.62615016733</c:v>
                </c:pt>
                <c:pt idx="98">
                  <c:v>129377.19038091817</c:v>
                </c:pt>
                <c:pt idx="99">
                  <c:v>130601.49373282275</c:v>
                </c:pt>
                <c:pt idx="100">
                  <c:v>131823.52490148688</c:v>
                </c:pt>
                <c:pt idx="101">
                  <c:v>133043.27252599431</c:v>
                </c:pt>
                <c:pt idx="102">
                  <c:v>134260.72518862429</c:v>
                </c:pt>
                <c:pt idx="103">
                  <c:v>135475.8714145674</c:v>
                </c:pt>
                <c:pt idx="104">
                  <c:v>136688.69967164024</c:v>
                </c:pt>
                <c:pt idx="105">
                  <c:v>137899.19836999843</c:v>
                </c:pt>
                <c:pt idx="106">
                  <c:v>139107.35586184842</c:v>
                </c:pt>
                <c:pt idx="107">
                  <c:v>140313.16044115767</c:v>
                </c:pt>
                <c:pt idx="108">
                  <c:v>141516.60034336345</c:v>
                </c:pt>
                <c:pt idx="109">
                  <c:v>142717.66374508027</c:v>
                </c:pt>
                <c:pt idx="110">
                  <c:v>143916.33876380566</c:v>
                </c:pt>
                <c:pt idx="111">
                  <c:v>145112.61345762468</c:v>
                </c:pt>
                <c:pt idx="112">
                  <c:v>146306.47582491281</c:v>
                </c:pt>
                <c:pt idx="113">
                  <c:v>147497.91380403738</c:v>
                </c:pt>
                <c:pt idx="114">
                  <c:v>148686.91527305756</c:v>
                </c:pt>
                <c:pt idx="115">
                  <c:v>149873.46804942284</c:v>
                </c:pt>
                <c:pt idx="116">
                  <c:v>151057.55988966997</c:v>
                </c:pt>
                <c:pt idx="117">
                  <c:v>152239.17848911832</c:v>
                </c:pt>
                <c:pt idx="118">
                  <c:v>153418.3114815639</c:v>
                </c:pt>
                <c:pt idx="119">
                  <c:v>154594.94643897173</c:v>
                </c:pt>
                <c:pt idx="120">
                  <c:v>155769.07087116659</c:v>
                </c:pt>
                <c:pt idx="121">
                  <c:v>156940.67222552243</c:v>
                </c:pt>
                <c:pt idx="122">
                  <c:v>158109.73788665005</c:v>
                </c:pt>
                <c:pt idx="123">
                  <c:v>159276.2551760833</c:v>
                </c:pt>
                <c:pt idx="124">
                  <c:v>160440.21135196372</c:v>
                </c:pt>
                <c:pt idx="125">
                  <c:v>161601.59360872355</c:v>
                </c:pt>
                <c:pt idx="126">
                  <c:v>162760.38907676717</c:v>
                </c:pt>
                <c:pt idx="127">
                  <c:v>163916.584822151</c:v>
                </c:pt>
                <c:pt idx="128">
                  <c:v>165070.16784626176</c:v>
                </c:pt>
                <c:pt idx="129">
                  <c:v>166221.12508549305</c:v>
                </c:pt>
                <c:pt idx="130">
                  <c:v>167369.44341092053</c:v>
                </c:pt>
                <c:pt idx="131">
                  <c:v>168515.10962797512</c:v>
                </c:pt>
                <c:pt idx="132">
                  <c:v>169658.11047611499</c:v>
                </c:pt>
                <c:pt idx="133">
                  <c:v>170798.43262849556</c:v>
                </c:pt>
                <c:pt idx="134">
                  <c:v>171936.06269163804</c:v>
                </c:pt>
                <c:pt idx="135">
                  <c:v>173070.98720509623</c:v>
                </c:pt>
                <c:pt idx="136">
                  <c:v>174203.19264112171</c:v>
                </c:pt>
                <c:pt idx="137">
                  <c:v>175332.66540432733</c:v>
                </c:pt>
                <c:pt idx="138">
                  <c:v>176459.39183134897</c:v>
                </c:pt>
                <c:pt idx="139">
                  <c:v>177583.35819050571</c:v>
                </c:pt>
                <c:pt idx="140">
                  <c:v>178704.55068145823</c:v>
                </c:pt>
                <c:pt idx="141">
                  <c:v>179822.95543486552</c:v>
                </c:pt>
                <c:pt idx="142">
                  <c:v>180938.55851203986</c:v>
                </c:pt>
                <c:pt idx="143">
                  <c:v>182051.34590460005</c:v>
                </c:pt>
                <c:pt idx="144">
                  <c:v>183161.30353412306</c:v>
                </c:pt>
                <c:pt idx="145">
                  <c:v>184268.41725179367</c:v>
                </c:pt>
                <c:pt idx="146">
                  <c:v>185372.67283805265</c:v>
                </c:pt>
                <c:pt idx="147">
                  <c:v>186474.0560022429</c:v>
                </c:pt>
                <c:pt idx="148">
                  <c:v>187572.5523822541</c:v>
                </c:pt>
                <c:pt idx="149">
                  <c:v>188668.14754416537</c:v>
                </c:pt>
                <c:pt idx="150">
                  <c:v>189760.8269818862</c:v>
                </c:pt>
                <c:pt idx="151">
                  <c:v>190850.57611679562</c:v>
                </c:pt>
                <c:pt idx="152">
                  <c:v>191937.3802973796</c:v>
                </c:pt>
                <c:pt idx="153">
                  <c:v>193021.22479886649</c:v>
                </c:pt>
                <c:pt idx="154">
                  <c:v>194102.09482286082</c:v>
                </c:pt>
                <c:pt idx="155">
                  <c:v>195179.97549697512</c:v>
                </c:pt>
                <c:pt idx="156">
                  <c:v>196254.85187446</c:v>
                </c:pt>
                <c:pt idx="157">
                  <c:v>197326.7089338323</c:v>
                </c:pt>
                <c:pt idx="158">
                  <c:v>198395.53157850145</c:v>
                </c:pt>
                <c:pt idx="159">
                  <c:v>199461.30463639396</c:v>
                </c:pt>
                <c:pt idx="160">
                  <c:v>200524.01285957595</c:v>
                </c:pt>
                <c:pt idx="161">
                  <c:v>201583.64092387381</c:v>
                </c:pt>
                <c:pt idx="162">
                  <c:v>202640.17342849317</c:v>
                </c:pt>
                <c:pt idx="163">
                  <c:v>203693.59489563564</c:v>
                </c:pt>
                <c:pt idx="164">
                  <c:v>204743.88977011383</c:v>
                </c:pt>
                <c:pt idx="165">
                  <c:v>205791.04241896441</c:v>
                </c:pt>
                <c:pt idx="166">
                  <c:v>206835.03713105925</c:v>
                </c:pt>
                <c:pt idx="167">
                  <c:v>207875.85811671455</c:v>
                </c:pt>
                <c:pt idx="168">
                  <c:v>208913.48950729813</c:v>
                </c:pt>
                <c:pt idx="169">
                  <c:v>209947.91535483464</c:v>
                </c:pt>
                <c:pt idx="170">
                  <c:v>210979.1196316088</c:v>
                </c:pt>
                <c:pt idx="171">
                  <c:v>212007.08622976684</c:v>
                </c:pt>
                <c:pt idx="172">
                  <c:v>213031.79896091568</c:v>
                </c:pt>
                <c:pt idx="173">
                  <c:v>214053.24155572025</c:v>
                </c:pt>
                <c:pt idx="174">
                  <c:v>215071.39766349885</c:v>
                </c:pt>
                <c:pt idx="175">
                  <c:v>216086.25085181635</c:v>
                </c:pt>
                <c:pt idx="176">
                  <c:v>217097.78460607544</c:v>
                </c:pt>
                <c:pt idx="177">
                  <c:v>218105.98232910581</c:v>
                </c:pt>
                <c:pt idx="178">
                  <c:v>219110.82734075133</c:v>
                </c:pt>
                <c:pt idx="179">
                  <c:v>220112.30287745508</c:v>
                </c:pt>
                <c:pt idx="180">
                  <c:v>221110.39209184234</c:v>
                </c:pt>
                <c:pt idx="181">
                  <c:v>222105.07805230154</c:v>
                </c:pt>
                <c:pt idx="182">
                  <c:v>223096.34374256304</c:v>
                </c:pt>
                <c:pt idx="183">
                  <c:v>224084.17206127587</c:v>
                </c:pt>
                <c:pt idx="184">
                  <c:v>225068.54582158226</c:v>
                </c:pt>
                <c:pt idx="185">
                  <c:v>226049.44775069016</c:v>
                </c:pt>
                <c:pt idx="186">
                  <c:v>227026.86048944361</c:v>
                </c:pt>
                <c:pt idx="187">
                  <c:v>228000.76659189083</c:v>
                </c:pt>
                <c:pt idx="188">
                  <c:v>228971.14852485029</c:v>
                </c:pt>
                <c:pt idx="189">
                  <c:v>229937.98866747454</c:v>
                </c:pt>
                <c:pt idx="190">
                  <c:v>230901.26931081191</c:v>
                </c:pt>
                <c:pt idx="191">
                  <c:v>231860.97265736599</c:v>
                </c:pt>
                <c:pt idx="192">
                  <c:v>232817.08082065283</c:v>
                </c:pt>
                <c:pt idx="193">
                  <c:v>233769.57582475609</c:v>
                </c:pt>
                <c:pt idx="194">
                  <c:v>234718.43960387987</c:v>
                </c:pt>
                <c:pt idx="195">
                  <c:v>235663.65400189927</c:v>
                </c:pt>
                <c:pt idx="196">
                  <c:v>236605.20077190877</c:v>
                </c:pt>
                <c:pt idx="197">
                  <c:v>237543.06157576831</c:v>
                </c:pt>
                <c:pt idx="198">
                  <c:v>238477.21798364716</c:v>
                </c:pt>
                <c:pt idx="199">
                  <c:v>239407.65147356541</c:v>
                </c:pt>
                <c:pt idx="200">
                  <c:v>240334.34343093322</c:v>
                </c:pt>
                <c:pt idx="201">
                  <c:v>241257.27514808788</c:v>
                </c:pt>
                <c:pt idx="202">
                  <c:v>242176.42782382833</c:v>
                </c:pt>
                <c:pt idx="203">
                  <c:v>243091.78256294748</c:v>
                </c:pt>
                <c:pt idx="204">
                  <c:v>244003.32037576221</c:v>
                </c:pt>
                <c:pt idx="205">
                  <c:v>244911.02217764102</c:v>
                </c:pt>
                <c:pt idx="206">
                  <c:v>245814.86878852922</c:v>
                </c:pt>
                <c:pt idx="207">
                  <c:v>246714.84093247185</c:v>
                </c:pt>
                <c:pt idx="208">
                  <c:v>247610.91923713422</c:v>
                </c:pt>
                <c:pt idx="209">
                  <c:v>248503.08423331988</c:v>
                </c:pt>
                <c:pt idx="210">
                  <c:v>249391.31635448648</c:v>
                </c:pt>
                <c:pt idx="211">
                  <c:v>250275.59593625891</c:v>
                </c:pt>
                <c:pt idx="212">
                  <c:v>251155.9032159402</c:v>
                </c:pt>
                <c:pt idx="213">
                  <c:v>252032.2183320199</c:v>
                </c:pt>
                <c:pt idx="214">
                  <c:v>252904.52132368</c:v>
                </c:pt>
                <c:pt idx="215">
                  <c:v>253772.79213029842</c:v>
                </c:pt>
                <c:pt idx="216">
                  <c:v>254637.01059094991</c:v>
                </c:pt>
                <c:pt idx="217">
                  <c:v>255497.15644390465</c:v>
                </c:pt>
                <c:pt idx="218">
                  <c:v>256353.20932612417</c:v>
                </c:pt>
                <c:pt idx="219">
                  <c:v>257205.14877275479</c:v>
                </c:pt>
                <c:pt idx="220">
                  <c:v>258052.95421661856</c:v>
                </c:pt>
                <c:pt idx="221">
                  <c:v>258896.60498770166</c:v>
                </c:pt>
                <c:pt idx="222">
                  <c:v>259736.08031264017</c:v>
                </c:pt>
                <c:pt idx="223">
                  <c:v>260571.35931420338</c:v>
                </c:pt>
                <c:pt idx="224">
                  <c:v>261402.42101077439</c:v>
                </c:pt>
                <c:pt idx="225">
                  <c:v>262229.24431582825</c:v>
                </c:pt>
                <c:pt idx="226">
                  <c:v>263051.80803740741</c:v>
                </c:pt>
                <c:pt idx="227">
                  <c:v>263870.09087759443</c:v>
                </c:pt>
                <c:pt idx="228">
                  <c:v>264684.07143198239</c:v>
                </c:pt>
                <c:pt idx="229">
                  <c:v>265493.7281891423</c:v>
                </c:pt>
                <c:pt idx="230">
                  <c:v>266299.03953008802</c:v>
                </c:pt>
                <c:pt idx="231">
                  <c:v>267099.98372773844</c:v>
                </c:pt>
                <c:pt idx="232">
                  <c:v>267896.53894637711</c:v>
                </c:pt>
                <c:pt idx="233">
                  <c:v>268688.68324110901</c:v>
                </c:pt>
                <c:pt idx="234">
                  <c:v>269476.39455731458</c:v>
                </c:pt>
                <c:pt idx="235">
                  <c:v>270259.65073010116</c:v>
                </c:pt>
                <c:pt idx="236">
                  <c:v>271038.42948375165</c:v>
                </c:pt>
                <c:pt idx="237">
                  <c:v>271812.70843117044</c:v>
                </c:pt>
                <c:pt idx="238">
                  <c:v>272582.46507332631</c:v>
                </c:pt>
                <c:pt idx="239">
                  <c:v>273347.67679869296</c:v>
                </c:pt>
                <c:pt idx="240">
                  <c:v>274108.32088268641</c:v>
                </c:pt>
                <c:pt idx="241">
                  <c:v>274864.37448709982</c:v>
                </c:pt>
                <c:pt idx="242">
                  <c:v>275615.8146595353</c:v>
                </c:pt>
                <c:pt idx="243">
                  <c:v>276362.61833283299</c:v>
                </c:pt>
                <c:pt idx="244">
                  <c:v>277104.76232449716</c:v>
                </c:pt>
                <c:pt idx="245">
                  <c:v>277842.22333611967</c:v>
                </c:pt>
                <c:pt idx="246">
                  <c:v>278574.97795280028</c:v>
                </c:pt>
                <c:pt idx="247">
                  <c:v>279303.0026425643</c:v>
                </c:pt>
                <c:pt idx="248">
                  <c:v>280026.2737557771</c:v>
                </c:pt>
                <c:pt idx="249">
                  <c:v>280744.76752455597</c:v>
                </c:pt>
                <c:pt idx="250">
                  <c:v>281458.46006217872</c:v>
                </c:pt>
                <c:pt idx="251">
                  <c:v>282167.3273624896</c:v>
                </c:pt>
                <c:pt idx="252">
                  <c:v>282871.34529930202</c:v>
                </c:pt>
                <c:pt idx="253">
                  <c:v>283570.48962579854</c:v>
                </c:pt>
                <c:pt idx="254">
                  <c:v>284264.73597392754</c:v>
                </c:pt>
                <c:pt idx="255">
                  <c:v>284954.0598537972</c:v>
                </c:pt>
                <c:pt idx="256">
                  <c:v>285638.43665306619</c:v>
                </c:pt>
                <c:pt idx="257">
                  <c:v>286317.84163633152</c:v>
                </c:pt>
                <c:pt idx="258">
                  <c:v>286992.2499445132</c:v>
                </c:pt>
                <c:pt idx="259">
                  <c:v>287661.63659423578</c:v>
                </c:pt>
                <c:pt idx="260">
                  <c:v>288325.97647720698</c:v>
                </c:pt>
                <c:pt idx="261">
                  <c:v>288985.24435959302</c:v>
                </c:pt>
                <c:pt idx="262">
                  <c:v>289639.41488139099</c:v>
                </c:pt>
                <c:pt idx="263">
                  <c:v>290288.46255579795</c:v>
                </c:pt>
                <c:pt idx="264">
                  <c:v>290932.36176857696</c:v>
                </c:pt>
                <c:pt idx="265">
                  <c:v>291571.08677741984</c:v>
                </c:pt>
                <c:pt idx="266">
                  <c:v>292204.61171130696</c:v>
                </c:pt>
                <c:pt idx="267">
                  <c:v>292832.91056986351</c:v>
                </c:pt>
                <c:pt idx="268">
                  <c:v>293455.95722271281</c:v>
                </c:pt>
                <c:pt idx="269">
                  <c:v>294073.72540882637</c:v>
                </c:pt>
                <c:pt idx="270">
                  <c:v>294686.18873587053</c:v>
                </c:pt>
                <c:pt idx="271">
                  <c:v>295293.32067954988</c:v>
                </c:pt>
                <c:pt idx="272">
                  <c:v>295895.09458294761</c:v>
                </c:pt>
                <c:pt idx="273">
                  <c:v>296491.48365586234</c:v>
                </c:pt>
                <c:pt idx="274">
                  <c:v>297082.46097414166</c:v>
                </c:pt>
                <c:pt idx="275">
                  <c:v>297667.99947901239</c:v>
                </c:pt>
                <c:pt idx="276">
                  <c:v>298248.07197640743</c:v>
                </c:pt>
                <c:pt idx="277">
                  <c:v>298822.65113628947</c:v>
                </c:pt>
                <c:pt idx="278">
                  <c:v>299391.70949197089</c:v>
                </c:pt>
                <c:pt idx="279">
                  <c:v>299955.21943943074</c:v>
                </c:pt>
                <c:pt idx="280">
                  <c:v>300513.15323662793</c:v>
                </c:pt>
                <c:pt idx="281">
                  <c:v>301065.48300281109</c:v>
                </c:pt>
                <c:pt idx="282">
                  <c:v>301612.18071782513</c:v>
                </c:pt>
                <c:pt idx="283">
                  <c:v>302153.21822141425</c:v>
                </c:pt>
                <c:pt idx="284">
                  <c:v>302688.56721252133</c:v>
                </c:pt>
                <c:pt idx="285">
                  <c:v>303218.19924858393</c:v>
                </c:pt>
                <c:pt idx="286">
                  <c:v>303742.08574482682</c:v>
                </c:pt>
                <c:pt idx="287">
                  <c:v>304260.19797355094</c:v>
                </c:pt>
                <c:pt idx="288">
                  <c:v>304772.50706341868</c:v>
                </c:pt>
                <c:pt idx="289">
                  <c:v>305278.98399873578</c:v>
                </c:pt>
                <c:pt idx="290">
                  <c:v>305779.59961872944</c:v>
                </c:pt>
                <c:pt idx="291">
                  <c:v>306274.32461682311</c:v>
                </c:pt>
                <c:pt idx="292">
                  <c:v>306763.12953990721</c:v>
                </c:pt>
                <c:pt idx="293">
                  <c:v>307245.98478760675</c:v>
                </c:pt>
                <c:pt idx="294">
                  <c:v>307722.86061154481</c:v>
                </c:pt>
                <c:pt idx="295">
                  <c:v>308193.72711460252</c:v>
                </c:pt>
                <c:pt idx="296">
                  <c:v>308658.55425017554</c:v>
                </c:pt>
                <c:pt idx="297">
                  <c:v>309117.31182142644</c:v>
                </c:pt>
                <c:pt idx="298">
                  <c:v>309569.96948053356</c:v>
                </c:pt>
                <c:pt idx="299">
                  <c:v>310016.4967279362</c:v>
                </c:pt>
                <c:pt idx="300">
                  <c:v>310456.86291157588</c:v>
                </c:pt>
                <c:pt idx="301">
                  <c:v>310891.03722613375</c:v>
                </c:pt>
                <c:pt idx="302">
                  <c:v>311318.9887122644</c:v>
                </c:pt>
                <c:pt idx="303">
                  <c:v>311740.68625582574</c:v>
                </c:pt>
                <c:pt idx="304">
                  <c:v>312156.09858710488</c:v>
                </c:pt>
                <c:pt idx="305">
                  <c:v>312565.19428004039</c:v>
                </c:pt>
                <c:pt idx="306">
                  <c:v>312967.94175144058</c:v>
                </c:pt>
                <c:pt idx="307">
                  <c:v>313364.3092601978</c:v>
                </c:pt>
                <c:pt idx="308">
                  <c:v>313754.26490649878</c:v>
                </c:pt>
                <c:pt idx="309">
                  <c:v>314137.7766310313</c:v>
                </c:pt>
                <c:pt idx="310">
                  <c:v>314514.81221418647</c:v>
                </c:pt>
                <c:pt idx="311">
                  <c:v>314885.33927525743</c:v>
                </c:pt>
                <c:pt idx="312">
                  <c:v>315249.32527163374</c:v>
                </c:pt>
                <c:pt idx="313">
                  <c:v>315606.73749799194</c:v>
                </c:pt>
                <c:pt idx="314">
                  <c:v>315957.54308548191</c:v>
                </c:pt>
                <c:pt idx="315">
                  <c:v>316301.70900090935</c:v>
                </c:pt>
                <c:pt idx="316">
                  <c:v>316639.2020459139</c:v>
                </c:pt>
                <c:pt idx="317">
                  <c:v>316969.98885614349</c:v>
                </c:pt>
                <c:pt idx="318">
                  <c:v>317294.03590042423</c:v>
                </c:pt>
                <c:pt idx="319">
                  <c:v>317611.30947992636</c:v>
                </c:pt>
                <c:pt idx="320">
                  <c:v>317921.77572732599</c:v>
                </c:pt>
                <c:pt idx="321">
                  <c:v>318225.40060596261</c:v>
                </c:pt>
                <c:pt idx="322">
                  <c:v>318522.1499089924</c:v>
                </c:pt>
                <c:pt idx="323">
                  <c:v>318811.98925853736</c:v>
                </c:pt>
                <c:pt idx="324">
                  <c:v>319094.88410483004</c:v>
                </c:pt>
                <c:pt idx="325">
                  <c:v>319370.79972535418</c:v>
                </c:pt>
                <c:pt idx="326">
                  <c:v>319639.70122398093</c:v>
                </c:pt>
                <c:pt idx="327">
                  <c:v>319901.55353010085</c:v>
                </c:pt>
                <c:pt idx="328">
                  <c:v>320156.32139775134</c:v>
                </c:pt>
                <c:pt idx="329">
                  <c:v>320403.96940474008</c:v>
                </c:pt>
                <c:pt idx="330">
                  <c:v>320644.46195176378</c:v>
                </c:pt>
                <c:pt idx="331">
                  <c:v>320877.76326152257</c:v>
                </c:pt>
                <c:pt idx="332">
                  <c:v>321103.83737783018</c:v>
                </c:pt>
                <c:pt idx="333">
                  <c:v>321322.64816471934</c:v>
                </c:pt>
                <c:pt idx="334">
                  <c:v>321534.15930554294</c:v>
                </c:pt>
                <c:pt idx="335">
                  <c:v>321738.33430207067</c:v>
                </c:pt>
                <c:pt idx="336">
                  <c:v>321935.13647358102</c:v>
                </c:pt>
                <c:pt idx="337">
                  <c:v>322124.52895594895</c:v>
                </c:pt>
                <c:pt idx="338">
                  <c:v>322306.47470072866</c:v>
                </c:pt>
                <c:pt idx="339">
                  <c:v>322480.93647423229</c:v>
                </c:pt>
                <c:pt idx="340">
                  <c:v>322647.87685660349</c:v>
                </c:pt>
                <c:pt idx="341">
                  <c:v>322807.2582408865</c:v>
                </c:pt>
                <c:pt idx="342">
                  <c:v>322959.04283209093</c:v>
                </c:pt>
                <c:pt idx="343">
                  <c:v>323103.19264625141</c:v>
                </c:pt>
                <c:pt idx="344">
                  <c:v>323239.66950948269</c:v>
                </c:pt>
                <c:pt idx="345">
                  <c:v>323368.43505703012</c:v>
                </c:pt>
                <c:pt idx="346">
                  <c:v>323489.45073231525</c:v>
                </c:pt>
                <c:pt idx="347">
                  <c:v>323602.67778597685</c:v>
                </c:pt>
                <c:pt idx="348">
                  <c:v>323708.07727490674</c:v>
                </c:pt>
                <c:pt idx="349">
                  <c:v>323805.6100612813</c:v>
                </c:pt>
                <c:pt idx="350">
                  <c:v>323895.2368115877</c:v>
                </c:pt>
                <c:pt idx="351">
                  <c:v>323976.91799564566</c:v>
                </c:pt>
                <c:pt idx="352">
                  <c:v>324050.61388562387</c:v>
                </c:pt>
                <c:pt idx="353">
                  <c:v>324116.284555052</c:v>
                </c:pt>
                <c:pt idx="354">
                  <c:v>324173.88987782726</c:v>
                </c:pt>
                <c:pt idx="355">
                  <c:v>324223.38952721638</c:v>
                </c:pt>
                <c:pt idx="356">
                  <c:v>324264.74297485244</c:v>
                </c:pt>
                <c:pt idx="357">
                  <c:v>324297.90948972671</c:v>
                </c:pt>
                <c:pt idx="358">
                  <c:v>324322.84813717532</c:v>
                </c:pt>
                <c:pt idx="359">
                  <c:v>324339.51777786121</c:v>
                </c:pt>
                <c:pt idx="360">
                  <c:v>324347.87706675055</c:v>
                </c:pt>
              </c:numCache>
            </c:numRef>
          </c:val>
          <c:smooth val="0"/>
          <c:extLst>
            <c:ext xmlns:c16="http://schemas.microsoft.com/office/drawing/2014/chart" uri="{C3380CC4-5D6E-409C-BE32-E72D297353CC}">
              <c16:uniqueId val="{00000004-AA7C-43AE-898A-A3FB70E8F4C5}"/>
            </c:ext>
          </c:extLst>
        </c:ser>
        <c:ser>
          <c:idx val="5"/>
          <c:order val="5"/>
          <c:tx>
            <c:strRef>
              <c:f>H_MortgageAmoritization!$P$1</c:f>
              <c:strCache>
                <c:ptCount val="1"/>
                <c:pt idx="0">
                  <c:v> Running Escrow </c:v>
                </c:pt>
              </c:strCache>
            </c:strRef>
          </c:tx>
          <c:spPr>
            <a:ln w="28575" cap="rnd">
              <a:solidFill>
                <a:schemeClr val="accent3"/>
              </a:solidFill>
              <a:prstDash val="sysDot"/>
              <a:round/>
            </a:ln>
            <a:effectLst/>
          </c:spPr>
          <c:marker>
            <c:symbol val="none"/>
          </c:marker>
          <c:cat>
            <c:numRef>
              <c:f>H_MortgageAmoritization!$J$2:$J$363</c:f>
              <c:numCache>
                <c:formatCode>m/d/yyyy</c:formatCode>
                <c:ptCount val="362"/>
                <c:pt idx="0">
                  <c:v>46023</c:v>
                </c:pt>
                <c:pt idx="1">
                  <c:v>46054</c:v>
                </c:pt>
                <c:pt idx="2">
                  <c:v>46082</c:v>
                </c:pt>
                <c:pt idx="3">
                  <c:v>46113</c:v>
                </c:pt>
                <c:pt idx="4">
                  <c:v>46143</c:v>
                </c:pt>
                <c:pt idx="5">
                  <c:v>46174</c:v>
                </c:pt>
                <c:pt idx="6">
                  <c:v>46204</c:v>
                </c:pt>
                <c:pt idx="7">
                  <c:v>46235</c:v>
                </c:pt>
                <c:pt idx="8">
                  <c:v>46266</c:v>
                </c:pt>
                <c:pt idx="9">
                  <c:v>46296</c:v>
                </c:pt>
                <c:pt idx="10">
                  <c:v>46327</c:v>
                </c:pt>
                <c:pt idx="11">
                  <c:v>46357</c:v>
                </c:pt>
                <c:pt idx="12">
                  <c:v>46388</c:v>
                </c:pt>
                <c:pt idx="13">
                  <c:v>46419</c:v>
                </c:pt>
                <c:pt idx="14">
                  <c:v>46447</c:v>
                </c:pt>
                <c:pt idx="15">
                  <c:v>46478</c:v>
                </c:pt>
                <c:pt idx="16">
                  <c:v>46508</c:v>
                </c:pt>
                <c:pt idx="17">
                  <c:v>46539</c:v>
                </c:pt>
                <c:pt idx="18">
                  <c:v>46569</c:v>
                </c:pt>
                <c:pt idx="19">
                  <c:v>46600</c:v>
                </c:pt>
                <c:pt idx="20">
                  <c:v>46631</c:v>
                </c:pt>
                <c:pt idx="21">
                  <c:v>46661</c:v>
                </c:pt>
                <c:pt idx="22">
                  <c:v>46692</c:v>
                </c:pt>
                <c:pt idx="23">
                  <c:v>46722</c:v>
                </c:pt>
                <c:pt idx="24">
                  <c:v>46753</c:v>
                </c:pt>
                <c:pt idx="25">
                  <c:v>46784</c:v>
                </c:pt>
                <c:pt idx="26">
                  <c:v>46813</c:v>
                </c:pt>
                <c:pt idx="27">
                  <c:v>46844</c:v>
                </c:pt>
                <c:pt idx="28">
                  <c:v>46874</c:v>
                </c:pt>
                <c:pt idx="29">
                  <c:v>46905</c:v>
                </c:pt>
                <c:pt idx="30">
                  <c:v>46935</c:v>
                </c:pt>
                <c:pt idx="31">
                  <c:v>46966</c:v>
                </c:pt>
                <c:pt idx="32">
                  <c:v>46997</c:v>
                </c:pt>
                <c:pt idx="33">
                  <c:v>47027</c:v>
                </c:pt>
                <c:pt idx="34">
                  <c:v>47058</c:v>
                </c:pt>
                <c:pt idx="35">
                  <c:v>47088</c:v>
                </c:pt>
                <c:pt idx="36">
                  <c:v>47119</c:v>
                </c:pt>
                <c:pt idx="37">
                  <c:v>47150</c:v>
                </c:pt>
                <c:pt idx="38">
                  <c:v>47178</c:v>
                </c:pt>
                <c:pt idx="39">
                  <c:v>47209</c:v>
                </c:pt>
                <c:pt idx="40">
                  <c:v>47239</c:v>
                </c:pt>
                <c:pt idx="41">
                  <c:v>47270</c:v>
                </c:pt>
                <c:pt idx="42">
                  <c:v>47300</c:v>
                </c:pt>
                <c:pt idx="43">
                  <c:v>47331</c:v>
                </c:pt>
                <c:pt idx="44">
                  <c:v>47362</c:v>
                </c:pt>
                <c:pt idx="45">
                  <c:v>47392</c:v>
                </c:pt>
                <c:pt idx="46">
                  <c:v>47423</c:v>
                </c:pt>
                <c:pt idx="47">
                  <c:v>47453</c:v>
                </c:pt>
                <c:pt idx="48">
                  <c:v>47484</c:v>
                </c:pt>
                <c:pt idx="49">
                  <c:v>47515</c:v>
                </c:pt>
                <c:pt idx="50">
                  <c:v>47543</c:v>
                </c:pt>
                <c:pt idx="51">
                  <c:v>47574</c:v>
                </c:pt>
                <c:pt idx="52">
                  <c:v>47604</c:v>
                </c:pt>
                <c:pt idx="53">
                  <c:v>47635</c:v>
                </c:pt>
                <c:pt idx="54">
                  <c:v>47665</c:v>
                </c:pt>
                <c:pt idx="55">
                  <c:v>47696</c:v>
                </c:pt>
                <c:pt idx="56">
                  <c:v>47727</c:v>
                </c:pt>
                <c:pt idx="57">
                  <c:v>47757</c:v>
                </c:pt>
                <c:pt idx="58">
                  <c:v>47788</c:v>
                </c:pt>
                <c:pt idx="59">
                  <c:v>47818</c:v>
                </c:pt>
                <c:pt idx="60">
                  <c:v>47849</c:v>
                </c:pt>
                <c:pt idx="61">
                  <c:v>47880</c:v>
                </c:pt>
                <c:pt idx="62">
                  <c:v>47908</c:v>
                </c:pt>
                <c:pt idx="63">
                  <c:v>47939</c:v>
                </c:pt>
                <c:pt idx="64">
                  <c:v>47969</c:v>
                </c:pt>
                <c:pt idx="65">
                  <c:v>48000</c:v>
                </c:pt>
                <c:pt idx="66">
                  <c:v>48030</c:v>
                </c:pt>
                <c:pt idx="67">
                  <c:v>48061</c:v>
                </c:pt>
                <c:pt idx="68">
                  <c:v>48092</c:v>
                </c:pt>
                <c:pt idx="69">
                  <c:v>48122</c:v>
                </c:pt>
                <c:pt idx="70">
                  <c:v>48153</c:v>
                </c:pt>
                <c:pt idx="71">
                  <c:v>48183</c:v>
                </c:pt>
                <c:pt idx="72">
                  <c:v>48214</c:v>
                </c:pt>
                <c:pt idx="73">
                  <c:v>48245</c:v>
                </c:pt>
                <c:pt idx="74">
                  <c:v>48274</c:v>
                </c:pt>
                <c:pt idx="75">
                  <c:v>48305</c:v>
                </c:pt>
                <c:pt idx="76">
                  <c:v>48335</c:v>
                </c:pt>
                <c:pt idx="77">
                  <c:v>48366</c:v>
                </c:pt>
                <c:pt idx="78">
                  <c:v>48396</c:v>
                </c:pt>
                <c:pt idx="79">
                  <c:v>48427</c:v>
                </c:pt>
                <c:pt idx="80">
                  <c:v>48458</c:v>
                </c:pt>
                <c:pt idx="81">
                  <c:v>48488</c:v>
                </c:pt>
                <c:pt idx="82">
                  <c:v>48519</c:v>
                </c:pt>
                <c:pt idx="83">
                  <c:v>48549</c:v>
                </c:pt>
                <c:pt idx="84">
                  <c:v>48580</c:v>
                </c:pt>
                <c:pt idx="85">
                  <c:v>48611</c:v>
                </c:pt>
                <c:pt idx="86">
                  <c:v>48639</c:v>
                </c:pt>
                <c:pt idx="87">
                  <c:v>48670</c:v>
                </c:pt>
                <c:pt idx="88">
                  <c:v>48700</c:v>
                </c:pt>
                <c:pt idx="89">
                  <c:v>48731</c:v>
                </c:pt>
                <c:pt idx="90">
                  <c:v>48761</c:v>
                </c:pt>
                <c:pt idx="91">
                  <c:v>48792</c:v>
                </c:pt>
                <c:pt idx="92">
                  <c:v>48823</c:v>
                </c:pt>
                <c:pt idx="93">
                  <c:v>48853</c:v>
                </c:pt>
                <c:pt idx="94">
                  <c:v>48884</c:v>
                </c:pt>
                <c:pt idx="95">
                  <c:v>48914</c:v>
                </c:pt>
                <c:pt idx="96">
                  <c:v>48945</c:v>
                </c:pt>
                <c:pt idx="97">
                  <c:v>48976</c:v>
                </c:pt>
                <c:pt idx="98">
                  <c:v>49004</c:v>
                </c:pt>
                <c:pt idx="99">
                  <c:v>49035</c:v>
                </c:pt>
                <c:pt idx="100">
                  <c:v>49065</c:v>
                </c:pt>
                <c:pt idx="101">
                  <c:v>49096</c:v>
                </c:pt>
                <c:pt idx="102">
                  <c:v>49126</c:v>
                </c:pt>
                <c:pt idx="103">
                  <c:v>49157</c:v>
                </c:pt>
                <c:pt idx="104">
                  <c:v>49188</c:v>
                </c:pt>
                <c:pt idx="105">
                  <c:v>49218</c:v>
                </c:pt>
                <c:pt idx="106">
                  <c:v>49249</c:v>
                </c:pt>
                <c:pt idx="107">
                  <c:v>49279</c:v>
                </c:pt>
                <c:pt idx="108">
                  <c:v>49310</c:v>
                </c:pt>
                <c:pt idx="109">
                  <c:v>49341</c:v>
                </c:pt>
                <c:pt idx="110">
                  <c:v>49369</c:v>
                </c:pt>
                <c:pt idx="111">
                  <c:v>49400</c:v>
                </c:pt>
                <c:pt idx="112">
                  <c:v>49430</c:v>
                </c:pt>
                <c:pt idx="113">
                  <c:v>49461</c:v>
                </c:pt>
                <c:pt idx="114">
                  <c:v>49491</c:v>
                </c:pt>
                <c:pt idx="115">
                  <c:v>49522</c:v>
                </c:pt>
                <c:pt idx="116">
                  <c:v>49553</c:v>
                </c:pt>
                <c:pt idx="117">
                  <c:v>49583</c:v>
                </c:pt>
                <c:pt idx="118">
                  <c:v>49614</c:v>
                </c:pt>
                <c:pt idx="119">
                  <c:v>49644</c:v>
                </c:pt>
                <c:pt idx="120">
                  <c:v>49675</c:v>
                </c:pt>
                <c:pt idx="121">
                  <c:v>49706</c:v>
                </c:pt>
                <c:pt idx="122">
                  <c:v>49735</c:v>
                </c:pt>
                <c:pt idx="123">
                  <c:v>49766</c:v>
                </c:pt>
                <c:pt idx="124">
                  <c:v>49796</c:v>
                </c:pt>
                <c:pt idx="125">
                  <c:v>49827</c:v>
                </c:pt>
                <c:pt idx="126">
                  <c:v>49857</c:v>
                </c:pt>
                <c:pt idx="127">
                  <c:v>49888</c:v>
                </c:pt>
                <c:pt idx="128">
                  <c:v>49919</c:v>
                </c:pt>
                <c:pt idx="129">
                  <c:v>49949</c:v>
                </c:pt>
                <c:pt idx="130">
                  <c:v>49980</c:v>
                </c:pt>
                <c:pt idx="131">
                  <c:v>50010</c:v>
                </c:pt>
                <c:pt idx="132">
                  <c:v>50041</c:v>
                </c:pt>
                <c:pt idx="133">
                  <c:v>50072</c:v>
                </c:pt>
                <c:pt idx="134">
                  <c:v>50100</c:v>
                </c:pt>
                <c:pt idx="135">
                  <c:v>50131</c:v>
                </c:pt>
                <c:pt idx="136">
                  <c:v>50161</c:v>
                </c:pt>
                <c:pt idx="137">
                  <c:v>50192</c:v>
                </c:pt>
                <c:pt idx="138">
                  <c:v>50222</c:v>
                </c:pt>
                <c:pt idx="139">
                  <c:v>50253</c:v>
                </c:pt>
                <c:pt idx="140">
                  <c:v>50284</c:v>
                </c:pt>
                <c:pt idx="141">
                  <c:v>50314</c:v>
                </c:pt>
                <c:pt idx="142">
                  <c:v>50345</c:v>
                </c:pt>
                <c:pt idx="143">
                  <c:v>50375</c:v>
                </c:pt>
                <c:pt idx="144">
                  <c:v>50406</c:v>
                </c:pt>
                <c:pt idx="145">
                  <c:v>50437</c:v>
                </c:pt>
                <c:pt idx="146">
                  <c:v>50465</c:v>
                </c:pt>
                <c:pt idx="147">
                  <c:v>50496</c:v>
                </c:pt>
                <c:pt idx="148">
                  <c:v>50526</c:v>
                </c:pt>
                <c:pt idx="149">
                  <c:v>50557</c:v>
                </c:pt>
                <c:pt idx="150">
                  <c:v>50587</c:v>
                </c:pt>
                <c:pt idx="151">
                  <c:v>50618</c:v>
                </c:pt>
                <c:pt idx="152">
                  <c:v>50649</c:v>
                </c:pt>
                <c:pt idx="153">
                  <c:v>50679</c:v>
                </c:pt>
                <c:pt idx="154">
                  <c:v>50710</c:v>
                </c:pt>
                <c:pt idx="155">
                  <c:v>50740</c:v>
                </c:pt>
                <c:pt idx="156">
                  <c:v>50771</c:v>
                </c:pt>
                <c:pt idx="157">
                  <c:v>50802</c:v>
                </c:pt>
                <c:pt idx="158">
                  <c:v>50830</c:v>
                </c:pt>
                <c:pt idx="159">
                  <c:v>50861</c:v>
                </c:pt>
                <c:pt idx="160">
                  <c:v>50891</c:v>
                </c:pt>
                <c:pt idx="161">
                  <c:v>50922</c:v>
                </c:pt>
                <c:pt idx="162">
                  <c:v>50952</c:v>
                </c:pt>
                <c:pt idx="163">
                  <c:v>50983</c:v>
                </c:pt>
                <c:pt idx="164">
                  <c:v>51014</c:v>
                </c:pt>
                <c:pt idx="165">
                  <c:v>51044</c:v>
                </c:pt>
                <c:pt idx="166">
                  <c:v>51075</c:v>
                </c:pt>
                <c:pt idx="167">
                  <c:v>51105</c:v>
                </c:pt>
                <c:pt idx="168">
                  <c:v>51136</c:v>
                </c:pt>
                <c:pt idx="169">
                  <c:v>51167</c:v>
                </c:pt>
                <c:pt idx="170">
                  <c:v>51196</c:v>
                </c:pt>
                <c:pt idx="171">
                  <c:v>51227</c:v>
                </c:pt>
                <c:pt idx="172">
                  <c:v>51257</c:v>
                </c:pt>
                <c:pt idx="173">
                  <c:v>51288</c:v>
                </c:pt>
                <c:pt idx="174">
                  <c:v>51318</c:v>
                </c:pt>
                <c:pt idx="175">
                  <c:v>51349</c:v>
                </c:pt>
                <c:pt idx="176">
                  <c:v>51380</c:v>
                </c:pt>
                <c:pt idx="177">
                  <c:v>51410</c:v>
                </c:pt>
                <c:pt idx="178">
                  <c:v>51441</c:v>
                </c:pt>
                <c:pt idx="179">
                  <c:v>51471</c:v>
                </c:pt>
                <c:pt idx="180">
                  <c:v>51502</c:v>
                </c:pt>
                <c:pt idx="181">
                  <c:v>51533</c:v>
                </c:pt>
                <c:pt idx="182">
                  <c:v>51561</c:v>
                </c:pt>
                <c:pt idx="183">
                  <c:v>51592</c:v>
                </c:pt>
                <c:pt idx="184">
                  <c:v>51622</c:v>
                </c:pt>
                <c:pt idx="185">
                  <c:v>51653</c:v>
                </c:pt>
                <c:pt idx="186">
                  <c:v>51683</c:v>
                </c:pt>
                <c:pt idx="187">
                  <c:v>51714</c:v>
                </c:pt>
                <c:pt idx="188">
                  <c:v>51745</c:v>
                </c:pt>
                <c:pt idx="189">
                  <c:v>51775</c:v>
                </c:pt>
                <c:pt idx="190">
                  <c:v>51806</c:v>
                </c:pt>
                <c:pt idx="191">
                  <c:v>51836</c:v>
                </c:pt>
                <c:pt idx="192">
                  <c:v>51867</c:v>
                </c:pt>
                <c:pt idx="193">
                  <c:v>51898</c:v>
                </c:pt>
                <c:pt idx="194">
                  <c:v>51926</c:v>
                </c:pt>
                <c:pt idx="195">
                  <c:v>51957</c:v>
                </c:pt>
                <c:pt idx="196">
                  <c:v>51987</c:v>
                </c:pt>
                <c:pt idx="197">
                  <c:v>52018</c:v>
                </c:pt>
                <c:pt idx="198">
                  <c:v>52048</c:v>
                </c:pt>
                <c:pt idx="199">
                  <c:v>52079</c:v>
                </c:pt>
                <c:pt idx="200">
                  <c:v>52110</c:v>
                </c:pt>
                <c:pt idx="201">
                  <c:v>52140</c:v>
                </c:pt>
                <c:pt idx="202">
                  <c:v>52171</c:v>
                </c:pt>
                <c:pt idx="203">
                  <c:v>52201</c:v>
                </c:pt>
                <c:pt idx="204">
                  <c:v>52232</c:v>
                </c:pt>
                <c:pt idx="205">
                  <c:v>52263</c:v>
                </c:pt>
                <c:pt idx="206">
                  <c:v>52291</c:v>
                </c:pt>
                <c:pt idx="207">
                  <c:v>52322</c:v>
                </c:pt>
                <c:pt idx="208">
                  <c:v>52352</c:v>
                </c:pt>
                <c:pt idx="209">
                  <c:v>52383</c:v>
                </c:pt>
                <c:pt idx="210">
                  <c:v>52413</c:v>
                </c:pt>
                <c:pt idx="211">
                  <c:v>52444</c:v>
                </c:pt>
                <c:pt idx="212">
                  <c:v>52475</c:v>
                </c:pt>
                <c:pt idx="213">
                  <c:v>52505</c:v>
                </c:pt>
                <c:pt idx="214">
                  <c:v>52536</c:v>
                </c:pt>
                <c:pt idx="215">
                  <c:v>52566</c:v>
                </c:pt>
                <c:pt idx="216">
                  <c:v>52597</c:v>
                </c:pt>
                <c:pt idx="217">
                  <c:v>52628</c:v>
                </c:pt>
                <c:pt idx="218">
                  <c:v>52657</c:v>
                </c:pt>
                <c:pt idx="219">
                  <c:v>52688</c:v>
                </c:pt>
                <c:pt idx="220">
                  <c:v>52718</c:v>
                </c:pt>
                <c:pt idx="221">
                  <c:v>52749</c:v>
                </c:pt>
                <c:pt idx="222">
                  <c:v>52779</c:v>
                </c:pt>
                <c:pt idx="223">
                  <c:v>52810</c:v>
                </c:pt>
                <c:pt idx="224">
                  <c:v>52841</c:v>
                </c:pt>
                <c:pt idx="225">
                  <c:v>52871</c:v>
                </c:pt>
                <c:pt idx="226">
                  <c:v>52902</c:v>
                </c:pt>
                <c:pt idx="227">
                  <c:v>52932</c:v>
                </c:pt>
                <c:pt idx="228">
                  <c:v>52963</c:v>
                </c:pt>
                <c:pt idx="229">
                  <c:v>52994</c:v>
                </c:pt>
                <c:pt idx="230">
                  <c:v>53022</c:v>
                </c:pt>
                <c:pt idx="231">
                  <c:v>53053</c:v>
                </c:pt>
                <c:pt idx="232">
                  <c:v>53083</c:v>
                </c:pt>
                <c:pt idx="233">
                  <c:v>53114</c:v>
                </c:pt>
                <c:pt idx="234">
                  <c:v>53144</c:v>
                </c:pt>
                <c:pt idx="235">
                  <c:v>53175</c:v>
                </c:pt>
                <c:pt idx="236">
                  <c:v>53206</c:v>
                </c:pt>
                <c:pt idx="237">
                  <c:v>53236</c:v>
                </c:pt>
                <c:pt idx="238">
                  <c:v>53267</c:v>
                </c:pt>
                <c:pt idx="239">
                  <c:v>53297</c:v>
                </c:pt>
                <c:pt idx="240">
                  <c:v>53328</c:v>
                </c:pt>
                <c:pt idx="241">
                  <c:v>53359</c:v>
                </c:pt>
                <c:pt idx="242">
                  <c:v>53387</c:v>
                </c:pt>
                <c:pt idx="243">
                  <c:v>53418</c:v>
                </c:pt>
                <c:pt idx="244">
                  <c:v>53448</c:v>
                </c:pt>
                <c:pt idx="245">
                  <c:v>53479</c:v>
                </c:pt>
                <c:pt idx="246">
                  <c:v>53509</c:v>
                </c:pt>
                <c:pt idx="247">
                  <c:v>53540</c:v>
                </c:pt>
                <c:pt idx="248">
                  <c:v>53571</c:v>
                </c:pt>
                <c:pt idx="249">
                  <c:v>53601</c:v>
                </c:pt>
                <c:pt idx="250">
                  <c:v>53632</c:v>
                </c:pt>
                <c:pt idx="251">
                  <c:v>53662</c:v>
                </c:pt>
                <c:pt idx="252">
                  <c:v>53693</c:v>
                </c:pt>
                <c:pt idx="253">
                  <c:v>53724</c:v>
                </c:pt>
                <c:pt idx="254">
                  <c:v>53752</c:v>
                </c:pt>
                <c:pt idx="255">
                  <c:v>53783</c:v>
                </c:pt>
                <c:pt idx="256">
                  <c:v>53813</c:v>
                </c:pt>
                <c:pt idx="257">
                  <c:v>53844</c:v>
                </c:pt>
                <c:pt idx="258">
                  <c:v>53874</c:v>
                </c:pt>
                <c:pt idx="259">
                  <c:v>53905</c:v>
                </c:pt>
                <c:pt idx="260">
                  <c:v>53936</c:v>
                </c:pt>
                <c:pt idx="261">
                  <c:v>53966</c:v>
                </c:pt>
                <c:pt idx="262">
                  <c:v>53997</c:v>
                </c:pt>
                <c:pt idx="263">
                  <c:v>54027</c:v>
                </c:pt>
                <c:pt idx="264">
                  <c:v>54058</c:v>
                </c:pt>
                <c:pt idx="265">
                  <c:v>54089</c:v>
                </c:pt>
                <c:pt idx="266">
                  <c:v>54118</c:v>
                </c:pt>
                <c:pt idx="267">
                  <c:v>54149</c:v>
                </c:pt>
                <c:pt idx="268">
                  <c:v>54179</c:v>
                </c:pt>
                <c:pt idx="269">
                  <c:v>54210</c:v>
                </c:pt>
                <c:pt idx="270">
                  <c:v>54240</c:v>
                </c:pt>
                <c:pt idx="271">
                  <c:v>54271</c:v>
                </c:pt>
                <c:pt idx="272">
                  <c:v>54302</c:v>
                </c:pt>
                <c:pt idx="273">
                  <c:v>54332</c:v>
                </c:pt>
                <c:pt idx="274">
                  <c:v>54363</c:v>
                </c:pt>
                <c:pt idx="275">
                  <c:v>54393</c:v>
                </c:pt>
                <c:pt idx="276">
                  <c:v>54424</c:v>
                </c:pt>
                <c:pt idx="277">
                  <c:v>54455</c:v>
                </c:pt>
                <c:pt idx="278">
                  <c:v>54483</c:v>
                </c:pt>
                <c:pt idx="279">
                  <c:v>54514</c:v>
                </c:pt>
                <c:pt idx="280">
                  <c:v>54544</c:v>
                </c:pt>
                <c:pt idx="281">
                  <c:v>54575</c:v>
                </c:pt>
                <c:pt idx="282">
                  <c:v>54605</c:v>
                </c:pt>
                <c:pt idx="283">
                  <c:v>54636</c:v>
                </c:pt>
                <c:pt idx="284">
                  <c:v>54667</c:v>
                </c:pt>
                <c:pt idx="285">
                  <c:v>54697</c:v>
                </c:pt>
                <c:pt idx="286">
                  <c:v>54728</c:v>
                </c:pt>
                <c:pt idx="287">
                  <c:v>54758</c:v>
                </c:pt>
                <c:pt idx="288">
                  <c:v>54789</c:v>
                </c:pt>
                <c:pt idx="289">
                  <c:v>54820</c:v>
                </c:pt>
                <c:pt idx="290">
                  <c:v>54848</c:v>
                </c:pt>
                <c:pt idx="291">
                  <c:v>54879</c:v>
                </c:pt>
                <c:pt idx="292">
                  <c:v>54909</c:v>
                </c:pt>
                <c:pt idx="293">
                  <c:v>54940</c:v>
                </c:pt>
                <c:pt idx="294">
                  <c:v>54970</c:v>
                </c:pt>
                <c:pt idx="295">
                  <c:v>55001</c:v>
                </c:pt>
                <c:pt idx="296">
                  <c:v>55032</c:v>
                </c:pt>
                <c:pt idx="297">
                  <c:v>55062</c:v>
                </c:pt>
                <c:pt idx="298">
                  <c:v>55093</c:v>
                </c:pt>
                <c:pt idx="299">
                  <c:v>55123</c:v>
                </c:pt>
                <c:pt idx="300">
                  <c:v>55154</c:v>
                </c:pt>
                <c:pt idx="301">
                  <c:v>55185</c:v>
                </c:pt>
                <c:pt idx="302">
                  <c:v>55213</c:v>
                </c:pt>
                <c:pt idx="303">
                  <c:v>55244</c:v>
                </c:pt>
                <c:pt idx="304">
                  <c:v>55274</c:v>
                </c:pt>
                <c:pt idx="305">
                  <c:v>55305</c:v>
                </c:pt>
                <c:pt idx="306">
                  <c:v>55335</c:v>
                </c:pt>
                <c:pt idx="307">
                  <c:v>55366</c:v>
                </c:pt>
                <c:pt idx="308">
                  <c:v>55397</c:v>
                </c:pt>
                <c:pt idx="309">
                  <c:v>55427</c:v>
                </c:pt>
                <c:pt idx="310">
                  <c:v>55458</c:v>
                </c:pt>
                <c:pt idx="311">
                  <c:v>55488</c:v>
                </c:pt>
                <c:pt idx="312">
                  <c:v>55519</c:v>
                </c:pt>
                <c:pt idx="313">
                  <c:v>55550</c:v>
                </c:pt>
                <c:pt idx="314">
                  <c:v>55579</c:v>
                </c:pt>
                <c:pt idx="315">
                  <c:v>55610</c:v>
                </c:pt>
                <c:pt idx="316">
                  <c:v>55640</c:v>
                </c:pt>
                <c:pt idx="317">
                  <c:v>55671</c:v>
                </c:pt>
                <c:pt idx="318">
                  <c:v>55701</c:v>
                </c:pt>
                <c:pt idx="319">
                  <c:v>55732</c:v>
                </c:pt>
                <c:pt idx="320">
                  <c:v>55763</c:v>
                </c:pt>
                <c:pt idx="321">
                  <c:v>55793</c:v>
                </c:pt>
                <c:pt idx="322">
                  <c:v>55824</c:v>
                </c:pt>
                <c:pt idx="323">
                  <c:v>55854</c:v>
                </c:pt>
                <c:pt idx="324">
                  <c:v>55885</c:v>
                </c:pt>
                <c:pt idx="325">
                  <c:v>55916</c:v>
                </c:pt>
                <c:pt idx="326">
                  <c:v>55944</c:v>
                </c:pt>
                <c:pt idx="327">
                  <c:v>55975</c:v>
                </c:pt>
                <c:pt idx="328">
                  <c:v>56005</c:v>
                </c:pt>
                <c:pt idx="329">
                  <c:v>56036</c:v>
                </c:pt>
                <c:pt idx="330">
                  <c:v>56066</c:v>
                </c:pt>
                <c:pt idx="331">
                  <c:v>56097</c:v>
                </c:pt>
                <c:pt idx="332">
                  <c:v>56128</c:v>
                </c:pt>
                <c:pt idx="333">
                  <c:v>56158</c:v>
                </c:pt>
                <c:pt idx="334">
                  <c:v>56189</c:v>
                </c:pt>
                <c:pt idx="335">
                  <c:v>56219</c:v>
                </c:pt>
                <c:pt idx="336">
                  <c:v>56250</c:v>
                </c:pt>
                <c:pt idx="337">
                  <c:v>56281</c:v>
                </c:pt>
                <c:pt idx="338">
                  <c:v>56309</c:v>
                </c:pt>
                <c:pt idx="339">
                  <c:v>56340</c:v>
                </c:pt>
                <c:pt idx="340">
                  <c:v>56370</c:v>
                </c:pt>
                <c:pt idx="341">
                  <c:v>56401</c:v>
                </c:pt>
                <c:pt idx="342">
                  <c:v>56431</c:v>
                </c:pt>
                <c:pt idx="343">
                  <c:v>56462</c:v>
                </c:pt>
                <c:pt idx="344">
                  <c:v>56493</c:v>
                </c:pt>
                <c:pt idx="345">
                  <c:v>56523</c:v>
                </c:pt>
                <c:pt idx="346">
                  <c:v>56554</c:v>
                </c:pt>
                <c:pt idx="347">
                  <c:v>56584</c:v>
                </c:pt>
                <c:pt idx="348">
                  <c:v>56615</c:v>
                </c:pt>
                <c:pt idx="349">
                  <c:v>56646</c:v>
                </c:pt>
                <c:pt idx="350">
                  <c:v>56674</c:v>
                </c:pt>
                <c:pt idx="351">
                  <c:v>56705</c:v>
                </c:pt>
                <c:pt idx="352">
                  <c:v>56735</c:v>
                </c:pt>
                <c:pt idx="353">
                  <c:v>56766</c:v>
                </c:pt>
                <c:pt idx="354">
                  <c:v>56796</c:v>
                </c:pt>
                <c:pt idx="355">
                  <c:v>56827</c:v>
                </c:pt>
                <c:pt idx="356">
                  <c:v>56858</c:v>
                </c:pt>
                <c:pt idx="357">
                  <c:v>56888</c:v>
                </c:pt>
                <c:pt idx="358">
                  <c:v>56919</c:v>
                </c:pt>
                <c:pt idx="359">
                  <c:v>56949</c:v>
                </c:pt>
                <c:pt idx="360">
                  <c:v>56980</c:v>
                </c:pt>
              </c:numCache>
            </c:numRef>
          </c:cat>
          <c:val>
            <c:numRef>
              <c:f>H_MortgageAmoritization!$P$2:$P$1000</c:f>
              <c:numCache>
                <c:formatCode>_("$"* #,##0.00_);_("$"* \(#,##0.00\);_("$"* "-"??_);_(@_)</c:formatCode>
                <c:ptCount val="9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numCache>
            </c:numRef>
          </c:val>
          <c:smooth val="0"/>
          <c:extLst>
            <c:ext xmlns:c16="http://schemas.microsoft.com/office/drawing/2014/chart" uri="{C3380CC4-5D6E-409C-BE32-E72D297353CC}">
              <c16:uniqueId val="{00000005-AA7C-43AE-898A-A3FB70E8F4C5}"/>
            </c:ext>
          </c:extLst>
        </c:ser>
        <c:ser>
          <c:idx val="6"/>
          <c:order val="6"/>
          <c:tx>
            <c:v>Milestones</c:v>
          </c:tx>
          <c:spPr>
            <a:ln w="28575" cap="rnd">
              <a:noFill/>
              <a:round/>
            </a:ln>
            <a:effectLst/>
          </c:spPr>
          <c:marker>
            <c:symbol val="circle"/>
            <c:size val="5"/>
            <c:spPr>
              <a:solidFill>
                <a:schemeClr val="accent1">
                  <a:lumMod val="60000"/>
                </a:schemeClr>
              </a:solidFill>
              <a:ln w="9525">
                <a:solidFill>
                  <a:schemeClr val="accent1">
                    <a:lumMod val="60000"/>
                  </a:schemeClr>
                </a:solidFill>
              </a:ln>
              <a:effectLst/>
            </c:spPr>
          </c:marker>
          <c:dLbls>
            <c:spPr>
              <a:noFill/>
              <a:ln>
                <a:noFill/>
              </a:ln>
              <a:effectLst/>
            </c:spPr>
            <c:txPr>
              <a:bodyPr rot="0" spcFirstLastPara="1" vertOverflow="ellipsis" vert="horz" wrap="square" lIns="38100" tIns="19050" rIns="38100" bIns="19050" anchor="t" anchorCtr="0">
                <a:spAutoFit/>
              </a:bodyPr>
              <a:lstStyle/>
              <a:p>
                <a:pPr>
                  <a:defRPr sz="11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H_MortgageAmoritization!$J$2:$J$363</c:f>
              <c:numCache>
                <c:formatCode>m/d/yyyy</c:formatCode>
                <c:ptCount val="362"/>
                <c:pt idx="0">
                  <c:v>46023</c:v>
                </c:pt>
                <c:pt idx="1">
                  <c:v>46054</c:v>
                </c:pt>
                <c:pt idx="2">
                  <c:v>46082</c:v>
                </c:pt>
                <c:pt idx="3">
                  <c:v>46113</c:v>
                </c:pt>
                <c:pt idx="4">
                  <c:v>46143</c:v>
                </c:pt>
                <c:pt idx="5">
                  <c:v>46174</c:v>
                </c:pt>
                <c:pt idx="6">
                  <c:v>46204</c:v>
                </c:pt>
                <c:pt idx="7">
                  <c:v>46235</c:v>
                </c:pt>
                <c:pt idx="8">
                  <c:v>46266</c:v>
                </c:pt>
                <c:pt idx="9">
                  <c:v>46296</c:v>
                </c:pt>
                <c:pt idx="10">
                  <c:v>46327</c:v>
                </c:pt>
                <c:pt idx="11">
                  <c:v>46357</c:v>
                </c:pt>
                <c:pt idx="12">
                  <c:v>46388</c:v>
                </c:pt>
                <c:pt idx="13">
                  <c:v>46419</c:v>
                </c:pt>
                <c:pt idx="14">
                  <c:v>46447</c:v>
                </c:pt>
                <c:pt idx="15">
                  <c:v>46478</c:v>
                </c:pt>
                <c:pt idx="16">
                  <c:v>46508</c:v>
                </c:pt>
                <c:pt idx="17">
                  <c:v>46539</c:v>
                </c:pt>
                <c:pt idx="18">
                  <c:v>46569</c:v>
                </c:pt>
                <c:pt idx="19">
                  <c:v>46600</c:v>
                </c:pt>
                <c:pt idx="20">
                  <c:v>46631</c:v>
                </c:pt>
                <c:pt idx="21">
                  <c:v>46661</c:v>
                </c:pt>
                <c:pt idx="22">
                  <c:v>46692</c:v>
                </c:pt>
                <c:pt idx="23">
                  <c:v>46722</c:v>
                </c:pt>
                <c:pt idx="24">
                  <c:v>46753</c:v>
                </c:pt>
                <c:pt idx="25">
                  <c:v>46784</c:v>
                </c:pt>
                <c:pt idx="26">
                  <c:v>46813</c:v>
                </c:pt>
                <c:pt idx="27">
                  <c:v>46844</c:v>
                </c:pt>
                <c:pt idx="28">
                  <c:v>46874</c:v>
                </c:pt>
                <c:pt idx="29">
                  <c:v>46905</c:v>
                </c:pt>
                <c:pt idx="30">
                  <c:v>46935</c:v>
                </c:pt>
                <c:pt idx="31">
                  <c:v>46966</c:v>
                </c:pt>
                <c:pt idx="32">
                  <c:v>46997</c:v>
                </c:pt>
                <c:pt idx="33">
                  <c:v>47027</c:v>
                </c:pt>
                <c:pt idx="34">
                  <c:v>47058</c:v>
                </c:pt>
                <c:pt idx="35">
                  <c:v>47088</c:v>
                </c:pt>
                <c:pt idx="36">
                  <c:v>47119</c:v>
                </c:pt>
                <c:pt idx="37">
                  <c:v>47150</c:v>
                </c:pt>
                <c:pt idx="38">
                  <c:v>47178</c:v>
                </c:pt>
                <c:pt idx="39">
                  <c:v>47209</c:v>
                </c:pt>
                <c:pt idx="40">
                  <c:v>47239</c:v>
                </c:pt>
                <c:pt idx="41">
                  <c:v>47270</c:v>
                </c:pt>
                <c:pt idx="42">
                  <c:v>47300</c:v>
                </c:pt>
                <c:pt idx="43">
                  <c:v>47331</c:v>
                </c:pt>
                <c:pt idx="44">
                  <c:v>47362</c:v>
                </c:pt>
                <c:pt idx="45">
                  <c:v>47392</c:v>
                </c:pt>
                <c:pt idx="46">
                  <c:v>47423</c:v>
                </c:pt>
                <c:pt idx="47">
                  <c:v>47453</c:v>
                </c:pt>
                <c:pt idx="48">
                  <c:v>47484</c:v>
                </c:pt>
                <c:pt idx="49">
                  <c:v>47515</c:v>
                </c:pt>
                <c:pt idx="50">
                  <c:v>47543</c:v>
                </c:pt>
                <c:pt idx="51">
                  <c:v>47574</c:v>
                </c:pt>
                <c:pt idx="52">
                  <c:v>47604</c:v>
                </c:pt>
                <c:pt idx="53">
                  <c:v>47635</c:v>
                </c:pt>
                <c:pt idx="54">
                  <c:v>47665</c:v>
                </c:pt>
                <c:pt idx="55">
                  <c:v>47696</c:v>
                </c:pt>
                <c:pt idx="56">
                  <c:v>47727</c:v>
                </c:pt>
                <c:pt idx="57">
                  <c:v>47757</c:v>
                </c:pt>
                <c:pt idx="58">
                  <c:v>47788</c:v>
                </c:pt>
                <c:pt idx="59">
                  <c:v>47818</c:v>
                </c:pt>
                <c:pt idx="60">
                  <c:v>47849</c:v>
                </c:pt>
                <c:pt idx="61">
                  <c:v>47880</c:v>
                </c:pt>
                <c:pt idx="62">
                  <c:v>47908</c:v>
                </c:pt>
                <c:pt idx="63">
                  <c:v>47939</c:v>
                </c:pt>
                <c:pt idx="64">
                  <c:v>47969</c:v>
                </c:pt>
                <c:pt idx="65">
                  <c:v>48000</c:v>
                </c:pt>
                <c:pt idx="66">
                  <c:v>48030</c:v>
                </c:pt>
                <c:pt idx="67">
                  <c:v>48061</c:v>
                </c:pt>
                <c:pt idx="68">
                  <c:v>48092</c:v>
                </c:pt>
                <c:pt idx="69">
                  <c:v>48122</c:v>
                </c:pt>
                <c:pt idx="70">
                  <c:v>48153</c:v>
                </c:pt>
                <c:pt idx="71">
                  <c:v>48183</c:v>
                </c:pt>
                <c:pt idx="72">
                  <c:v>48214</c:v>
                </c:pt>
                <c:pt idx="73">
                  <c:v>48245</c:v>
                </c:pt>
                <c:pt idx="74">
                  <c:v>48274</c:v>
                </c:pt>
                <c:pt idx="75">
                  <c:v>48305</c:v>
                </c:pt>
                <c:pt idx="76">
                  <c:v>48335</c:v>
                </c:pt>
                <c:pt idx="77">
                  <c:v>48366</c:v>
                </c:pt>
                <c:pt idx="78">
                  <c:v>48396</c:v>
                </c:pt>
                <c:pt idx="79">
                  <c:v>48427</c:v>
                </c:pt>
                <c:pt idx="80">
                  <c:v>48458</c:v>
                </c:pt>
                <c:pt idx="81">
                  <c:v>48488</c:v>
                </c:pt>
                <c:pt idx="82">
                  <c:v>48519</c:v>
                </c:pt>
                <c:pt idx="83">
                  <c:v>48549</c:v>
                </c:pt>
                <c:pt idx="84">
                  <c:v>48580</c:v>
                </c:pt>
                <c:pt idx="85">
                  <c:v>48611</c:v>
                </c:pt>
                <c:pt idx="86">
                  <c:v>48639</c:v>
                </c:pt>
                <c:pt idx="87">
                  <c:v>48670</c:v>
                </c:pt>
                <c:pt idx="88">
                  <c:v>48700</c:v>
                </c:pt>
                <c:pt idx="89">
                  <c:v>48731</c:v>
                </c:pt>
                <c:pt idx="90">
                  <c:v>48761</c:v>
                </c:pt>
                <c:pt idx="91">
                  <c:v>48792</c:v>
                </c:pt>
                <c:pt idx="92">
                  <c:v>48823</c:v>
                </c:pt>
                <c:pt idx="93">
                  <c:v>48853</c:v>
                </c:pt>
                <c:pt idx="94">
                  <c:v>48884</c:v>
                </c:pt>
                <c:pt idx="95">
                  <c:v>48914</c:v>
                </c:pt>
                <c:pt idx="96">
                  <c:v>48945</c:v>
                </c:pt>
                <c:pt idx="97">
                  <c:v>48976</c:v>
                </c:pt>
                <c:pt idx="98">
                  <c:v>49004</c:v>
                </c:pt>
                <c:pt idx="99">
                  <c:v>49035</c:v>
                </c:pt>
                <c:pt idx="100">
                  <c:v>49065</c:v>
                </c:pt>
                <c:pt idx="101">
                  <c:v>49096</c:v>
                </c:pt>
                <c:pt idx="102">
                  <c:v>49126</c:v>
                </c:pt>
                <c:pt idx="103">
                  <c:v>49157</c:v>
                </c:pt>
                <c:pt idx="104">
                  <c:v>49188</c:v>
                </c:pt>
                <c:pt idx="105">
                  <c:v>49218</c:v>
                </c:pt>
                <c:pt idx="106">
                  <c:v>49249</c:v>
                </c:pt>
                <c:pt idx="107">
                  <c:v>49279</c:v>
                </c:pt>
                <c:pt idx="108">
                  <c:v>49310</c:v>
                </c:pt>
                <c:pt idx="109">
                  <c:v>49341</c:v>
                </c:pt>
                <c:pt idx="110">
                  <c:v>49369</c:v>
                </c:pt>
                <c:pt idx="111">
                  <c:v>49400</c:v>
                </c:pt>
                <c:pt idx="112">
                  <c:v>49430</c:v>
                </c:pt>
                <c:pt idx="113">
                  <c:v>49461</c:v>
                </c:pt>
                <c:pt idx="114">
                  <c:v>49491</c:v>
                </c:pt>
                <c:pt idx="115">
                  <c:v>49522</c:v>
                </c:pt>
                <c:pt idx="116">
                  <c:v>49553</c:v>
                </c:pt>
                <c:pt idx="117">
                  <c:v>49583</c:v>
                </c:pt>
                <c:pt idx="118">
                  <c:v>49614</c:v>
                </c:pt>
                <c:pt idx="119">
                  <c:v>49644</c:v>
                </c:pt>
                <c:pt idx="120">
                  <c:v>49675</c:v>
                </c:pt>
                <c:pt idx="121">
                  <c:v>49706</c:v>
                </c:pt>
                <c:pt idx="122">
                  <c:v>49735</c:v>
                </c:pt>
                <c:pt idx="123">
                  <c:v>49766</c:v>
                </c:pt>
                <c:pt idx="124">
                  <c:v>49796</c:v>
                </c:pt>
                <c:pt idx="125">
                  <c:v>49827</c:v>
                </c:pt>
                <c:pt idx="126">
                  <c:v>49857</c:v>
                </c:pt>
                <c:pt idx="127">
                  <c:v>49888</c:v>
                </c:pt>
                <c:pt idx="128">
                  <c:v>49919</c:v>
                </c:pt>
                <c:pt idx="129">
                  <c:v>49949</c:v>
                </c:pt>
                <c:pt idx="130">
                  <c:v>49980</c:v>
                </c:pt>
                <c:pt idx="131">
                  <c:v>50010</c:v>
                </c:pt>
                <c:pt idx="132">
                  <c:v>50041</c:v>
                </c:pt>
                <c:pt idx="133">
                  <c:v>50072</c:v>
                </c:pt>
                <c:pt idx="134">
                  <c:v>50100</c:v>
                </c:pt>
                <c:pt idx="135">
                  <c:v>50131</c:v>
                </c:pt>
                <c:pt idx="136">
                  <c:v>50161</c:v>
                </c:pt>
                <c:pt idx="137">
                  <c:v>50192</c:v>
                </c:pt>
                <c:pt idx="138">
                  <c:v>50222</c:v>
                </c:pt>
                <c:pt idx="139">
                  <c:v>50253</c:v>
                </c:pt>
                <c:pt idx="140">
                  <c:v>50284</c:v>
                </c:pt>
                <c:pt idx="141">
                  <c:v>50314</c:v>
                </c:pt>
                <c:pt idx="142">
                  <c:v>50345</c:v>
                </c:pt>
                <c:pt idx="143">
                  <c:v>50375</c:v>
                </c:pt>
                <c:pt idx="144">
                  <c:v>50406</c:v>
                </c:pt>
                <c:pt idx="145">
                  <c:v>50437</c:v>
                </c:pt>
                <c:pt idx="146">
                  <c:v>50465</c:v>
                </c:pt>
                <c:pt idx="147">
                  <c:v>50496</c:v>
                </c:pt>
                <c:pt idx="148">
                  <c:v>50526</c:v>
                </c:pt>
                <c:pt idx="149">
                  <c:v>50557</c:v>
                </c:pt>
                <c:pt idx="150">
                  <c:v>50587</c:v>
                </c:pt>
                <c:pt idx="151">
                  <c:v>50618</c:v>
                </c:pt>
                <c:pt idx="152">
                  <c:v>50649</c:v>
                </c:pt>
                <c:pt idx="153">
                  <c:v>50679</c:v>
                </c:pt>
                <c:pt idx="154">
                  <c:v>50710</c:v>
                </c:pt>
                <c:pt idx="155">
                  <c:v>50740</c:v>
                </c:pt>
                <c:pt idx="156">
                  <c:v>50771</c:v>
                </c:pt>
                <c:pt idx="157">
                  <c:v>50802</c:v>
                </c:pt>
                <c:pt idx="158">
                  <c:v>50830</c:v>
                </c:pt>
                <c:pt idx="159">
                  <c:v>50861</c:v>
                </c:pt>
                <c:pt idx="160">
                  <c:v>50891</c:v>
                </c:pt>
                <c:pt idx="161">
                  <c:v>50922</c:v>
                </c:pt>
                <c:pt idx="162">
                  <c:v>50952</c:v>
                </c:pt>
                <c:pt idx="163">
                  <c:v>50983</c:v>
                </c:pt>
                <c:pt idx="164">
                  <c:v>51014</c:v>
                </c:pt>
                <c:pt idx="165">
                  <c:v>51044</c:v>
                </c:pt>
                <c:pt idx="166">
                  <c:v>51075</c:v>
                </c:pt>
                <c:pt idx="167">
                  <c:v>51105</c:v>
                </c:pt>
                <c:pt idx="168">
                  <c:v>51136</c:v>
                </c:pt>
                <c:pt idx="169">
                  <c:v>51167</c:v>
                </c:pt>
                <c:pt idx="170">
                  <c:v>51196</c:v>
                </c:pt>
                <c:pt idx="171">
                  <c:v>51227</c:v>
                </c:pt>
                <c:pt idx="172">
                  <c:v>51257</c:v>
                </c:pt>
                <c:pt idx="173">
                  <c:v>51288</c:v>
                </c:pt>
                <c:pt idx="174">
                  <c:v>51318</c:v>
                </c:pt>
                <c:pt idx="175">
                  <c:v>51349</c:v>
                </c:pt>
                <c:pt idx="176">
                  <c:v>51380</c:v>
                </c:pt>
                <c:pt idx="177">
                  <c:v>51410</c:v>
                </c:pt>
                <c:pt idx="178">
                  <c:v>51441</c:v>
                </c:pt>
                <c:pt idx="179">
                  <c:v>51471</c:v>
                </c:pt>
                <c:pt idx="180">
                  <c:v>51502</c:v>
                </c:pt>
                <c:pt idx="181">
                  <c:v>51533</c:v>
                </c:pt>
                <c:pt idx="182">
                  <c:v>51561</c:v>
                </c:pt>
                <c:pt idx="183">
                  <c:v>51592</c:v>
                </c:pt>
                <c:pt idx="184">
                  <c:v>51622</c:v>
                </c:pt>
                <c:pt idx="185">
                  <c:v>51653</c:v>
                </c:pt>
                <c:pt idx="186">
                  <c:v>51683</c:v>
                </c:pt>
                <c:pt idx="187">
                  <c:v>51714</c:v>
                </c:pt>
                <c:pt idx="188">
                  <c:v>51745</c:v>
                </c:pt>
                <c:pt idx="189">
                  <c:v>51775</c:v>
                </c:pt>
                <c:pt idx="190">
                  <c:v>51806</c:v>
                </c:pt>
                <c:pt idx="191">
                  <c:v>51836</c:v>
                </c:pt>
                <c:pt idx="192">
                  <c:v>51867</c:v>
                </c:pt>
                <c:pt idx="193">
                  <c:v>51898</c:v>
                </c:pt>
                <c:pt idx="194">
                  <c:v>51926</c:v>
                </c:pt>
                <c:pt idx="195">
                  <c:v>51957</c:v>
                </c:pt>
                <c:pt idx="196">
                  <c:v>51987</c:v>
                </c:pt>
                <c:pt idx="197">
                  <c:v>52018</c:v>
                </c:pt>
                <c:pt idx="198">
                  <c:v>52048</c:v>
                </c:pt>
                <c:pt idx="199">
                  <c:v>52079</c:v>
                </c:pt>
                <c:pt idx="200">
                  <c:v>52110</c:v>
                </c:pt>
                <c:pt idx="201">
                  <c:v>52140</c:v>
                </c:pt>
                <c:pt idx="202">
                  <c:v>52171</c:v>
                </c:pt>
                <c:pt idx="203">
                  <c:v>52201</c:v>
                </c:pt>
                <c:pt idx="204">
                  <c:v>52232</c:v>
                </c:pt>
                <c:pt idx="205">
                  <c:v>52263</c:v>
                </c:pt>
                <c:pt idx="206">
                  <c:v>52291</c:v>
                </c:pt>
                <c:pt idx="207">
                  <c:v>52322</c:v>
                </c:pt>
                <c:pt idx="208">
                  <c:v>52352</c:v>
                </c:pt>
                <c:pt idx="209">
                  <c:v>52383</c:v>
                </c:pt>
                <c:pt idx="210">
                  <c:v>52413</c:v>
                </c:pt>
                <c:pt idx="211">
                  <c:v>52444</c:v>
                </c:pt>
                <c:pt idx="212">
                  <c:v>52475</c:v>
                </c:pt>
                <c:pt idx="213">
                  <c:v>52505</c:v>
                </c:pt>
                <c:pt idx="214">
                  <c:v>52536</c:v>
                </c:pt>
                <c:pt idx="215">
                  <c:v>52566</c:v>
                </c:pt>
                <c:pt idx="216">
                  <c:v>52597</c:v>
                </c:pt>
                <c:pt idx="217">
                  <c:v>52628</c:v>
                </c:pt>
                <c:pt idx="218">
                  <c:v>52657</c:v>
                </c:pt>
                <c:pt idx="219">
                  <c:v>52688</c:v>
                </c:pt>
                <c:pt idx="220">
                  <c:v>52718</c:v>
                </c:pt>
                <c:pt idx="221">
                  <c:v>52749</c:v>
                </c:pt>
                <c:pt idx="222">
                  <c:v>52779</c:v>
                </c:pt>
                <c:pt idx="223">
                  <c:v>52810</c:v>
                </c:pt>
                <c:pt idx="224">
                  <c:v>52841</c:v>
                </c:pt>
                <c:pt idx="225">
                  <c:v>52871</c:v>
                </c:pt>
                <c:pt idx="226">
                  <c:v>52902</c:v>
                </c:pt>
                <c:pt idx="227">
                  <c:v>52932</c:v>
                </c:pt>
                <c:pt idx="228">
                  <c:v>52963</c:v>
                </c:pt>
                <c:pt idx="229">
                  <c:v>52994</c:v>
                </c:pt>
                <c:pt idx="230">
                  <c:v>53022</c:v>
                </c:pt>
                <c:pt idx="231">
                  <c:v>53053</c:v>
                </c:pt>
                <c:pt idx="232">
                  <c:v>53083</c:v>
                </c:pt>
                <c:pt idx="233">
                  <c:v>53114</c:v>
                </c:pt>
                <c:pt idx="234">
                  <c:v>53144</c:v>
                </c:pt>
                <c:pt idx="235">
                  <c:v>53175</c:v>
                </c:pt>
                <c:pt idx="236">
                  <c:v>53206</c:v>
                </c:pt>
                <c:pt idx="237">
                  <c:v>53236</c:v>
                </c:pt>
                <c:pt idx="238">
                  <c:v>53267</c:v>
                </c:pt>
                <c:pt idx="239">
                  <c:v>53297</c:v>
                </c:pt>
                <c:pt idx="240">
                  <c:v>53328</c:v>
                </c:pt>
                <c:pt idx="241">
                  <c:v>53359</c:v>
                </c:pt>
                <c:pt idx="242">
                  <c:v>53387</c:v>
                </c:pt>
                <c:pt idx="243">
                  <c:v>53418</c:v>
                </c:pt>
                <c:pt idx="244">
                  <c:v>53448</c:v>
                </c:pt>
                <c:pt idx="245">
                  <c:v>53479</c:v>
                </c:pt>
                <c:pt idx="246">
                  <c:v>53509</c:v>
                </c:pt>
                <c:pt idx="247">
                  <c:v>53540</c:v>
                </c:pt>
                <c:pt idx="248">
                  <c:v>53571</c:v>
                </c:pt>
                <c:pt idx="249">
                  <c:v>53601</c:v>
                </c:pt>
                <c:pt idx="250">
                  <c:v>53632</c:v>
                </c:pt>
                <c:pt idx="251">
                  <c:v>53662</c:v>
                </c:pt>
                <c:pt idx="252">
                  <c:v>53693</c:v>
                </c:pt>
                <c:pt idx="253">
                  <c:v>53724</c:v>
                </c:pt>
                <c:pt idx="254">
                  <c:v>53752</c:v>
                </c:pt>
                <c:pt idx="255">
                  <c:v>53783</c:v>
                </c:pt>
                <c:pt idx="256">
                  <c:v>53813</c:v>
                </c:pt>
                <c:pt idx="257">
                  <c:v>53844</c:v>
                </c:pt>
                <c:pt idx="258">
                  <c:v>53874</c:v>
                </c:pt>
                <c:pt idx="259">
                  <c:v>53905</c:v>
                </c:pt>
                <c:pt idx="260">
                  <c:v>53936</c:v>
                </c:pt>
                <c:pt idx="261">
                  <c:v>53966</c:v>
                </c:pt>
                <c:pt idx="262">
                  <c:v>53997</c:v>
                </c:pt>
                <c:pt idx="263">
                  <c:v>54027</c:v>
                </c:pt>
                <c:pt idx="264">
                  <c:v>54058</c:v>
                </c:pt>
                <c:pt idx="265">
                  <c:v>54089</c:v>
                </c:pt>
                <c:pt idx="266">
                  <c:v>54118</c:v>
                </c:pt>
                <c:pt idx="267">
                  <c:v>54149</c:v>
                </c:pt>
                <c:pt idx="268">
                  <c:v>54179</c:v>
                </c:pt>
                <c:pt idx="269">
                  <c:v>54210</c:v>
                </c:pt>
                <c:pt idx="270">
                  <c:v>54240</c:v>
                </c:pt>
                <c:pt idx="271">
                  <c:v>54271</c:v>
                </c:pt>
                <c:pt idx="272">
                  <c:v>54302</c:v>
                </c:pt>
                <c:pt idx="273">
                  <c:v>54332</c:v>
                </c:pt>
                <c:pt idx="274">
                  <c:v>54363</c:v>
                </c:pt>
                <c:pt idx="275">
                  <c:v>54393</c:v>
                </c:pt>
                <c:pt idx="276">
                  <c:v>54424</c:v>
                </c:pt>
                <c:pt idx="277">
                  <c:v>54455</c:v>
                </c:pt>
                <c:pt idx="278">
                  <c:v>54483</c:v>
                </c:pt>
                <c:pt idx="279">
                  <c:v>54514</c:v>
                </c:pt>
                <c:pt idx="280">
                  <c:v>54544</c:v>
                </c:pt>
                <c:pt idx="281">
                  <c:v>54575</c:v>
                </c:pt>
                <c:pt idx="282">
                  <c:v>54605</c:v>
                </c:pt>
                <c:pt idx="283">
                  <c:v>54636</c:v>
                </c:pt>
                <c:pt idx="284">
                  <c:v>54667</c:v>
                </c:pt>
                <c:pt idx="285">
                  <c:v>54697</c:v>
                </c:pt>
                <c:pt idx="286">
                  <c:v>54728</c:v>
                </c:pt>
                <c:pt idx="287">
                  <c:v>54758</c:v>
                </c:pt>
                <c:pt idx="288">
                  <c:v>54789</c:v>
                </c:pt>
                <c:pt idx="289">
                  <c:v>54820</c:v>
                </c:pt>
                <c:pt idx="290">
                  <c:v>54848</c:v>
                </c:pt>
                <c:pt idx="291">
                  <c:v>54879</c:v>
                </c:pt>
                <c:pt idx="292">
                  <c:v>54909</c:v>
                </c:pt>
                <c:pt idx="293">
                  <c:v>54940</c:v>
                </c:pt>
                <c:pt idx="294">
                  <c:v>54970</c:v>
                </c:pt>
                <c:pt idx="295">
                  <c:v>55001</c:v>
                </c:pt>
                <c:pt idx="296">
                  <c:v>55032</c:v>
                </c:pt>
                <c:pt idx="297">
                  <c:v>55062</c:v>
                </c:pt>
                <c:pt idx="298">
                  <c:v>55093</c:v>
                </c:pt>
                <c:pt idx="299">
                  <c:v>55123</c:v>
                </c:pt>
                <c:pt idx="300">
                  <c:v>55154</c:v>
                </c:pt>
                <c:pt idx="301">
                  <c:v>55185</c:v>
                </c:pt>
                <c:pt idx="302">
                  <c:v>55213</c:v>
                </c:pt>
                <c:pt idx="303">
                  <c:v>55244</c:v>
                </c:pt>
                <c:pt idx="304">
                  <c:v>55274</c:v>
                </c:pt>
                <c:pt idx="305">
                  <c:v>55305</c:v>
                </c:pt>
                <c:pt idx="306">
                  <c:v>55335</c:v>
                </c:pt>
                <c:pt idx="307">
                  <c:v>55366</c:v>
                </c:pt>
                <c:pt idx="308">
                  <c:v>55397</c:v>
                </c:pt>
                <c:pt idx="309">
                  <c:v>55427</c:v>
                </c:pt>
                <c:pt idx="310">
                  <c:v>55458</c:v>
                </c:pt>
                <c:pt idx="311">
                  <c:v>55488</c:v>
                </c:pt>
                <c:pt idx="312">
                  <c:v>55519</c:v>
                </c:pt>
                <c:pt idx="313">
                  <c:v>55550</c:v>
                </c:pt>
                <c:pt idx="314">
                  <c:v>55579</c:v>
                </c:pt>
                <c:pt idx="315">
                  <c:v>55610</c:v>
                </c:pt>
                <c:pt idx="316">
                  <c:v>55640</c:v>
                </c:pt>
                <c:pt idx="317">
                  <c:v>55671</c:v>
                </c:pt>
                <c:pt idx="318">
                  <c:v>55701</c:v>
                </c:pt>
                <c:pt idx="319">
                  <c:v>55732</c:v>
                </c:pt>
                <c:pt idx="320">
                  <c:v>55763</c:v>
                </c:pt>
                <c:pt idx="321">
                  <c:v>55793</c:v>
                </c:pt>
                <c:pt idx="322">
                  <c:v>55824</c:v>
                </c:pt>
                <c:pt idx="323">
                  <c:v>55854</c:v>
                </c:pt>
                <c:pt idx="324">
                  <c:v>55885</c:v>
                </c:pt>
                <c:pt idx="325">
                  <c:v>55916</c:v>
                </c:pt>
                <c:pt idx="326">
                  <c:v>55944</c:v>
                </c:pt>
                <c:pt idx="327">
                  <c:v>55975</c:v>
                </c:pt>
                <c:pt idx="328">
                  <c:v>56005</c:v>
                </c:pt>
                <c:pt idx="329">
                  <c:v>56036</c:v>
                </c:pt>
                <c:pt idx="330">
                  <c:v>56066</c:v>
                </c:pt>
                <c:pt idx="331">
                  <c:v>56097</c:v>
                </c:pt>
                <c:pt idx="332">
                  <c:v>56128</c:v>
                </c:pt>
                <c:pt idx="333">
                  <c:v>56158</c:v>
                </c:pt>
                <c:pt idx="334">
                  <c:v>56189</c:v>
                </c:pt>
                <c:pt idx="335">
                  <c:v>56219</c:v>
                </c:pt>
                <c:pt idx="336">
                  <c:v>56250</c:v>
                </c:pt>
                <c:pt idx="337">
                  <c:v>56281</c:v>
                </c:pt>
                <c:pt idx="338">
                  <c:v>56309</c:v>
                </c:pt>
                <c:pt idx="339">
                  <c:v>56340</c:v>
                </c:pt>
                <c:pt idx="340">
                  <c:v>56370</c:v>
                </c:pt>
                <c:pt idx="341">
                  <c:v>56401</c:v>
                </c:pt>
                <c:pt idx="342">
                  <c:v>56431</c:v>
                </c:pt>
                <c:pt idx="343">
                  <c:v>56462</c:v>
                </c:pt>
                <c:pt idx="344">
                  <c:v>56493</c:v>
                </c:pt>
                <c:pt idx="345">
                  <c:v>56523</c:v>
                </c:pt>
                <c:pt idx="346">
                  <c:v>56554</c:v>
                </c:pt>
                <c:pt idx="347">
                  <c:v>56584</c:v>
                </c:pt>
                <c:pt idx="348">
                  <c:v>56615</c:v>
                </c:pt>
                <c:pt idx="349">
                  <c:v>56646</c:v>
                </c:pt>
                <c:pt idx="350">
                  <c:v>56674</c:v>
                </c:pt>
                <c:pt idx="351">
                  <c:v>56705</c:v>
                </c:pt>
                <c:pt idx="352">
                  <c:v>56735</c:v>
                </c:pt>
                <c:pt idx="353">
                  <c:v>56766</c:v>
                </c:pt>
                <c:pt idx="354">
                  <c:v>56796</c:v>
                </c:pt>
                <c:pt idx="355">
                  <c:v>56827</c:v>
                </c:pt>
                <c:pt idx="356">
                  <c:v>56858</c:v>
                </c:pt>
                <c:pt idx="357">
                  <c:v>56888</c:v>
                </c:pt>
                <c:pt idx="358">
                  <c:v>56919</c:v>
                </c:pt>
                <c:pt idx="359">
                  <c:v>56949</c:v>
                </c:pt>
                <c:pt idx="360">
                  <c:v>56980</c:v>
                </c:pt>
              </c:numCache>
            </c:numRef>
          </c:cat>
          <c:val>
            <c:numRef>
              <c:f>H_MortgageAmoritization!$Q$2:$Q$363</c:f>
              <c:numCache>
                <c:formatCode>_("$"* #,##0.00_);_("$"* \(#,##0.00\);_("$"* "-"??_);_(@_)</c:formatCode>
                <c:ptCount val="362"/>
                <c:pt idx="0">
                  <c:v>280000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209430.52977011411</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139828.86529930239</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68833.183085482044</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1.4770667506222708</c:v>
                </c:pt>
                <c:pt idx="361">
                  <c:v>#N/A</c:v>
                </c:pt>
              </c:numCache>
            </c:numRef>
          </c:val>
          <c:smooth val="0"/>
          <c:extLst>
            <c:ext xmlns:c16="http://schemas.microsoft.com/office/drawing/2014/chart" uri="{C3380CC4-5D6E-409C-BE32-E72D297353CC}">
              <c16:uniqueId val="{00000003-CF2E-4AF4-9061-1FEB1CCC1039}"/>
            </c:ext>
          </c:extLst>
        </c:ser>
        <c:dLbls>
          <c:showLegendKey val="0"/>
          <c:showVal val="0"/>
          <c:showCatName val="0"/>
          <c:showSerName val="0"/>
          <c:showPercent val="0"/>
          <c:showBubbleSize val="0"/>
        </c:dLbls>
        <c:smooth val="0"/>
        <c:axId val="1042403823"/>
        <c:axId val="1042409583"/>
      </c:lineChart>
      <c:dateAx>
        <c:axId val="104240382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09583"/>
        <c:crosses val="autoZero"/>
        <c:auto val="1"/>
        <c:lblOffset val="100"/>
        <c:baseTimeUnit val="days"/>
      </c:dateAx>
      <c:valAx>
        <c:axId val="1042409583"/>
        <c:scaling>
          <c:orientation val="minMax"/>
        </c:scaling>
        <c:delete val="0"/>
        <c:axPos val="l"/>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03823"/>
        <c:crosses val="autoZero"/>
        <c:crossBetween val="between"/>
      </c:valAx>
      <c:spPr>
        <a:noFill/>
        <a:ln>
          <a:noFill/>
        </a:ln>
        <a:effectLst/>
      </c:spPr>
    </c:plotArea>
    <c:legend>
      <c:legendPos val="b"/>
      <c:legendEntry>
        <c:idx val="3"/>
        <c:delete val="1"/>
      </c:legendEntry>
      <c:legendEntry>
        <c:idx val="4"/>
        <c:delete val="1"/>
      </c:legendEntry>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11208</xdr:colOff>
      <xdr:row>1</xdr:row>
      <xdr:rowOff>179293</xdr:rowOff>
    </xdr:from>
    <xdr:to>
      <xdr:col>9</xdr:col>
      <xdr:colOff>0</xdr:colOff>
      <xdr:row>15</xdr:row>
      <xdr:rowOff>0</xdr:rowOff>
    </xdr:to>
    <xdr:graphicFrame macro="">
      <xdr:nvGraphicFramePr>
        <xdr:cNvPr id="5" name="Chart 4">
          <a:extLst>
            <a:ext uri="{FF2B5EF4-FFF2-40B4-BE49-F238E27FC236}">
              <a16:creationId xmlns:a16="http://schemas.microsoft.com/office/drawing/2014/main" id="{5498426E-EE7E-623A-8653-E71F16F3E5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1023097</xdr:colOff>
      <xdr:row>7</xdr:row>
      <xdr:rowOff>108137</xdr:rowOff>
    </xdr:from>
    <xdr:ext cx="939053" cy="405432"/>
    <xdr:sp macro="" textlink="I4">
      <xdr:nvSpPr>
        <xdr:cNvPr id="6" name="TextBox 5">
          <a:extLst>
            <a:ext uri="{FF2B5EF4-FFF2-40B4-BE49-F238E27FC236}">
              <a16:creationId xmlns:a16="http://schemas.microsoft.com/office/drawing/2014/main" id="{86D2B028-BECD-9828-0067-44C36430A1E6}"/>
            </a:ext>
          </a:extLst>
        </xdr:cNvPr>
        <xdr:cNvSpPr txBox="1"/>
      </xdr:nvSpPr>
      <xdr:spPr>
        <a:xfrm>
          <a:off x="9461126" y="1508872"/>
          <a:ext cx="939053"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D5E624E8-BF1C-44FB-9C3D-5A046958D51B}" type="TxLink">
            <a:rPr lang="en-US" sz="2000" b="1" i="0" u="none" strike="noStrike">
              <a:solidFill>
                <a:srgbClr val="FFFFFF"/>
              </a:solidFill>
              <a:latin typeface="Arial"/>
              <a:cs typeface="Arial"/>
            </a:rPr>
            <a:pPr/>
            <a:t>6.7%</a:t>
          </a:fld>
          <a:endParaRPr lang="en-US" sz="2000" b="1">
            <a:solidFill>
              <a:srgbClr val="FFFFFF"/>
            </a:solidFill>
          </a:endParaRPr>
        </a:p>
      </xdr:txBody>
    </xdr:sp>
    <xdr:clientData/>
  </xdr:oneCellAnchor>
  <xdr:twoCellAnchor>
    <xdr:from>
      <xdr:col>2</xdr:col>
      <xdr:colOff>0</xdr:colOff>
      <xdr:row>33</xdr:row>
      <xdr:rowOff>28575</xdr:rowOff>
    </xdr:from>
    <xdr:to>
      <xdr:col>10</xdr:col>
      <xdr:colOff>0</xdr:colOff>
      <xdr:row>52</xdr:row>
      <xdr:rowOff>28575</xdr:rowOff>
    </xdr:to>
    <xdr:graphicFrame macro="">
      <xdr:nvGraphicFramePr>
        <xdr:cNvPr id="7" name="Chart 6">
          <a:extLst>
            <a:ext uri="{FF2B5EF4-FFF2-40B4-BE49-F238E27FC236}">
              <a16:creationId xmlns:a16="http://schemas.microsoft.com/office/drawing/2014/main" id="{57ED9F64-6A09-4AAE-9AB6-EFB7F229A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7</xdr:col>
      <xdr:colOff>675155</xdr:colOff>
      <xdr:row>11</xdr:row>
      <xdr:rowOff>411320</xdr:rowOff>
    </xdr:from>
    <xdr:ext cx="1657350" cy="311496"/>
    <xdr:sp macro="" textlink="I8">
      <xdr:nvSpPr>
        <xdr:cNvPr id="3" name="TextBox 2">
          <a:extLst>
            <a:ext uri="{FF2B5EF4-FFF2-40B4-BE49-F238E27FC236}">
              <a16:creationId xmlns:a16="http://schemas.microsoft.com/office/drawing/2014/main" id="{FE553ACF-5B76-4B67-A3EE-B8781AD11F7E}"/>
            </a:ext>
          </a:extLst>
        </xdr:cNvPr>
        <xdr:cNvSpPr txBox="1"/>
      </xdr:nvSpPr>
      <xdr:spPr>
        <a:xfrm>
          <a:off x="9113184" y="2630085"/>
          <a:ext cx="16573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8D178F69-853B-437C-913A-C2B814E405AB}" type="TxLink">
            <a:rPr lang="en-US" sz="1400" b="1" i="0" u="none" strike="noStrike">
              <a:solidFill>
                <a:srgbClr val="FFFFFF"/>
              </a:solidFill>
              <a:latin typeface="Arial"/>
              <a:cs typeface="Arial"/>
            </a:rPr>
            <a:pPr algn="ctr"/>
            <a:t> $300,000.00 </a:t>
          </a:fld>
          <a:endParaRPr lang="en-US" sz="2800" b="1">
            <a:solidFill>
              <a:srgbClr val="FFFFFF"/>
            </a:solidFill>
          </a:endParaRPr>
        </a:p>
      </xdr:txBody>
    </xdr:sp>
    <xdr:clientData/>
  </xdr:oneCellAnchor>
</xdr:wsDr>
</file>

<file path=xl/theme/theme1.xml><?xml version="1.0" encoding="utf-8"?>
<a:theme xmlns:a="http://schemas.openxmlformats.org/drawingml/2006/main" name="Sheets">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D1AD1-8B1B-4DEF-94D6-AC3B8AB1620E}">
  <dimension ref="B2:F33"/>
  <sheetViews>
    <sheetView topLeftCell="A3" workbookViewId="0">
      <selection activeCell="C5" sqref="C5"/>
    </sheetView>
  </sheetViews>
  <sheetFormatPr defaultRowHeight="15" x14ac:dyDescent="0.25"/>
  <cols>
    <col min="2" max="2" width="36" style="56" customWidth="1"/>
    <col min="3" max="6" width="16.85546875" style="56" customWidth="1"/>
  </cols>
  <sheetData>
    <row r="2" spans="2:6" ht="15.75" thickBot="1" x14ac:dyDescent="0.3"/>
    <row r="3" spans="2:6" ht="18" x14ac:dyDescent="0.25">
      <c r="B3" s="148" t="s">
        <v>50</v>
      </c>
      <c r="C3" s="149"/>
      <c r="D3" s="149"/>
      <c r="E3" s="149"/>
      <c r="F3" s="150"/>
    </row>
    <row r="4" spans="2:6" ht="15.75" thickBot="1" x14ac:dyDescent="0.3">
      <c r="B4" s="57" t="s">
        <v>81</v>
      </c>
      <c r="C4" s="58" t="s">
        <v>82</v>
      </c>
      <c r="D4" s="58" t="s">
        <v>83</v>
      </c>
      <c r="E4" s="58" t="s">
        <v>84</v>
      </c>
      <c r="F4" s="59" t="s">
        <v>85</v>
      </c>
    </row>
    <row r="5" spans="2:6" x14ac:dyDescent="0.25">
      <c r="B5" s="60" t="s">
        <v>48</v>
      </c>
      <c r="C5" s="20">
        <v>0</v>
      </c>
      <c r="D5" s="20">
        <v>0</v>
      </c>
      <c r="E5" s="20">
        <v>0</v>
      </c>
      <c r="F5" s="20">
        <v>0</v>
      </c>
    </row>
    <row r="6" spans="2:6" x14ac:dyDescent="0.25">
      <c r="B6" s="61" t="s">
        <v>6</v>
      </c>
      <c r="C6" s="32">
        <v>0</v>
      </c>
      <c r="D6" s="32">
        <v>0</v>
      </c>
      <c r="E6" s="32">
        <v>0</v>
      </c>
      <c r="F6" s="32">
        <v>0</v>
      </c>
    </row>
    <row r="7" spans="2:6" x14ac:dyDescent="0.25">
      <c r="B7" s="62" t="s">
        <v>8</v>
      </c>
      <c r="C7" s="21" t="s">
        <v>9</v>
      </c>
      <c r="D7" s="21" t="s">
        <v>9</v>
      </c>
      <c r="E7" s="21" t="s">
        <v>9</v>
      </c>
      <c r="F7" s="21" t="s">
        <v>9</v>
      </c>
    </row>
    <row r="8" spans="2:6" x14ac:dyDescent="0.25">
      <c r="B8" s="61" t="s">
        <v>67</v>
      </c>
      <c r="C8" s="33">
        <v>0</v>
      </c>
      <c r="D8" s="33">
        <v>0</v>
      </c>
      <c r="E8" s="33">
        <v>0</v>
      </c>
      <c r="F8" s="33">
        <v>0</v>
      </c>
    </row>
    <row r="9" spans="2:6" x14ac:dyDescent="0.25">
      <c r="B9" s="62" t="s">
        <v>66</v>
      </c>
      <c r="C9" s="22">
        <v>0</v>
      </c>
      <c r="D9" s="22">
        <v>0</v>
      </c>
      <c r="E9" s="22">
        <v>0</v>
      </c>
      <c r="F9" s="22">
        <v>0</v>
      </c>
    </row>
    <row r="10" spans="2:6" x14ac:dyDescent="0.25">
      <c r="B10" s="61" t="s">
        <v>79</v>
      </c>
      <c r="C10" s="33">
        <v>0</v>
      </c>
      <c r="D10" s="33">
        <v>0</v>
      </c>
      <c r="E10" s="33">
        <v>0</v>
      </c>
      <c r="F10" s="33">
        <v>0</v>
      </c>
    </row>
    <row r="11" spans="2:6" x14ac:dyDescent="0.25">
      <c r="B11" s="63" t="s">
        <v>80</v>
      </c>
      <c r="C11" s="31">
        <v>600</v>
      </c>
      <c r="D11" s="31">
        <v>600</v>
      </c>
      <c r="E11" s="31">
        <v>600</v>
      </c>
      <c r="F11" s="31">
        <v>600</v>
      </c>
    </row>
    <row r="12" spans="2:6" x14ac:dyDescent="0.25">
      <c r="B12" s="61" t="s">
        <v>65</v>
      </c>
      <c r="C12" s="33">
        <v>0</v>
      </c>
      <c r="D12" s="33">
        <v>0</v>
      </c>
      <c r="E12" s="33">
        <v>0</v>
      </c>
      <c r="F12" s="33">
        <v>0</v>
      </c>
    </row>
    <row r="13" spans="2:6" x14ac:dyDescent="0.25">
      <c r="B13" s="62" t="s">
        <v>52</v>
      </c>
      <c r="C13" s="22">
        <v>0</v>
      </c>
      <c r="D13" s="22">
        <v>0</v>
      </c>
      <c r="E13" s="22">
        <v>0</v>
      </c>
      <c r="F13" s="22">
        <v>0</v>
      </c>
    </row>
    <row r="14" spans="2:6" x14ac:dyDescent="0.25">
      <c r="B14" s="64" t="s">
        <v>4</v>
      </c>
      <c r="C14" s="18">
        <f>IFERROR((C5-C11-C12-C13) / ((C6/12) * ((1 + (C6/12))^IF(C7="30 Year Fixed",360,180)) / (((1 + (C6/12))^IF(C7="30 Year Fixed",360,180)) - 1)),0)</f>
        <v>0</v>
      </c>
      <c r="D14" s="18">
        <f t="shared" ref="D14:F14" si="0">IFERROR((D5-D11-D12-D13) / ((D6/12) * ((1 + (D6/12))^IF(D7="30 Year Fixed",360,180)) / (((1 + (D6/12))^IF(D7="30 Year Fixed",360,180)) - 1)),0)</f>
        <v>0</v>
      </c>
      <c r="E14" s="18">
        <f t="shared" si="0"/>
        <v>0</v>
      </c>
      <c r="F14" s="18">
        <f t="shared" si="0"/>
        <v>0</v>
      </c>
    </row>
    <row r="15" spans="2:6" x14ac:dyDescent="0.25">
      <c r="B15" s="62" t="s">
        <v>3</v>
      </c>
      <c r="C15" s="22">
        <v>0</v>
      </c>
      <c r="D15" s="22">
        <v>0</v>
      </c>
      <c r="E15" s="22">
        <v>0</v>
      </c>
      <c r="F15" s="22">
        <v>0</v>
      </c>
    </row>
    <row r="16" spans="2:6" ht="15.75" thickBot="1" x14ac:dyDescent="0.3">
      <c r="B16" s="64" t="s">
        <v>49</v>
      </c>
      <c r="C16" s="18">
        <f>C14+C15</f>
        <v>0</v>
      </c>
      <c r="D16" s="18">
        <f>D14+D15</f>
        <v>0</v>
      </c>
      <c r="E16" s="18">
        <f>E14+E15</f>
        <v>0</v>
      </c>
      <c r="F16" s="18">
        <f>F14+F15</f>
        <v>0</v>
      </c>
    </row>
    <row r="17" spans="2:6" x14ac:dyDescent="0.25">
      <c r="B17" s="142" t="s">
        <v>53</v>
      </c>
      <c r="C17" s="143"/>
      <c r="D17" s="143"/>
      <c r="E17" s="143"/>
      <c r="F17" s="144"/>
    </row>
    <row r="18" spans="2:6" ht="15.75" thickBot="1" x14ac:dyDescent="0.3">
      <c r="B18" s="145"/>
      <c r="C18" s="146"/>
      <c r="D18" s="146"/>
      <c r="E18" s="146"/>
      <c r="F18" s="147"/>
    </row>
    <row r="19" spans="2:6" ht="15.75" thickBot="1" x14ac:dyDescent="0.3">
      <c r="B19" s="65"/>
      <c r="C19" s="65"/>
    </row>
    <row r="20" spans="2:6" ht="18.75" thickBot="1" x14ac:dyDescent="0.3">
      <c r="B20" s="148" t="s">
        <v>44</v>
      </c>
      <c r="C20" s="151"/>
    </row>
    <row r="21" spans="2:6" x14ac:dyDescent="0.25">
      <c r="B21" s="66" t="s">
        <v>45</v>
      </c>
      <c r="C21" s="20">
        <v>0</v>
      </c>
    </row>
    <row r="22" spans="2:6" x14ac:dyDescent="0.25">
      <c r="B22" s="67" t="s">
        <v>6</v>
      </c>
      <c r="C22" s="48">
        <v>0</v>
      </c>
    </row>
    <row r="23" spans="2:6" x14ac:dyDescent="0.25">
      <c r="B23" s="68" t="s">
        <v>87</v>
      </c>
      <c r="C23" s="46">
        <v>46023</v>
      </c>
    </row>
    <row r="24" spans="2:6" x14ac:dyDescent="0.25">
      <c r="B24" s="69" t="s">
        <v>86</v>
      </c>
      <c r="C24" s="47">
        <v>46023</v>
      </c>
    </row>
    <row r="25" spans="2:6" x14ac:dyDescent="0.25">
      <c r="B25" s="62" t="s">
        <v>8</v>
      </c>
      <c r="C25" s="21" t="s">
        <v>9</v>
      </c>
    </row>
    <row r="26" spans="2:6" x14ac:dyDescent="0.25">
      <c r="B26" s="70" t="s">
        <v>88</v>
      </c>
      <c r="C26" s="71">
        <f>DATE(YEAR(C23)+IF(C25="30 Year Fixed",30,15),MONTH(C23),DAY(C23))</f>
        <v>56980</v>
      </c>
    </row>
    <row r="27" spans="2:6" x14ac:dyDescent="0.25">
      <c r="B27" s="68" t="s">
        <v>46</v>
      </c>
      <c r="C27" s="43">
        <v>0</v>
      </c>
    </row>
    <row r="28" spans="2:6" x14ac:dyDescent="0.25">
      <c r="B28" s="69" t="s">
        <v>7</v>
      </c>
      <c r="C28" s="45">
        <v>0</v>
      </c>
    </row>
    <row r="29" spans="2:6" ht="15.75" thickBot="1" x14ac:dyDescent="0.3">
      <c r="B29" s="72" t="s">
        <v>10</v>
      </c>
      <c r="C29" s="44">
        <f>IFERROR((C21*(C22/12)/(1-((1+(C22/12))^(((_xlfn.DAYS(C26,C24)+2)/365)*-12))))+C27-C28,0)</f>
        <v>0</v>
      </c>
    </row>
    <row r="30" spans="2:6" x14ac:dyDescent="0.25">
      <c r="B30" s="152" t="s">
        <v>51</v>
      </c>
      <c r="C30" s="153"/>
    </row>
    <row r="31" spans="2:6" x14ac:dyDescent="0.25">
      <c r="B31" s="154"/>
      <c r="C31" s="155"/>
    </row>
    <row r="32" spans="2:6" x14ac:dyDescent="0.25">
      <c r="B32" s="154"/>
      <c r="C32" s="155"/>
    </row>
    <row r="33" spans="2:3" ht="15.75" thickBot="1" x14ac:dyDescent="0.3">
      <c r="B33" s="156"/>
      <c r="C33" s="157"/>
    </row>
  </sheetData>
  <sheetProtection algorithmName="SHA-512" hashValue="jfTB15DpaeeFHpNlpO/YM7uNdSywmuDHwIbGUpxB/U2iXPBVymmntu2c6Gt/MPldzO9Zf4Z4kLshjKZK94lsHQ==" saltValue="e5zJmXuLyVOouIHWD2B9tQ==" spinCount="100000" sheet="1" objects="1" scenarios="1" selectLockedCells="1"/>
  <mergeCells count="4">
    <mergeCell ref="B17:F18"/>
    <mergeCell ref="B3:F3"/>
    <mergeCell ref="B20:C20"/>
    <mergeCell ref="B30:C33"/>
  </mergeCells>
  <phoneticPr fontId="22" type="noConversion"/>
  <dataValidations count="3">
    <dataValidation allowBlank="1" showErrorMessage="1" sqref="C11:F11" xr:uid="{A84814FE-8BD9-4CA1-9353-B4D41B7E3943}"/>
    <dataValidation allowBlank="1" showInputMessage="1" showErrorMessage="1" promptTitle="Est. Utility Payments" prompt="Estimate how much you would be paying for your utilities (Gas, Electricity, Water, Internet)." sqref="C13:F13" xr:uid="{439C5912-EC96-4F4D-AFA7-22B1DD97D7A6}"/>
    <dataValidation type="list" allowBlank="1" showInputMessage="1" showErrorMessage="1" promptTitle="Mortgage Type" prompt="15 Year Fixed - For 180 Months the interest rate is locked and will not change._x000a__x000a_30 Year Fixed - For 360 Months the interest rate is locked and will not change. _x000a__x000a_The loan should be payed off by the end of the term of 15 or 30 years." sqref="C25 C7:F7" xr:uid="{00000000-0002-0000-0100-000000000000}">
      <formula1>"30 Year Fixed,15 Year Fixed"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1019"/>
  <sheetViews>
    <sheetView tabSelected="1" zoomScaleNormal="100" workbookViewId="0">
      <selection activeCell="E10" sqref="E10"/>
    </sheetView>
  </sheetViews>
  <sheetFormatPr defaultColWidth="12.5703125" defaultRowHeight="15" customHeight="1" x14ac:dyDescent="0.25"/>
  <cols>
    <col min="1" max="1" width="9.28515625" style="56" customWidth="1"/>
    <col min="2" max="2" width="5" style="56" bestFit="1" customWidth="1"/>
    <col min="3" max="6" width="22.140625" style="56" customWidth="1"/>
    <col min="7" max="7" width="23.5703125" style="56" customWidth="1"/>
    <col min="8" max="10" width="22.140625" style="56" customWidth="1"/>
    <col min="11" max="11" width="8.5703125" style="56" customWidth="1"/>
    <col min="17" max="16384" width="12.5703125" style="56"/>
  </cols>
  <sheetData>
    <row r="1" spans="1:11" x14ac:dyDescent="0.25">
      <c r="A1" s="73"/>
      <c r="B1" s="74"/>
      <c r="C1" s="75"/>
      <c r="D1" s="76"/>
      <c r="E1" s="75"/>
      <c r="H1" s="73"/>
      <c r="I1" s="73"/>
      <c r="J1" s="74"/>
      <c r="K1" s="73"/>
    </row>
    <row r="2" spans="1:11" ht="15.75" thickBot="1" x14ac:dyDescent="0.3">
      <c r="A2" s="73"/>
      <c r="B2" s="74"/>
      <c r="C2" s="75"/>
      <c r="D2" s="75"/>
      <c r="E2" s="75"/>
      <c r="H2" s="73"/>
      <c r="I2" s="73"/>
      <c r="J2" s="74"/>
      <c r="K2" s="73"/>
    </row>
    <row r="3" spans="1:11" ht="18.75" customHeight="1" thickBot="1" x14ac:dyDescent="0.3">
      <c r="A3" s="73"/>
      <c r="B3" s="178" t="s">
        <v>34</v>
      </c>
      <c r="C3" s="148" t="s">
        <v>0</v>
      </c>
      <c r="D3" s="151"/>
      <c r="E3" s="197"/>
      <c r="F3" s="194" t="s">
        <v>47</v>
      </c>
      <c r="G3" s="195"/>
      <c r="H3" s="77"/>
      <c r="I3" s="78" t="s">
        <v>31</v>
      </c>
      <c r="J3" s="79"/>
      <c r="K3" s="73"/>
    </row>
    <row r="4" spans="1:11" ht="15.75" x14ac:dyDescent="0.25">
      <c r="A4" s="80"/>
      <c r="B4" s="179"/>
      <c r="C4" s="162" t="s">
        <v>37</v>
      </c>
      <c r="D4" s="163"/>
      <c r="E4" s="27">
        <v>46023</v>
      </c>
      <c r="F4" s="196">
        <f>IFERROR((SUM(E56:E416)/(SUM(D56:E416))),0)</f>
        <v>0</v>
      </c>
      <c r="G4" s="196"/>
      <c r="H4" s="81"/>
      <c r="I4" s="82">
        <f>IFERROR(IF(MIN(G56:G416)=0,E6,(E5-MIN(G56:G416)))/E5,0)</f>
        <v>6.6666666666666666E-2</v>
      </c>
      <c r="J4" s="83"/>
      <c r="K4" s="73"/>
    </row>
    <row r="5" spans="1:11" ht="15.75" x14ac:dyDescent="0.25">
      <c r="A5" s="80"/>
      <c r="B5" s="179"/>
      <c r="C5" s="198" t="s">
        <v>2</v>
      </c>
      <c r="D5" s="199"/>
      <c r="E5" s="24">
        <v>300000</v>
      </c>
      <c r="F5" s="196"/>
      <c r="G5" s="196"/>
      <c r="H5" s="81"/>
      <c r="I5" s="82">
        <f>(1-I4)</f>
        <v>0.93333333333333335</v>
      </c>
      <c r="J5" s="84"/>
      <c r="K5" s="73"/>
    </row>
    <row r="6" spans="1:11" ht="15.75" x14ac:dyDescent="0.25">
      <c r="A6" s="80"/>
      <c r="B6" s="179"/>
      <c r="C6" s="164" t="s">
        <v>3</v>
      </c>
      <c r="D6" s="165"/>
      <c r="E6" s="28">
        <v>20000</v>
      </c>
      <c r="F6" s="196"/>
      <c r="G6" s="196"/>
      <c r="H6" s="81"/>
      <c r="I6" s="19">
        <v>0.4</v>
      </c>
      <c r="J6" s="14"/>
      <c r="K6" s="73"/>
    </row>
    <row r="7" spans="1:11" ht="15.75" x14ac:dyDescent="0.25">
      <c r="A7" s="80"/>
      <c r="B7" s="179"/>
      <c r="C7" s="184" t="s">
        <v>4</v>
      </c>
      <c r="D7" s="199"/>
      <c r="E7" s="85">
        <f>E5-E6</f>
        <v>280000</v>
      </c>
      <c r="F7" s="196"/>
      <c r="G7" s="196"/>
      <c r="H7" s="81"/>
      <c r="I7" s="86"/>
      <c r="J7" s="74"/>
      <c r="K7" s="73"/>
    </row>
    <row r="8" spans="1:11" ht="15.75" x14ac:dyDescent="0.25">
      <c r="A8" s="80"/>
      <c r="B8" s="179"/>
      <c r="C8" s="164" t="s">
        <v>5</v>
      </c>
      <c r="D8" s="165"/>
      <c r="E8" s="28">
        <v>280000</v>
      </c>
      <c r="F8" s="196"/>
      <c r="G8" s="196"/>
      <c r="H8" s="81"/>
      <c r="I8" s="87">
        <f>E5-MIN(G56:G416)</f>
        <v>300000</v>
      </c>
      <c r="J8" s="74"/>
      <c r="K8" s="73"/>
    </row>
    <row r="9" spans="1:11" ht="16.5" thickBot="1" x14ac:dyDescent="0.3">
      <c r="A9" s="80"/>
      <c r="B9" s="179"/>
      <c r="C9" s="198" t="s">
        <v>6</v>
      </c>
      <c r="D9" s="199"/>
      <c r="E9" s="25">
        <v>0.06</v>
      </c>
      <c r="F9" s="88"/>
      <c r="G9" s="89"/>
      <c r="H9" s="81"/>
      <c r="I9" s="86"/>
      <c r="J9" s="74"/>
      <c r="K9" s="73"/>
    </row>
    <row r="10" spans="1:11" ht="15.75" x14ac:dyDescent="0.25">
      <c r="A10" s="74"/>
      <c r="B10" s="179"/>
      <c r="C10" s="158" t="s">
        <v>67</v>
      </c>
      <c r="D10" s="159"/>
      <c r="E10" s="15">
        <v>0</v>
      </c>
      <c r="F10" s="166" t="s">
        <v>42</v>
      </c>
      <c r="G10" s="167"/>
      <c r="H10" s="81"/>
      <c r="I10" s="86"/>
      <c r="J10" s="74"/>
      <c r="K10" s="74"/>
    </row>
    <row r="11" spans="1:11" ht="15.75" x14ac:dyDescent="0.25">
      <c r="A11" s="74"/>
      <c r="B11" s="179"/>
      <c r="C11" s="160" t="s">
        <v>66</v>
      </c>
      <c r="D11" s="161"/>
      <c r="E11" s="23">
        <v>0</v>
      </c>
      <c r="F11" s="90" t="s">
        <v>43</v>
      </c>
      <c r="G11" s="91" t="s">
        <v>32</v>
      </c>
      <c r="H11" s="81"/>
      <c r="I11" s="86"/>
      <c r="J11" s="74"/>
      <c r="K11" s="74"/>
    </row>
    <row r="12" spans="1:11" ht="15.75" customHeight="1" x14ac:dyDescent="0.25">
      <c r="A12" s="74"/>
      <c r="B12" s="179"/>
      <c r="C12" s="158" t="s">
        <v>69</v>
      </c>
      <c r="D12" s="159"/>
      <c r="E12" s="15">
        <v>0</v>
      </c>
      <c r="F12" s="174" t="str">
        <f>CONCATENATE(ROUND(_xlfn.DAYS(H34,IF(MAX('Mortgage Payment Plan'!$C$56:$C$416)=0,E4,MAX('Mortgage Payment Plan'!$C$56:$C$416)))/365,2), " Y = ",ROUND(_xlfn.DAYS(H34,IF(MAX('Mortgage Payment Plan'!$C$56:$C$416)=0,E4,MAX('Mortgage Payment Plan'!$C$56:$C$416)))/(365/12),0), " M")</f>
        <v>30.02 Y = 360 M</v>
      </c>
      <c r="G12" s="175"/>
      <c r="H12" s="81"/>
      <c r="I12" s="86"/>
      <c r="J12" s="74"/>
      <c r="K12" s="74"/>
    </row>
    <row r="13" spans="1:11" ht="15" customHeight="1" x14ac:dyDescent="0.25">
      <c r="A13" s="74"/>
      <c r="B13" s="179"/>
      <c r="C13" s="184" t="s">
        <v>78</v>
      </c>
      <c r="D13" s="185"/>
      <c r="E13" s="92">
        <f>(SUM(E10:E11)/12)+E12</f>
        <v>0</v>
      </c>
      <c r="F13" s="174"/>
      <c r="G13" s="175"/>
      <c r="H13" s="81"/>
      <c r="I13" s="86"/>
      <c r="J13" s="74"/>
      <c r="K13" s="74"/>
    </row>
    <row r="14" spans="1:11" ht="16.5" customHeight="1" x14ac:dyDescent="0.25">
      <c r="A14" s="80"/>
      <c r="B14" s="179"/>
      <c r="C14" s="158" t="s">
        <v>68</v>
      </c>
      <c r="D14" s="159"/>
      <c r="E14" s="28">
        <v>0</v>
      </c>
      <c r="F14" s="174"/>
      <c r="G14" s="175"/>
      <c r="H14" s="81"/>
      <c r="I14" s="93"/>
      <c r="J14" s="79"/>
      <c r="K14" s="73"/>
    </row>
    <row r="15" spans="1:11" ht="15.75" customHeight="1" thickBot="1" x14ac:dyDescent="0.3">
      <c r="A15" s="80"/>
      <c r="B15" s="179"/>
      <c r="C15" s="160" t="s">
        <v>7</v>
      </c>
      <c r="D15" s="161"/>
      <c r="E15" s="24">
        <v>0</v>
      </c>
      <c r="F15" s="176"/>
      <c r="G15" s="177"/>
      <c r="H15" s="94"/>
      <c r="I15" s="95"/>
      <c r="J15" s="79"/>
      <c r="K15" s="73"/>
    </row>
    <row r="16" spans="1:11" ht="15" customHeight="1" x14ac:dyDescent="0.25">
      <c r="A16" s="80"/>
      <c r="B16" s="179"/>
      <c r="C16" s="158" t="s">
        <v>8</v>
      </c>
      <c r="D16" s="159"/>
      <c r="E16" s="29" t="s">
        <v>9</v>
      </c>
      <c r="H16" s="79"/>
      <c r="I16" s="79"/>
      <c r="J16" s="79"/>
      <c r="K16" s="73"/>
    </row>
    <row r="17" spans="1:11" ht="15" customHeight="1" x14ac:dyDescent="0.25">
      <c r="A17" s="80"/>
      <c r="B17" s="179"/>
      <c r="C17" s="184" t="s">
        <v>76</v>
      </c>
      <c r="D17" s="185"/>
      <c r="E17" s="85">
        <f>IFERROR((IF(OR(ISBLANK(E31),E31 &lt;= 0),E8,E31)*(E9/12)/(1-((1+(E9/12))^IF(OR(ISBLANK(E30),OR(ISBLANK(E31),E31 &lt;= 0)),IF(E16="30 Year Fixed",-360,-180),(_xlfn.DAYS(DATE(YEAR(E4)+(IF(E16="30 Year Fixed",30,15)),MONTH(E4),DAY(E4)),E30)+2)/365*-12))))+E14-E15,0)</f>
        <v>1678.7414704277251</v>
      </c>
      <c r="F17" s="96"/>
      <c r="G17" s="96"/>
      <c r="H17" s="79"/>
      <c r="I17" s="79"/>
      <c r="J17" s="79"/>
      <c r="K17" s="73"/>
    </row>
    <row r="18" spans="1:11" ht="15" customHeight="1" x14ac:dyDescent="0.25">
      <c r="A18" s="80"/>
      <c r="B18" s="179"/>
      <c r="C18" s="158" t="s">
        <v>11</v>
      </c>
      <c r="D18" s="159"/>
      <c r="E18" s="28">
        <v>1678.74</v>
      </c>
      <c r="J18" s="79"/>
      <c r="K18" s="73"/>
    </row>
    <row r="19" spans="1:11" ht="15.75" customHeight="1" x14ac:dyDescent="0.25">
      <c r="A19" s="80"/>
      <c r="B19" s="179"/>
      <c r="C19" s="160" t="s">
        <v>12</v>
      </c>
      <c r="D19" s="161"/>
      <c r="E19" s="24">
        <v>0</v>
      </c>
      <c r="J19" s="79"/>
      <c r="K19" s="73"/>
    </row>
    <row r="20" spans="1:11" ht="15.75" customHeight="1" x14ac:dyDescent="0.25">
      <c r="A20" s="74"/>
      <c r="B20" s="179"/>
      <c r="C20" s="158" t="s">
        <v>38</v>
      </c>
      <c r="D20" s="159"/>
      <c r="E20" s="28">
        <v>0</v>
      </c>
      <c r="J20" s="79"/>
      <c r="K20" s="74"/>
    </row>
    <row r="21" spans="1:11" ht="15.75" customHeight="1" x14ac:dyDescent="0.25">
      <c r="A21" s="74"/>
      <c r="B21" s="179"/>
      <c r="C21" s="160" t="s">
        <v>39</v>
      </c>
      <c r="D21" s="161"/>
      <c r="E21" s="26" t="s">
        <v>64</v>
      </c>
      <c r="J21" s="79"/>
      <c r="K21" s="74"/>
    </row>
    <row r="22" spans="1:11" ht="15.75" customHeight="1" thickBot="1" x14ac:dyDescent="0.3">
      <c r="A22" s="74"/>
      <c r="B22" s="179"/>
      <c r="C22" s="158" t="s">
        <v>40</v>
      </c>
      <c r="D22" s="159"/>
      <c r="E22" s="30" t="s">
        <v>91</v>
      </c>
      <c r="J22" s="79"/>
      <c r="K22" s="74"/>
    </row>
    <row r="23" spans="1:11" ht="15.75" customHeight="1" thickBot="1" x14ac:dyDescent="0.3">
      <c r="A23" s="74"/>
      <c r="B23" s="179"/>
      <c r="C23" s="180" t="s">
        <v>77</v>
      </c>
      <c r="D23" s="181"/>
      <c r="E23" s="182"/>
      <c r="J23" s="79"/>
      <c r="K23" s="74"/>
    </row>
    <row r="24" spans="1:11" ht="15.75" customHeight="1" x14ac:dyDescent="0.25">
      <c r="A24" s="74"/>
      <c r="B24" s="179"/>
      <c r="C24" s="158" t="s">
        <v>70</v>
      </c>
      <c r="D24" s="173"/>
      <c r="E24" s="34">
        <v>0</v>
      </c>
      <c r="J24" s="79"/>
      <c r="K24" s="74"/>
    </row>
    <row r="25" spans="1:11" ht="15.75" customHeight="1" x14ac:dyDescent="0.25">
      <c r="A25" s="74"/>
      <c r="B25" s="179"/>
      <c r="C25" s="160" t="s">
        <v>71</v>
      </c>
      <c r="D25" s="183"/>
      <c r="E25" s="16">
        <v>0</v>
      </c>
      <c r="J25" s="79"/>
      <c r="K25" s="74"/>
    </row>
    <row r="26" spans="1:11" ht="15.75" customHeight="1" x14ac:dyDescent="0.25">
      <c r="A26" s="74"/>
      <c r="B26" s="179"/>
      <c r="C26" s="158" t="s">
        <v>73</v>
      </c>
      <c r="D26" s="173"/>
      <c r="E26" s="34">
        <v>0</v>
      </c>
      <c r="J26" s="79"/>
      <c r="K26" s="74"/>
    </row>
    <row r="27" spans="1:11" ht="15.75" customHeight="1" x14ac:dyDescent="0.25">
      <c r="A27" s="74"/>
      <c r="B27" s="179"/>
      <c r="C27" s="160" t="s">
        <v>90</v>
      </c>
      <c r="D27" s="183"/>
      <c r="E27" s="17">
        <v>0</v>
      </c>
      <c r="J27" s="79"/>
      <c r="K27" s="74"/>
    </row>
    <row r="28" spans="1:11" ht="15.75" customHeight="1" thickBot="1" x14ac:dyDescent="0.3">
      <c r="A28" s="74"/>
      <c r="B28" s="179"/>
      <c r="C28" s="200" t="s">
        <v>72</v>
      </c>
      <c r="D28" s="201"/>
      <c r="E28" s="97">
        <f>SUM(E24:E27)+SUM(E18:E19)+(E20/12)</f>
        <v>1678.74</v>
      </c>
      <c r="J28" s="79"/>
      <c r="K28" s="74"/>
    </row>
    <row r="29" spans="1:11" ht="15.75" customHeight="1" thickBot="1" x14ac:dyDescent="0.3">
      <c r="A29" s="74"/>
      <c r="B29" s="179"/>
      <c r="C29" s="148" t="s">
        <v>89</v>
      </c>
      <c r="D29" s="151"/>
      <c r="E29" s="197"/>
      <c r="J29" s="79"/>
      <c r="K29" s="74"/>
    </row>
    <row r="30" spans="1:11" ht="15.75" customHeight="1" x14ac:dyDescent="0.25">
      <c r="A30" s="74"/>
      <c r="B30" s="179"/>
      <c r="C30" s="186" t="s">
        <v>74</v>
      </c>
      <c r="D30" s="187"/>
      <c r="E30" s="35">
        <v>46023</v>
      </c>
      <c r="J30" s="79"/>
      <c r="K30" s="74"/>
    </row>
    <row r="31" spans="1:11" ht="15.75" customHeight="1" thickBot="1" x14ac:dyDescent="0.3">
      <c r="A31" s="74"/>
      <c r="B31" s="179"/>
      <c r="C31" s="188" t="s">
        <v>75</v>
      </c>
      <c r="D31" s="189"/>
      <c r="E31" s="36">
        <v>0</v>
      </c>
      <c r="J31" s="79"/>
      <c r="K31" s="74"/>
    </row>
    <row r="32" spans="1:11" ht="15.75" customHeight="1" x14ac:dyDescent="0.25">
      <c r="A32" s="74"/>
      <c r="B32" s="98"/>
      <c r="C32" s="99"/>
      <c r="D32" s="100"/>
      <c r="E32" s="101"/>
      <c r="F32" s="96"/>
      <c r="G32" s="96"/>
      <c r="H32" s="79"/>
      <c r="I32" s="79"/>
      <c r="J32" s="102"/>
      <c r="K32" s="74"/>
    </row>
    <row r="33" spans="1:11" ht="15.75" customHeight="1" thickBot="1" x14ac:dyDescent="0.3">
      <c r="A33" s="73"/>
      <c r="B33" s="74"/>
      <c r="C33" s="103"/>
      <c r="D33" s="103"/>
      <c r="E33" s="75"/>
      <c r="F33" s="75"/>
      <c r="G33" s="73"/>
      <c r="H33" s="104" t="s">
        <v>55</v>
      </c>
      <c r="I33" s="104" t="s">
        <v>54</v>
      </c>
      <c r="J33" s="105" t="s">
        <v>63</v>
      </c>
      <c r="K33" s="73"/>
    </row>
    <row r="34" spans="1:11" ht="15" customHeight="1" x14ac:dyDescent="0.25">
      <c r="A34" s="73"/>
      <c r="B34" s="168" t="s">
        <v>35</v>
      </c>
      <c r="C34" s="106"/>
      <c r="D34" s="107"/>
      <c r="E34" s="107"/>
      <c r="F34" s="107"/>
      <c r="G34" s="108" t="s">
        <v>13</v>
      </c>
      <c r="H34" s="109">
        <f>MAX(H_MortgageAmoritization!J:J)</f>
        <v>56980</v>
      </c>
      <c r="I34" s="109">
        <f>MAX(H_MortgageAmoritization!AB:AB)</f>
        <v>56949</v>
      </c>
      <c r="J34" s="110" t="str">
        <f>CONCATENATE(ROUND((I34-H34)/365,2), " Years")</f>
        <v>-0.08 Years</v>
      </c>
      <c r="K34" s="73"/>
    </row>
    <row r="35" spans="1:11" ht="15" customHeight="1" x14ac:dyDescent="0.25">
      <c r="A35" s="73"/>
      <c r="B35" s="169"/>
      <c r="C35" s="111"/>
      <c r="D35" s="112"/>
      <c r="E35" s="112"/>
      <c r="F35" s="112"/>
      <c r="G35" s="113" t="s">
        <v>14</v>
      </c>
      <c r="H35" s="41">
        <f>MAX(H_MortgageAmoritization!O:O)</f>
        <v>324347.87706675055</v>
      </c>
      <c r="I35" s="41">
        <f>MAX(H_MortgageAmoritization!AD:AD)</f>
        <v>324338.57740634808</v>
      </c>
      <c r="J35" s="37">
        <f>I35-H35</f>
        <v>-9.299660402466543</v>
      </c>
      <c r="K35" s="73"/>
    </row>
    <row r="36" spans="1:11" ht="15" customHeight="1" x14ac:dyDescent="0.25">
      <c r="A36" s="73"/>
      <c r="B36" s="169"/>
      <c r="C36" s="111"/>
      <c r="D36" s="112"/>
      <c r="E36" s="112"/>
      <c r="F36" s="112"/>
      <c r="G36" s="114" t="s">
        <v>15</v>
      </c>
      <c r="H36" s="42">
        <f>MAX(H_MortgageAmoritization!P:P)</f>
        <v>0</v>
      </c>
      <c r="I36" s="42">
        <f>MAX(H_MortgageAmoritization!AE:AE)</f>
        <v>0</v>
      </c>
      <c r="J36" s="38">
        <f>I36-H36</f>
        <v>0</v>
      </c>
      <c r="K36" s="73"/>
    </row>
    <row r="37" spans="1:11" ht="15.75" customHeight="1" thickBot="1" x14ac:dyDescent="0.3">
      <c r="A37" s="73"/>
      <c r="B37" s="169"/>
      <c r="C37" s="111"/>
      <c r="D37" s="112"/>
      <c r="E37" s="112"/>
      <c r="F37" s="112"/>
      <c r="G37" s="115" t="s">
        <v>16</v>
      </c>
      <c r="H37" s="40">
        <f>H35+H36+E5</f>
        <v>624347.87706675055</v>
      </c>
      <c r="I37" s="40">
        <f>I35+I36+E5</f>
        <v>624338.57740634808</v>
      </c>
      <c r="J37" s="39">
        <f>I37-H37</f>
        <v>-9.299660402466543</v>
      </c>
      <c r="K37" s="73"/>
    </row>
    <row r="38" spans="1:11" ht="15.75" customHeight="1" x14ac:dyDescent="0.25">
      <c r="A38" s="73"/>
      <c r="B38" s="169"/>
      <c r="C38" s="111"/>
      <c r="D38" s="112"/>
      <c r="E38" s="112"/>
      <c r="F38" s="112"/>
      <c r="G38" s="116"/>
      <c r="H38" s="116"/>
      <c r="I38" s="116"/>
      <c r="J38" s="117"/>
      <c r="K38" s="73"/>
    </row>
    <row r="39" spans="1:11" ht="15.75" customHeight="1" x14ac:dyDescent="0.25">
      <c r="A39" s="73"/>
      <c r="B39" s="169"/>
      <c r="C39" s="111"/>
      <c r="D39" s="112"/>
      <c r="E39" s="112"/>
      <c r="F39" s="112"/>
      <c r="G39" s="116"/>
      <c r="H39" s="116"/>
      <c r="I39" s="116"/>
      <c r="J39" s="117"/>
      <c r="K39" s="73"/>
    </row>
    <row r="40" spans="1:11" ht="15.75" customHeight="1" x14ac:dyDescent="0.25">
      <c r="A40" s="75"/>
      <c r="B40" s="169"/>
      <c r="C40" s="118"/>
      <c r="D40" s="112"/>
      <c r="E40" s="112"/>
      <c r="F40" s="112"/>
      <c r="G40" s="116"/>
      <c r="H40" s="116"/>
      <c r="I40" s="116"/>
      <c r="J40" s="117"/>
      <c r="K40" s="73"/>
    </row>
    <row r="41" spans="1:11" ht="15.75" customHeight="1" x14ac:dyDescent="0.25">
      <c r="A41" s="75"/>
      <c r="B41" s="169"/>
      <c r="C41" s="118"/>
      <c r="D41" s="112"/>
      <c r="E41" s="112"/>
      <c r="F41" s="112"/>
      <c r="G41" s="116"/>
      <c r="H41" s="116"/>
      <c r="I41" s="116"/>
      <c r="J41" s="117"/>
      <c r="K41" s="73"/>
    </row>
    <row r="42" spans="1:11" ht="15.75" customHeight="1" x14ac:dyDescent="0.25">
      <c r="A42" s="75"/>
      <c r="B42" s="169"/>
      <c r="C42" s="118"/>
      <c r="D42" s="112"/>
      <c r="E42" s="112"/>
      <c r="F42" s="112"/>
      <c r="G42" s="116"/>
      <c r="H42" s="116"/>
      <c r="I42" s="116"/>
      <c r="J42" s="117"/>
      <c r="K42" s="73"/>
    </row>
    <row r="43" spans="1:11" ht="15.75" customHeight="1" x14ac:dyDescent="0.25">
      <c r="A43" s="75"/>
      <c r="B43" s="169"/>
      <c r="C43" s="118"/>
      <c r="D43" s="112"/>
      <c r="E43" s="112"/>
      <c r="F43" s="112"/>
      <c r="G43" s="116"/>
      <c r="H43" s="116"/>
      <c r="I43" s="116"/>
      <c r="J43" s="117"/>
      <c r="K43" s="73"/>
    </row>
    <row r="44" spans="1:11" ht="15.75" customHeight="1" x14ac:dyDescent="0.25">
      <c r="A44" s="75"/>
      <c r="B44" s="169"/>
      <c r="C44" s="118"/>
      <c r="D44" s="112"/>
      <c r="E44" s="112"/>
      <c r="F44" s="112"/>
      <c r="G44" s="116"/>
      <c r="H44" s="116"/>
      <c r="I44" s="116"/>
      <c r="J44" s="117"/>
      <c r="K44" s="73"/>
    </row>
    <row r="45" spans="1:11" ht="15.75" customHeight="1" x14ac:dyDescent="0.25">
      <c r="A45" s="75"/>
      <c r="B45" s="169"/>
      <c r="C45" s="118"/>
      <c r="D45" s="112"/>
      <c r="E45" s="112"/>
      <c r="F45" s="112"/>
      <c r="G45" s="116"/>
      <c r="H45" s="116"/>
      <c r="I45" s="116"/>
      <c r="J45" s="117"/>
      <c r="K45" s="73"/>
    </row>
    <row r="46" spans="1:11" ht="15.75" customHeight="1" x14ac:dyDescent="0.25">
      <c r="A46" s="75"/>
      <c r="B46" s="169"/>
      <c r="C46" s="118"/>
      <c r="D46" s="112"/>
      <c r="E46" s="112"/>
      <c r="F46" s="112"/>
      <c r="G46" s="116"/>
      <c r="H46" s="116"/>
      <c r="I46" s="116"/>
      <c r="J46" s="117"/>
      <c r="K46" s="73"/>
    </row>
    <row r="47" spans="1:11" ht="15.75" customHeight="1" x14ac:dyDescent="0.25">
      <c r="A47" s="75"/>
      <c r="B47" s="169"/>
      <c r="C47" s="118"/>
      <c r="D47" s="112"/>
      <c r="E47" s="112"/>
      <c r="F47" s="112"/>
      <c r="G47" s="116"/>
      <c r="H47" s="116"/>
      <c r="I47" s="116"/>
      <c r="J47" s="117"/>
      <c r="K47" s="73"/>
    </row>
    <row r="48" spans="1:11" ht="15.75" customHeight="1" x14ac:dyDescent="0.25">
      <c r="A48" s="75"/>
      <c r="B48" s="169"/>
      <c r="C48" s="118"/>
      <c r="D48" s="112"/>
      <c r="E48" s="112"/>
      <c r="F48" s="112"/>
      <c r="G48" s="116"/>
      <c r="H48" s="116"/>
      <c r="I48" s="116"/>
      <c r="J48" s="117"/>
      <c r="K48" s="73"/>
    </row>
    <row r="49" spans="1:11" ht="15.75" customHeight="1" x14ac:dyDescent="0.25">
      <c r="A49" s="75"/>
      <c r="B49" s="169"/>
      <c r="C49" s="118"/>
      <c r="D49" s="112"/>
      <c r="E49" s="112"/>
      <c r="F49" s="112"/>
      <c r="G49" s="116"/>
      <c r="H49" s="116"/>
      <c r="I49" s="116"/>
      <c r="J49" s="117"/>
      <c r="K49" s="73"/>
    </row>
    <row r="50" spans="1:11" ht="15.75" customHeight="1" x14ac:dyDescent="0.25">
      <c r="A50" s="103"/>
      <c r="B50" s="169"/>
      <c r="C50" s="118"/>
      <c r="D50" s="112"/>
      <c r="E50" s="112"/>
      <c r="F50" s="112"/>
      <c r="G50" s="116"/>
      <c r="H50" s="116"/>
      <c r="I50" s="116"/>
      <c r="J50" s="117"/>
      <c r="K50" s="74"/>
    </row>
    <row r="51" spans="1:11" ht="15.75" customHeight="1" x14ac:dyDescent="0.25">
      <c r="A51" s="103"/>
      <c r="B51" s="169"/>
      <c r="C51" s="118"/>
      <c r="D51" s="112"/>
      <c r="E51" s="112"/>
      <c r="F51" s="112"/>
      <c r="G51" s="116"/>
      <c r="H51" s="116"/>
      <c r="I51" s="116"/>
      <c r="J51" s="117"/>
      <c r="K51" s="74"/>
    </row>
    <row r="52" spans="1:11" ht="15.75" customHeight="1" thickBot="1" x14ac:dyDescent="0.3">
      <c r="A52" s="73"/>
      <c r="B52" s="170"/>
      <c r="C52" s="119"/>
      <c r="D52" s="120"/>
      <c r="E52" s="120"/>
      <c r="F52" s="120"/>
      <c r="G52" s="121"/>
      <c r="H52" s="121"/>
      <c r="I52" s="121"/>
      <c r="J52" s="122"/>
      <c r="K52" s="73"/>
    </row>
    <row r="53" spans="1:11" ht="15.75" customHeight="1" thickBot="1" x14ac:dyDescent="0.3">
      <c r="A53" s="73"/>
      <c r="B53" s="74"/>
      <c r="C53" s="75"/>
      <c r="D53" s="75"/>
      <c r="E53" s="75"/>
      <c r="F53" s="75"/>
      <c r="G53" s="73"/>
      <c r="H53" s="73"/>
      <c r="I53" s="73"/>
      <c r="J53" s="74"/>
      <c r="K53" s="73"/>
    </row>
    <row r="54" spans="1:11" ht="15.75" customHeight="1" thickBot="1" x14ac:dyDescent="0.3">
      <c r="A54" s="75"/>
      <c r="B54" s="190" t="s">
        <v>33</v>
      </c>
      <c r="C54" s="171" t="s">
        <v>17</v>
      </c>
      <c r="D54" s="172"/>
      <c r="E54" s="172"/>
      <c r="F54" s="172"/>
      <c r="G54" s="192" t="s">
        <v>41</v>
      </c>
      <c r="H54" s="192"/>
      <c r="I54" s="193"/>
      <c r="J54" s="123"/>
      <c r="K54" s="73"/>
    </row>
    <row r="55" spans="1:11" ht="15.75" customHeight="1" thickBot="1" x14ac:dyDescent="0.3">
      <c r="A55" s="75"/>
      <c r="B55" s="191"/>
      <c r="C55" s="124" t="s">
        <v>18</v>
      </c>
      <c r="D55" s="125" t="s">
        <v>19</v>
      </c>
      <c r="E55" s="125" t="s">
        <v>1</v>
      </c>
      <c r="F55" s="125" t="s">
        <v>20</v>
      </c>
      <c r="G55" s="126" t="s">
        <v>21</v>
      </c>
      <c r="H55" s="127" t="s">
        <v>22</v>
      </c>
      <c r="I55" s="128" t="s">
        <v>23</v>
      </c>
      <c r="J55" s="129"/>
      <c r="K55" s="73"/>
    </row>
    <row r="56" spans="1:11" ht="15.75" customHeight="1" x14ac:dyDescent="0.25">
      <c r="A56" s="75"/>
      <c r="B56" s="191"/>
      <c r="C56" s="1"/>
      <c r="D56" s="2"/>
      <c r="E56" s="2"/>
      <c r="F56" s="3"/>
      <c r="G56" s="130" t="str">
        <f>IF(ISBLANK('Mortgage Payment Plan'!$D56),"",E8-D56)</f>
        <v/>
      </c>
      <c r="H56" s="131" t="str">
        <f>IF(ISBLANK('Mortgage Payment Plan'!$E56),"",E56)</f>
        <v/>
      </c>
      <c r="I56" s="132" t="str">
        <f>IF(ISBLANK('Mortgage Payment Plan'!$F56),"",'Mortgage Payment Plan'!$F56)</f>
        <v/>
      </c>
      <c r="J56" s="133"/>
      <c r="K56" s="73"/>
    </row>
    <row r="57" spans="1:11" ht="15.75" customHeight="1" x14ac:dyDescent="0.25">
      <c r="A57" s="75"/>
      <c r="B57" s="191"/>
      <c r="C57" s="4"/>
      <c r="D57" s="5"/>
      <c r="E57" s="5"/>
      <c r="F57" s="6"/>
      <c r="G57" s="134" t="str">
        <f>IF(ISBLANK('Mortgage Payment Plan'!$D57),"",G56-D57)</f>
        <v/>
      </c>
      <c r="H57" s="135" t="str">
        <f>IF(ISBLANK('Mortgage Payment Plan'!$E57),"",E57+H56)</f>
        <v/>
      </c>
      <c r="I57" s="136" t="str">
        <f>IF(ISBLANK('Mortgage Payment Plan'!$F57),"",F57+I56)</f>
        <v/>
      </c>
      <c r="J57" s="133"/>
      <c r="K57" s="73"/>
    </row>
    <row r="58" spans="1:11" ht="15.75" customHeight="1" x14ac:dyDescent="0.25">
      <c r="A58" s="75"/>
      <c r="B58" s="191"/>
      <c r="C58" s="7"/>
      <c r="D58" s="8"/>
      <c r="E58" s="8"/>
      <c r="F58" s="9"/>
      <c r="G58" s="130" t="str">
        <f>IF(ISBLANK('Mortgage Payment Plan'!$D58),"",G57-D58)</f>
        <v/>
      </c>
      <c r="H58" s="131" t="str">
        <f>IF(ISBLANK('Mortgage Payment Plan'!$E58),"",E58+H57)</f>
        <v/>
      </c>
      <c r="I58" s="132" t="str">
        <f>IF(ISBLANK('Mortgage Payment Plan'!$F58),"",F58+I57)</f>
        <v/>
      </c>
      <c r="J58" s="133"/>
      <c r="K58" s="73"/>
    </row>
    <row r="59" spans="1:11" ht="15.75" customHeight="1" x14ac:dyDescent="0.25">
      <c r="A59" s="75"/>
      <c r="B59" s="191"/>
      <c r="C59" s="4"/>
      <c r="D59" s="5"/>
      <c r="E59" s="5"/>
      <c r="F59" s="6"/>
      <c r="G59" s="134" t="str">
        <f>IF(ISBLANK('Mortgage Payment Plan'!$D59),"",G58-D59)</f>
        <v/>
      </c>
      <c r="H59" s="135" t="str">
        <f>IF(ISBLANK('Mortgage Payment Plan'!$E59),"",E59+H58)</f>
        <v/>
      </c>
      <c r="I59" s="136" t="str">
        <f>IF(ISBLANK('Mortgage Payment Plan'!$F59),"",F59+I58)</f>
        <v/>
      </c>
      <c r="J59" s="133"/>
      <c r="K59" s="73"/>
    </row>
    <row r="60" spans="1:11" ht="15.75" customHeight="1" x14ac:dyDescent="0.25">
      <c r="A60" s="75"/>
      <c r="B60" s="191"/>
      <c r="C60" s="7"/>
      <c r="D60" s="8"/>
      <c r="E60" s="8"/>
      <c r="F60" s="9"/>
      <c r="G60" s="130" t="str">
        <f>IF(ISBLANK('Mortgage Payment Plan'!$D60),"",G59-D60)</f>
        <v/>
      </c>
      <c r="H60" s="131" t="str">
        <f>IF(ISBLANK('Mortgage Payment Plan'!$E60),"",E60+H59)</f>
        <v/>
      </c>
      <c r="I60" s="132" t="str">
        <f>IF(ISBLANK('Mortgage Payment Plan'!$F60),"",F60+I59)</f>
        <v/>
      </c>
      <c r="J60" s="133"/>
      <c r="K60" s="73"/>
    </row>
    <row r="61" spans="1:11" ht="15.75" customHeight="1" x14ac:dyDescent="0.25">
      <c r="A61" s="75"/>
      <c r="B61" s="191"/>
      <c r="C61" s="4"/>
      <c r="D61" s="5"/>
      <c r="E61" s="5"/>
      <c r="F61" s="6"/>
      <c r="G61" s="134" t="str">
        <f>IF(ISBLANK('Mortgage Payment Plan'!$D61),"",G60-D61)</f>
        <v/>
      </c>
      <c r="H61" s="135" t="str">
        <f>IF(ISBLANK('Mortgage Payment Plan'!$E61),"",E61+H60)</f>
        <v/>
      </c>
      <c r="I61" s="136" t="str">
        <f>IF(ISBLANK('Mortgage Payment Plan'!$F61),"",F61+I60)</f>
        <v/>
      </c>
      <c r="J61" s="133"/>
      <c r="K61" s="73"/>
    </row>
    <row r="62" spans="1:11" ht="15.75" customHeight="1" x14ac:dyDescent="0.25">
      <c r="A62" s="75"/>
      <c r="B62" s="191"/>
      <c r="C62" s="7"/>
      <c r="D62" s="8"/>
      <c r="E62" s="8"/>
      <c r="F62" s="9"/>
      <c r="G62" s="130" t="str">
        <f>IF(ISBLANK('Mortgage Payment Plan'!$D62),"",G61-D62)</f>
        <v/>
      </c>
      <c r="H62" s="131" t="str">
        <f>IF(ISBLANK('Mortgage Payment Plan'!$E62),"",E62+H61)</f>
        <v/>
      </c>
      <c r="I62" s="132" t="str">
        <f>IF(ISBLANK('Mortgage Payment Plan'!$F62),"",F62+I61)</f>
        <v/>
      </c>
      <c r="J62" s="133"/>
      <c r="K62" s="73"/>
    </row>
    <row r="63" spans="1:11" ht="15.75" customHeight="1" x14ac:dyDescent="0.25">
      <c r="A63" s="75"/>
      <c r="B63" s="191"/>
      <c r="C63" s="4"/>
      <c r="D63" s="6"/>
      <c r="E63" s="6"/>
      <c r="F63" s="6"/>
      <c r="G63" s="134" t="str">
        <f>IF(ISBLANK('Mortgage Payment Plan'!$D63),"",G62-D63)</f>
        <v/>
      </c>
      <c r="H63" s="135" t="str">
        <f>IF(ISBLANK('Mortgage Payment Plan'!$E63),"",E63+H62)</f>
        <v/>
      </c>
      <c r="I63" s="136" t="str">
        <f>IF(ISBLANK('Mortgage Payment Plan'!$F63),"",F63+I62)</f>
        <v/>
      </c>
      <c r="J63" s="133"/>
      <c r="K63" s="73"/>
    </row>
    <row r="64" spans="1:11" ht="15.75" customHeight="1" x14ac:dyDescent="0.25">
      <c r="A64" s="75"/>
      <c r="B64" s="191"/>
      <c r="C64" s="7"/>
      <c r="D64" s="9"/>
      <c r="E64" s="9"/>
      <c r="F64" s="9"/>
      <c r="G64" s="130" t="str">
        <f>IF(ISBLANK('Mortgage Payment Plan'!$D64),"",G63-D64)</f>
        <v/>
      </c>
      <c r="H64" s="131" t="str">
        <f>IF(ISBLANK('Mortgage Payment Plan'!$E64),"",E64+H63)</f>
        <v/>
      </c>
      <c r="I64" s="132" t="str">
        <f>IF(ISBLANK('Mortgage Payment Plan'!$F64),"",F64+I63)</f>
        <v/>
      </c>
      <c r="J64" s="133"/>
      <c r="K64" s="73"/>
    </row>
    <row r="65" spans="1:11" ht="15.75" customHeight="1" x14ac:dyDescent="0.25">
      <c r="A65" s="75"/>
      <c r="B65" s="191"/>
      <c r="C65" s="4"/>
      <c r="D65" s="6"/>
      <c r="E65" s="6"/>
      <c r="F65" s="6"/>
      <c r="G65" s="134" t="str">
        <f>IF(ISBLANK('Mortgage Payment Plan'!$D65),"",G64-D65)</f>
        <v/>
      </c>
      <c r="H65" s="135" t="str">
        <f>IF(ISBLANK('Mortgage Payment Plan'!$E65),"",E65+H64)</f>
        <v/>
      </c>
      <c r="I65" s="136" t="str">
        <f>IF(ISBLANK('Mortgage Payment Plan'!$F65),"",F65+I64)</f>
        <v/>
      </c>
      <c r="J65" s="133"/>
      <c r="K65" s="73"/>
    </row>
    <row r="66" spans="1:11" ht="15.75" customHeight="1" x14ac:dyDescent="0.25">
      <c r="A66" s="75"/>
      <c r="B66" s="191"/>
      <c r="C66" s="7"/>
      <c r="D66" s="9"/>
      <c r="E66" s="9"/>
      <c r="F66" s="9"/>
      <c r="G66" s="130" t="str">
        <f>IF(ISBLANK('Mortgage Payment Plan'!$D66),"",G65-D66)</f>
        <v/>
      </c>
      <c r="H66" s="131" t="str">
        <f>IF(ISBLANK('Mortgage Payment Plan'!$E66),"",E66+H65)</f>
        <v/>
      </c>
      <c r="I66" s="132" t="str">
        <f>IF(ISBLANK('Mortgage Payment Plan'!$F66),"",F66+I65)</f>
        <v/>
      </c>
      <c r="J66" s="133"/>
      <c r="K66" s="73"/>
    </row>
    <row r="67" spans="1:11" ht="15.75" customHeight="1" x14ac:dyDescent="0.25">
      <c r="A67" s="75"/>
      <c r="B67" s="191"/>
      <c r="C67" s="4"/>
      <c r="D67" s="6"/>
      <c r="E67" s="6"/>
      <c r="F67" s="6"/>
      <c r="G67" s="134" t="str">
        <f>IF(ISBLANK('Mortgage Payment Plan'!$D67),"",G66-D67)</f>
        <v/>
      </c>
      <c r="H67" s="135" t="str">
        <f>IF(ISBLANK('Mortgage Payment Plan'!$E67),"",E67+H66)</f>
        <v/>
      </c>
      <c r="I67" s="136" t="str">
        <f>IF(ISBLANK('Mortgage Payment Plan'!$F67),"",F67+I66)</f>
        <v/>
      </c>
      <c r="J67" s="133"/>
      <c r="K67" s="73"/>
    </row>
    <row r="68" spans="1:11" ht="15.75" customHeight="1" x14ac:dyDescent="0.25">
      <c r="A68" s="75"/>
      <c r="B68" s="191"/>
      <c r="C68" s="7"/>
      <c r="D68" s="9"/>
      <c r="E68" s="9"/>
      <c r="F68" s="9"/>
      <c r="G68" s="130" t="str">
        <f>IF(ISBLANK('Mortgage Payment Plan'!$D68),"",G67-D68)</f>
        <v/>
      </c>
      <c r="H68" s="131" t="str">
        <f>IF(ISBLANK('Mortgage Payment Plan'!$E68),"",E68+H67)</f>
        <v/>
      </c>
      <c r="I68" s="132" t="str">
        <f>IF(ISBLANK('Mortgage Payment Plan'!$F68),"",F68+I67)</f>
        <v/>
      </c>
      <c r="J68" s="133"/>
      <c r="K68" s="73"/>
    </row>
    <row r="69" spans="1:11" ht="15.75" customHeight="1" x14ac:dyDescent="0.25">
      <c r="A69" s="75"/>
      <c r="B69" s="191"/>
      <c r="C69" s="4"/>
      <c r="D69" s="6"/>
      <c r="E69" s="6"/>
      <c r="F69" s="6"/>
      <c r="G69" s="134" t="str">
        <f>IF(ISBLANK('Mortgage Payment Plan'!$D69),"",G68-D69)</f>
        <v/>
      </c>
      <c r="H69" s="135" t="str">
        <f>IF(ISBLANK('Mortgage Payment Plan'!$E69),"",E69+H68)</f>
        <v/>
      </c>
      <c r="I69" s="136" t="str">
        <f>IF(ISBLANK('Mortgage Payment Plan'!$F69),"",F69+I68)</f>
        <v/>
      </c>
      <c r="J69" s="133"/>
      <c r="K69" s="73"/>
    </row>
    <row r="70" spans="1:11" ht="15.75" customHeight="1" x14ac:dyDescent="0.25">
      <c r="A70" s="73"/>
      <c r="B70" s="191"/>
      <c r="C70" s="7"/>
      <c r="D70" s="9"/>
      <c r="E70" s="9"/>
      <c r="F70" s="9"/>
      <c r="G70" s="130" t="str">
        <f>IF(ISBLANK('Mortgage Payment Plan'!$D70),"",G69-D70)</f>
        <v/>
      </c>
      <c r="H70" s="131" t="str">
        <f>IF(ISBLANK('Mortgage Payment Plan'!$E70),"",E70+H69)</f>
        <v/>
      </c>
      <c r="I70" s="132" t="str">
        <f>IF(ISBLANK('Mortgage Payment Plan'!$F70),"",F70+I69)</f>
        <v/>
      </c>
      <c r="J70" s="133"/>
      <c r="K70" s="73"/>
    </row>
    <row r="71" spans="1:11" ht="15.75" customHeight="1" x14ac:dyDescent="0.25">
      <c r="A71" s="73"/>
      <c r="B71" s="137"/>
      <c r="C71" s="4"/>
      <c r="D71" s="6"/>
      <c r="E71" s="6"/>
      <c r="F71" s="6"/>
      <c r="G71" s="134" t="str">
        <f>IF(ISBLANK('Mortgage Payment Plan'!$D71),"",G70-D71)</f>
        <v/>
      </c>
      <c r="H71" s="135" t="str">
        <f>IF(ISBLANK('Mortgage Payment Plan'!$E71),"",E71+H70)</f>
        <v/>
      </c>
      <c r="I71" s="136" t="str">
        <f>IF(ISBLANK('Mortgage Payment Plan'!$F71),"",F71+I70)</f>
        <v/>
      </c>
      <c r="J71" s="133"/>
      <c r="K71" s="73"/>
    </row>
    <row r="72" spans="1:11" ht="15.75" customHeight="1" x14ac:dyDescent="0.25">
      <c r="A72" s="73"/>
      <c r="B72" s="137"/>
      <c r="C72" s="7"/>
      <c r="D72" s="9"/>
      <c r="E72" s="9"/>
      <c r="F72" s="9"/>
      <c r="G72" s="130" t="str">
        <f>IF(ISBLANK('Mortgage Payment Plan'!$D72),"",G71-D72)</f>
        <v/>
      </c>
      <c r="H72" s="131" t="str">
        <f>IF(ISBLANK('Mortgage Payment Plan'!$E72),"",E72+H71)</f>
        <v/>
      </c>
      <c r="I72" s="132" t="str">
        <f>IF(ISBLANK('Mortgage Payment Plan'!$F72),"",F72+I71)</f>
        <v/>
      </c>
      <c r="J72" s="133"/>
      <c r="K72" s="73"/>
    </row>
    <row r="73" spans="1:11" ht="15.75" customHeight="1" x14ac:dyDescent="0.25">
      <c r="A73" s="73"/>
      <c r="B73" s="137"/>
      <c r="C73" s="4"/>
      <c r="D73" s="6"/>
      <c r="E73" s="6"/>
      <c r="F73" s="6"/>
      <c r="G73" s="134" t="str">
        <f>IF(ISBLANK('Mortgage Payment Plan'!$D73),"",G72-D73)</f>
        <v/>
      </c>
      <c r="H73" s="135" t="str">
        <f>IF(ISBLANK('Mortgage Payment Plan'!$E73),"",E73+H72)</f>
        <v/>
      </c>
      <c r="I73" s="136" t="str">
        <f>IF(ISBLANK('Mortgage Payment Plan'!$F73),"",F73+I72)</f>
        <v/>
      </c>
      <c r="J73" s="133"/>
      <c r="K73" s="73"/>
    </row>
    <row r="74" spans="1:11" ht="15.75" customHeight="1" x14ac:dyDescent="0.25">
      <c r="A74" s="73"/>
      <c r="B74" s="137"/>
      <c r="C74" s="7"/>
      <c r="D74" s="9"/>
      <c r="E74" s="9"/>
      <c r="F74" s="9"/>
      <c r="G74" s="130" t="str">
        <f>IF(ISBLANK('Mortgage Payment Plan'!$D74),"",G73-D74)</f>
        <v/>
      </c>
      <c r="H74" s="131" t="str">
        <f>IF(ISBLANK('Mortgage Payment Plan'!$E74),"",E74+H73)</f>
        <v/>
      </c>
      <c r="I74" s="132" t="str">
        <f>IF(ISBLANK('Mortgage Payment Plan'!$F74),"",F74+I73)</f>
        <v/>
      </c>
      <c r="J74" s="133"/>
      <c r="K74" s="73"/>
    </row>
    <row r="75" spans="1:11" ht="15.75" customHeight="1" x14ac:dyDescent="0.25">
      <c r="A75" s="73"/>
      <c r="B75" s="137"/>
      <c r="C75" s="4"/>
      <c r="D75" s="6"/>
      <c r="E75" s="6"/>
      <c r="F75" s="6"/>
      <c r="G75" s="134" t="str">
        <f>IF(ISBLANK('Mortgage Payment Plan'!$D75),"",G74-D75)</f>
        <v/>
      </c>
      <c r="H75" s="135" t="str">
        <f>IF(ISBLANK('Mortgage Payment Plan'!$E75),"",E75+H74)</f>
        <v/>
      </c>
      <c r="I75" s="136" t="str">
        <f>IF(ISBLANK('Mortgage Payment Plan'!$F75),"",F75+I74)</f>
        <v/>
      </c>
      <c r="J75" s="133"/>
      <c r="K75" s="73"/>
    </row>
    <row r="76" spans="1:11" ht="15.75" customHeight="1" x14ac:dyDescent="0.25">
      <c r="A76" s="73"/>
      <c r="B76" s="137"/>
      <c r="C76" s="7"/>
      <c r="D76" s="9"/>
      <c r="E76" s="9"/>
      <c r="F76" s="9"/>
      <c r="G76" s="130" t="str">
        <f>IF(ISBLANK('Mortgage Payment Plan'!$D76),"",G75-D76)</f>
        <v/>
      </c>
      <c r="H76" s="131" t="str">
        <f>IF(ISBLANK('Mortgage Payment Plan'!$E76),"",E76+H75)</f>
        <v/>
      </c>
      <c r="I76" s="132" t="str">
        <f>IF(ISBLANK('Mortgage Payment Plan'!$F76),"",F76+I75)</f>
        <v/>
      </c>
      <c r="J76" s="133"/>
      <c r="K76" s="73"/>
    </row>
    <row r="77" spans="1:11" ht="15.75" customHeight="1" x14ac:dyDescent="0.25">
      <c r="A77" s="73"/>
      <c r="B77" s="137"/>
      <c r="C77" s="4"/>
      <c r="D77" s="6"/>
      <c r="E77" s="6"/>
      <c r="F77" s="6"/>
      <c r="G77" s="134" t="str">
        <f>IF(ISBLANK('Mortgage Payment Plan'!$D77),"",G76-D77)</f>
        <v/>
      </c>
      <c r="H77" s="135" t="str">
        <f>IF(ISBLANK('Mortgage Payment Plan'!$E77),"",E77+H76)</f>
        <v/>
      </c>
      <c r="I77" s="136" t="str">
        <f>IF(ISBLANK('Mortgage Payment Plan'!$F77),"",F77+I76)</f>
        <v/>
      </c>
      <c r="J77" s="133"/>
      <c r="K77" s="73"/>
    </row>
    <row r="78" spans="1:11" ht="15.75" customHeight="1" x14ac:dyDescent="0.25">
      <c r="A78" s="73"/>
      <c r="B78" s="137"/>
      <c r="C78" s="7"/>
      <c r="D78" s="9"/>
      <c r="E78" s="9"/>
      <c r="F78" s="9"/>
      <c r="G78" s="130" t="str">
        <f>IF(ISBLANK('Mortgage Payment Plan'!$D78),"",G77-D78)</f>
        <v/>
      </c>
      <c r="H78" s="131" t="str">
        <f>IF(ISBLANK('Mortgage Payment Plan'!$E78),"",E78+H77)</f>
        <v/>
      </c>
      <c r="I78" s="132" t="str">
        <f>IF(ISBLANK('Mortgage Payment Plan'!$F78),"",F78+I77)</f>
        <v/>
      </c>
      <c r="J78" s="133"/>
      <c r="K78" s="73"/>
    </row>
    <row r="79" spans="1:11" ht="15.75" customHeight="1" x14ac:dyDescent="0.25">
      <c r="A79" s="73"/>
      <c r="B79" s="137"/>
      <c r="C79" s="4"/>
      <c r="D79" s="6"/>
      <c r="E79" s="6"/>
      <c r="F79" s="6"/>
      <c r="G79" s="134" t="str">
        <f>IF(ISBLANK('Mortgage Payment Plan'!$D79),"",G78-D79)</f>
        <v/>
      </c>
      <c r="H79" s="135" t="str">
        <f>IF(ISBLANK('Mortgage Payment Plan'!$E79),"",E79+H78)</f>
        <v/>
      </c>
      <c r="I79" s="136" t="str">
        <f>IF(ISBLANK('Mortgage Payment Plan'!$F79),"",F79+I78)</f>
        <v/>
      </c>
      <c r="J79" s="133"/>
      <c r="K79" s="73"/>
    </row>
    <row r="80" spans="1:11" ht="15.75" customHeight="1" x14ac:dyDescent="0.25">
      <c r="A80" s="73"/>
      <c r="B80" s="137"/>
      <c r="C80" s="7"/>
      <c r="D80" s="9"/>
      <c r="E80" s="9"/>
      <c r="F80" s="9"/>
      <c r="G80" s="130" t="str">
        <f>IF(ISBLANK('Mortgage Payment Plan'!$D80),"",G79-D80)</f>
        <v/>
      </c>
      <c r="H80" s="131" t="str">
        <f>IF(ISBLANK('Mortgage Payment Plan'!$E80),"",E80+H79)</f>
        <v/>
      </c>
      <c r="I80" s="132" t="str">
        <f>IF(ISBLANK('Mortgage Payment Plan'!$F80),"",F80+I79)</f>
        <v/>
      </c>
      <c r="J80" s="133"/>
      <c r="K80" s="73"/>
    </row>
    <row r="81" spans="1:11" ht="15.75" customHeight="1" x14ac:dyDescent="0.25">
      <c r="A81" s="73"/>
      <c r="B81" s="137"/>
      <c r="C81" s="4"/>
      <c r="D81" s="6"/>
      <c r="E81" s="6"/>
      <c r="F81" s="6"/>
      <c r="G81" s="134" t="str">
        <f>IF(ISBLANK('Mortgage Payment Plan'!$D81),"",G80-D81)</f>
        <v/>
      </c>
      <c r="H81" s="135" t="str">
        <f>IF(ISBLANK('Mortgage Payment Plan'!$E81),"",E81+H80)</f>
        <v/>
      </c>
      <c r="I81" s="136" t="str">
        <f>IF(ISBLANK('Mortgage Payment Plan'!$F81),"",F81+I80)</f>
        <v/>
      </c>
      <c r="J81" s="133"/>
      <c r="K81" s="73"/>
    </row>
    <row r="82" spans="1:11" ht="15.75" customHeight="1" x14ac:dyDescent="0.25">
      <c r="A82" s="73"/>
      <c r="B82" s="137"/>
      <c r="C82" s="10"/>
      <c r="D82" s="9"/>
      <c r="E82" s="9"/>
      <c r="F82" s="9"/>
      <c r="G82" s="130" t="str">
        <f>IF(ISBLANK('Mortgage Payment Plan'!$D82),"",G81-D82)</f>
        <v/>
      </c>
      <c r="H82" s="131" t="str">
        <f>IF(ISBLANK('Mortgage Payment Plan'!$E82),"",E82+H81)</f>
        <v/>
      </c>
      <c r="I82" s="132" t="str">
        <f>IF(ISBLANK('Mortgage Payment Plan'!$F82),"",F82+I81)</f>
        <v/>
      </c>
      <c r="J82" s="133"/>
      <c r="K82" s="73"/>
    </row>
    <row r="83" spans="1:11" ht="15.75" customHeight="1" x14ac:dyDescent="0.25">
      <c r="A83" s="73"/>
      <c r="B83" s="137"/>
      <c r="C83" s="11"/>
      <c r="D83" s="6"/>
      <c r="E83" s="6"/>
      <c r="F83" s="6"/>
      <c r="G83" s="134" t="str">
        <f>IF(ISBLANK('Mortgage Payment Plan'!$D83),"",G82-D83)</f>
        <v/>
      </c>
      <c r="H83" s="135" t="str">
        <f>IF(ISBLANK('Mortgage Payment Plan'!$E83),"",E83+H82)</f>
        <v/>
      </c>
      <c r="I83" s="136" t="str">
        <f>IF(ISBLANK('Mortgage Payment Plan'!$F83),"",F83+I82)</f>
        <v/>
      </c>
      <c r="J83" s="133"/>
      <c r="K83" s="73"/>
    </row>
    <row r="84" spans="1:11" ht="15.75" customHeight="1" x14ac:dyDescent="0.25">
      <c r="A84" s="73"/>
      <c r="B84" s="137"/>
      <c r="C84" s="10"/>
      <c r="D84" s="9"/>
      <c r="E84" s="9"/>
      <c r="F84" s="9"/>
      <c r="G84" s="130" t="str">
        <f>IF(ISBLANK('Mortgage Payment Plan'!$D84),"",G83-D84)</f>
        <v/>
      </c>
      <c r="H84" s="131" t="str">
        <f>IF(ISBLANK('Mortgage Payment Plan'!$E84),"",E84+H83)</f>
        <v/>
      </c>
      <c r="I84" s="132" t="str">
        <f>IF(ISBLANK('Mortgage Payment Plan'!$F84),"",F84+I83)</f>
        <v/>
      </c>
      <c r="J84" s="133"/>
      <c r="K84" s="73"/>
    </row>
    <row r="85" spans="1:11" ht="15.75" customHeight="1" x14ac:dyDescent="0.25">
      <c r="A85" s="73"/>
      <c r="B85" s="137"/>
      <c r="C85" s="11"/>
      <c r="D85" s="6"/>
      <c r="E85" s="6"/>
      <c r="F85" s="6"/>
      <c r="G85" s="134" t="str">
        <f>IF(ISBLANK('Mortgage Payment Plan'!$D85),"",G84-D85)</f>
        <v/>
      </c>
      <c r="H85" s="135" t="str">
        <f>IF(ISBLANK('Mortgage Payment Plan'!$E85),"",E85+H84)</f>
        <v/>
      </c>
      <c r="I85" s="136" t="str">
        <f>IF(ISBLANK('Mortgage Payment Plan'!$F85),"",F85+I84)</f>
        <v/>
      </c>
      <c r="J85" s="133"/>
      <c r="K85" s="73"/>
    </row>
    <row r="86" spans="1:11" ht="15.75" customHeight="1" x14ac:dyDescent="0.25">
      <c r="A86" s="73"/>
      <c r="B86" s="137"/>
      <c r="C86" s="10"/>
      <c r="D86" s="9"/>
      <c r="E86" s="9"/>
      <c r="F86" s="9"/>
      <c r="G86" s="130" t="str">
        <f>IF(ISBLANK('Mortgage Payment Plan'!$D86),"",G85-D86)</f>
        <v/>
      </c>
      <c r="H86" s="131" t="str">
        <f>IF(ISBLANK('Mortgage Payment Plan'!$E86),"",E86+H85)</f>
        <v/>
      </c>
      <c r="I86" s="132" t="str">
        <f>IF(ISBLANK('Mortgage Payment Plan'!$F86),"",F86+I85)</f>
        <v/>
      </c>
      <c r="J86" s="133"/>
      <c r="K86" s="73"/>
    </row>
    <row r="87" spans="1:11" ht="15.75" customHeight="1" x14ac:dyDescent="0.25">
      <c r="A87" s="73"/>
      <c r="B87" s="137"/>
      <c r="C87" s="11"/>
      <c r="D87" s="6"/>
      <c r="E87" s="6"/>
      <c r="F87" s="6"/>
      <c r="G87" s="134" t="str">
        <f>IF(ISBLANK('Mortgage Payment Plan'!$D87),"",G86-D87)</f>
        <v/>
      </c>
      <c r="H87" s="135" t="str">
        <f>IF(ISBLANK('Mortgage Payment Plan'!$E87),"",E87+H86)</f>
        <v/>
      </c>
      <c r="I87" s="136" t="str">
        <f>IF(ISBLANK('Mortgage Payment Plan'!$F87),"",F87+I86)</f>
        <v/>
      </c>
      <c r="J87" s="133"/>
      <c r="K87" s="73"/>
    </row>
    <row r="88" spans="1:11" ht="15.75" customHeight="1" x14ac:dyDescent="0.25">
      <c r="A88" s="73"/>
      <c r="B88" s="137"/>
      <c r="C88" s="10"/>
      <c r="D88" s="9"/>
      <c r="E88" s="9"/>
      <c r="F88" s="9"/>
      <c r="G88" s="130" t="str">
        <f>IF(ISBLANK('Mortgage Payment Plan'!$D88),"",G87-D88)</f>
        <v/>
      </c>
      <c r="H88" s="131" t="str">
        <f>IF(ISBLANK('Mortgage Payment Plan'!$E88),"",E88+H87)</f>
        <v/>
      </c>
      <c r="I88" s="132" t="str">
        <f>IF(ISBLANK('Mortgage Payment Plan'!$F88),"",F88+I87)</f>
        <v/>
      </c>
      <c r="J88" s="133"/>
      <c r="K88" s="73"/>
    </row>
    <row r="89" spans="1:11" ht="15.75" customHeight="1" x14ac:dyDescent="0.25">
      <c r="A89" s="73"/>
      <c r="B89" s="137"/>
      <c r="C89" s="11"/>
      <c r="D89" s="6"/>
      <c r="E89" s="6"/>
      <c r="F89" s="6"/>
      <c r="G89" s="134" t="str">
        <f>IF(ISBLANK('Mortgage Payment Plan'!$D89),"",G88-D89)</f>
        <v/>
      </c>
      <c r="H89" s="135" t="str">
        <f>IF(ISBLANK('Mortgage Payment Plan'!$E89),"",E89+H88)</f>
        <v/>
      </c>
      <c r="I89" s="136" t="str">
        <f>IF(ISBLANK('Mortgage Payment Plan'!$F89),"",F89+I88)</f>
        <v/>
      </c>
      <c r="J89" s="133"/>
      <c r="K89" s="73"/>
    </row>
    <row r="90" spans="1:11" ht="15.75" customHeight="1" x14ac:dyDescent="0.25">
      <c r="A90" s="73"/>
      <c r="B90" s="137"/>
      <c r="C90" s="10"/>
      <c r="D90" s="9"/>
      <c r="E90" s="9"/>
      <c r="F90" s="9"/>
      <c r="G90" s="130" t="str">
        <f>IF(ISBLANK('Mortgage Payment Plan'!$D90),"",G89-D90)</f>
        <v/>
      </c>
      <c r="H90" s="131" t="str">
        <f>IF(ISBLANK('Mortgage Payment Plan'!$E90),"",E90+H89)</f>
        <v/>
      </c>
      <c r="I90" s="132" t="str">
        <f>IF(ISBLANK('Mortgage Payment Plan'!$F90),"",F90+I89)</f>
        <v/>
      </c>
      <c r="J90" s="133"/>
      <c r="K90" s="73"/>
    </row>
    <row r="91" spans="1:11" ht="15.75" customHeight="1" x14ac:dyDescent="0.25">
      <c r="A91" s="73"/>
      <c r="B91" s="137"/>
      <c r="C91" s="11"/>
      <c r="D91" s="6"/>
      <c r="E91" s="6"/>
      <c r="F91" s="6"/>
      <c r="G91" s="134" t="str">
        <f>IF(ISBLANK('Mortgage Payment Plan'!$D91),"",G90-D91)</f>
        <v/>
      </c>
      <c r="H91" s="135" t="str">
        <f>IF(ISBLANK('Mortgage Payment Plan'!$E91),"",E91+H90)</f>
        <v/>
      </c>
      <c r="I91" s="136" t="str">
        <f>IF(ISBLANK('Mortgage Payment Plan'!$F91),"",F91+I90)</f>
        <v/>
      </c>
      <c r="J91" s="133"/>
      <c r="K91" s="73"/>
    </row>
    <row r="92" spans="1:11" ht="15.75" customHeight="1" x14ac:dyDescent="0.25">
      <c r="A92" s="73"/>
      <c r="B92" s="137"/>
      <c r="C92" s="10"/>
      <c r="D92" s="9"/>
      <c r="E92" s="9"/>
      <c r="F92" s="9"/>
      <c r="G92" s="130" t="str">
        <f>IF(ISBLANK('Mortgage Payment Plan'!$D92),"",G91-D92)</f>
        <v/>
      </c>
      <c r="H92" s="131" t="str">
        <f>IF(ISBLANK('Mortgage Payment Plan'!$E92),"",E92+H91)</f>
        <v/>
      </c>
      <c r="I92" s="132" t="str">
        <f>IF(ISBLANK('Mortgage Payment Plan'!$F92),"",F92+I91)</f>
        <v/>
      </c>
      <c r="J92" s="133"/>
      <c r="K92" s="73"/>
    </row>
    <row r="93" spans="1:11" ht="15.75" customHeight="1" x14ac:dyDescent="0.25">
      <c r="A93" s="73"/>
      <c r="B93" s="137"/>
      <c r="C93" s="11"/>
      <c r="D93" s="6"/>
      <c r="E93" s="6"/>
      <c r="F93" s="6"/>
      <c r="G93" s="134" t="str">
        <f>IF(ISBLANK('Mortgage Payment Plan'!$D93),"",G92-D93)</f>
        <v/>
      </c>
      <c r="H93" s="135" t="str">
        <f>IF(ISBLANK('Mortgage Payment Plan'!$E93),"",E93+H92)</f>
        <v/>
      </c>
      <c r="I93" s="136" t="str">
        <f>IF(ISBLANK('Mortgage Payment Plan'!$F93),"",F93+I92)</f>
        <v/>
      </c>
      <c r="J93" s="133"/>
      <c r="K93" s="73"/>
    </row>
    <row r="94" spans="1:11" ht="15.75" customHeight="1" x14ac:dyDescent="0.25">
      <c r="A94" s="73"/>
      <c r="B94" s="137"/>
      <c r="C94" s="10"/>
      <c r="D94" s="9"/>
      <c r="E94" s="9"/>
      <c r="F94" s="9"/>
      <c r="G94" s="130" t="str">
        <f>IF(ISBLANK('Mortgage Payment Plan'!$D94),"",G93-D94)</f>
        <v/>
      </c>
      <c r="H94" s="131" t="str">
        <f>IF(ISBLANK('Mortgage Payment Plan'!$E94),"",E94+H93)</f>
        <v/>
      </c>
      <c r="I94" s="132" t="str">
        <f>IF(ISBLANK('Mortgage Payment Plan'!$F94),"",F94+I93)</f>
        <v/>
      </c>
      <c r="J94" s="133"/>
      <c r="K94" s="73"/>
    </row>
    <row r="95" spans="1:11" ht="15.75" customHeight="1" x14ac:dyDescent="0.25">
      <c r="A95" s="73"/>
      <c r="B95" s="137"/>
      <c r="C95" s="11"/>
      <c r="D95" s="6"/>
      <c r="E95" s="6"/>
      <c r="F95" s="6"/>
      <c r="G95" s="134" t="str">
        <f>IF(ISBLANK('Mortgage Payment Plan'!$D95),"",G94-D95)</f>
        <v/>
      </c>
      <c r="H95" s="135" t="str">
        <f>IF(ISBLANK('Mortgage Payment Plan'!$E95),"",E95+H94)</f>
        <v/>
      </c>
      <c r="I95" s="136" t="str">
        <f>IF(ISBLANK('Mortgage Payment Plan'!$F95),"",F95+I94)</f>
        <v/>
      </c>
      <c r="J95" s="133"/>
      <c r="K95" s="73"/>
    </row>
    <row r="96" spans="1:11" ht="15.75" customHeight="1" x14ac:dyDescent="0.25">
      <c r="A96" s="73"/>
      <c r="B96" s="137"/>
      <c r="C96" s="10"/>
      <c r="D96" s="9"/>
      <c r="E96" s="9"/>
      <c r="F96" s="9"/>
      <c r="G96" s="130" t="str">
        <f>IF(ISBLANK('Mortgage Payment Plan'!$D96),"",G95-D96)</f>
        <v/>
      </c>
      <c r="H96" s="131" t="str">
        <f>IF(ISBLANK('Mortgage Payment Plan'!$E96),"",E96+H95)</f>
        <v/>
      </c>
      <c r="I96" s="132" t="str">
        <f>IF(ISBLANK('Mortgage Payment Plan'!$F96),"",F96+I95)</f>
        <v/>
      </c>
      <c r="J96" s="133"/>
      <c r="K96" s="73"/>
    </row>
    <row r="97" spans="1:11" ht="15.75" customHeight="1" x14ac:dyDescent="0.25">
      <c r="A97" s="73"/>
      <c r="B97" s="137"/>
      <c r="C97" s="11"/>
      <c r="D97" s="6"/>
      <c r="E97" s="6"/>
      <c r="F97" s="6"/>
      <c r="G97" s="134" t="str">
        <f>IF(ISBLANK('Mortgage Payment Plan'!$D97),"",G96-D97)</f>
        <v/>
      </c>
      <c r="H97" s="135" t="str">
        <f>IF(ISBLANK('Mortgage Payment Plan'!$E97),"",E97+H96)</f>
        <v/>
      </c>
      <c r="I97" s="136" t="str">
        <f>IF(ISBLANK('Mortgage Payment Plan'!$F97),"",F97+I96)</f>
        <v/>
      </c>
      <c r="J97" s="133"/>
      <c r="K97" s="73"/>
    </row>
    <row r="98" spans="1:11" ht="15.75" customHeight="1" x14ac:dyDescent="0.25">
      <c r="A98" s="73"/>
      <c r="B98" s="137"/>
      <c r="C98" s="10"/>
      <c r="D98" s="9"/>
      <c r="E98" s="9"/>
      <c r="F98" s="9"/>
      <c r="G98" s="130" t="str">
        <f>IF(ISBLANK('Mortgage Payment Plan'!$D98),"",G97-D98)</f>
        <v/>
      </c>
      <c r="H98" s="131" t="str">
        <f>IF(ISBLANK('Mortgage Payment Plan'!$E98),"",E98+H97)</f>
        <v/>
      </c>
      <c r="I98" s="132" t="str">
        <f>IF(ISBLANK('Mortgage Payment Plan'!$F98),"",F98+I97)</f>
        <v/>
      </c>
      <c r="J98" s="133"/>
      <c r="K98" s="73"/>
    </row>
    <row r="99" spans="1:11" ht="15.75" customHeight="1" x14ac:dyDescent="0.25">
      <c r="A99" s="73"/>
      <c r="B99" s="137"/>
      <c r="C99" s="11"/>
      <c r="D99" s="6"/>
      <c r="E99" s="6"/>
      <c r="F99" s="6"/>
      <c r="G99" s="134" t="str">
        <f>IF(ISBLANK('Mortgage Payment Plan'!$D99),"",G98-D99)</f>
        <v/>
      </c>
      <c r="H99" s="135" t="str">
        <f>IF(ISBLANK('Mortgage Payment Plan'!$E99),"",E99+H98)</f>
        <v/>
      </c>
      <c r="I99" s="136" t="str">
        <f>IF(ISBLANK('Mortgage Payment Plan'!$F99),"",F99+I98)</f>
        <v/>
      </c>
      <c r="J99" s="133"/>
      <c r="K99" s="73"/>
    </row>
    <row r="100" spans="1:11" ht="15.75" customHeight="1" x14ac:dyDescent="0.25">
      <c r="A100" s="73"/>
      <c r="B100" s="137"/>
      <c r="C100" s="10"/>
      <c r="D100" s="9"/>
      <c r="E100" s="9"/>
      <c r="F100" s="9"/>
      <c r="G100" s="130" t="str">
        <f>IF(ISBLANK('Mortgage Payment Plan'!$D100),"",G99-D100)</f>
        <v/>
      </c>
      <c r="H100" s="131" t="str">
        <f>IF(ISBLANK('Mortgage Payment Plan'!$E100),"",E100+H99)</f>
        <v/>
      </c>
      <c r="I100" s="132" t="str">
        <f>IF(ISBLANK('Mortgage Payment Plan'!$F100),"",F100+I99)</f>
        <v/>
      </c>
      <c r="J100" s="133"/>
      <c r="K100" s="73"/>
    </row>
    <row r="101" spans="1:11" ht="15.75" customHeight="1" x14ac:dyDescent="0.25">
      <c r="A101" s="73"/>
      <c r="B101" s="137"/>
      <c r="C101" s="11"/>
      <c r="D101" s="6"/>
      <c r="E101" s="6"/>
      <c r="F101" s="6"/>
      <c r="G101" s="134" t="str">
        <f>IF(ISBLANK('Mortgage Payment Plan'!$D101),"",G100-D101)</f>
        <v/>
      </c>
      <c r="H101" s="135" t="str">
        <f>IF(ISBLANK('Mortgage Payment Plan'!$E101),"",E101+H100)</f>
        <v/>
      </c>
      <c r="I101" s="136" t="str">
        <f>IF(ISBLANK('Mortgage Payment Plan'!$F101),"",F101+I100)</f>
        <v/>
      </c>
      <c r="J101" s="133"/>
      <c r="K101" s="73"/>
    </row>
    <row r="102" spans="1:11" ht="15.75" customHeight="1" x14ac:dyDescent="0.25">
      <c r="A102" s="73"/>
      <c r="B102" s="137"/>
      <c r="C102" s="10"/>
      <c r="D102" s="9"/>
      <c r="E102" s="9"/>
      <c r="F102" s="9"/>
      <c r="G102" s="130" t="str">
        <f>IF(ISBLANK('Mortgage Payment Plan'!$D102),"",G101-D102)</f>
        <v/>
      </c>
      <c r="H102" s="131" t="str">
        <f>IF(ISBLANK('Mortgage Payment Plan'!$E102),"",E102+H101)</f>
        <v/>
      </c>
      <c r="I102" s="132" t="str">
        <f>IF(ISBLANK('Mortgage Payment Plan'!$F102),"",F102+I101)</f>
        <v/>
      </c>
      <c r="J102" s="133"/>
      <c r="K102" s="73"/>
    </row>
    <row r="103" spans="1:11" ht="15.75" customHeight="1" x14ac:dyDescent="0.25">
      <c r="A103" s="73"/>
      <c r="B103" s="137"/>
      <c r="C103" s="11"/>
      <c r="D103" s="6"/>
      <c r="E103" s="6"/>
      <c r="F103" s="6"/>
      <c r="G103" s="134" t="str">
        <f>IF(ISBLANK('Mortgage Payment Plan'!$D103),"",G102-D103)</f>
        <v/>
      </c>
      <c r="H103" s="135" t="str">
        <f>IF(ISBLANK('Mortgage Payment Plan'!$E103),"",E103+H102)</f>
        <v/>
      </c>
      <c r="I103" s="136" t="str">
        <f>IF(ISBLANK('Mortgage Payment Plan'!$F103),"",F103+I102)</f>
        <v/>
      </c>
      <c r="J103" s="133"/>
      <c r="K103" s="73"/>
    </row>
    <row r="104" spans="1:11" ht="15.75" customHeight="1" x14ac:dyDescent="0.25">
      <c r="A104" s="73"/>
      <c r="B104" s="137"/>
      <c r="C104" s="10"/>
      <c r="D104" s="9"/>
      <c r="E104" s="9"/>
      <c r="F104" s="9"/>
      <c r="G104" s="130" t="str">
        <f>IF(ISBLANK('Mortgage Payment Plan'!$D104),"",G103-D104)</f>
        <v/>
      </c>
      <c r="H104" s="131" t="str">
        <f>IF(ISBLANK('Mortgage Payment Plan'!$E104),"",E104+H103)</f>
        <v/>
      </c>
      <c r="I104" s="132" t="str">
        <f>IF(ISBLANK('Mortgage Payment Plan'!$F104),"",F104+I103)</f>
        <v/>
      </c>
      <c r="J104" s="133"/>
      <c r="K104" s="73"/>
    </row>
    <row r="105" spans="1:11" ht="15.75" customHeight="1" x14ac:dyDescent="0.25">
      <c r="A105" s="73"/>
      <c r="B105" s="137"/>
      <c r="C105" s="11"/>
      <c r="D105" s="6"/>
      <c r="E105" s="6"/>
      <c r="F105" s="6"/>
      <c r="G105" s="134" t="str">
        <f>IF(ISBLANK('Mortgage Payment Plan'!$D105),"",G104-D105)</f>
        <v/>
      </c>
      <c r="H105" s="135" t="str">
        <f>IF(ISBLANK('Mortgage Payment Plan'!$E105),"",E105+H104)</f>
        <v/>
      </c>
      <c r="I105" s="136" t="str">
        <f>IF(ISBLANK('Mortgage Payment Plan'!$F105),"",F105+I104)</f>
        <v/>
      </c>
      <c r="J105" s="133"/>
      <c r="K105" s="73"/>
    </row>
    <row r="106" spans="1:11" ht="15.75" customHeight="1" x14ac:dyDescent="0.25">
      <c r="A106" s="73"/>
      <c r="B106" s="137"/>
      <c r="C106" s="10"/>
      <c r="D106" s="9"/>
      <c r="E106" s="9"/>
      <c r="F106" s="9"/>
      <c r="G106" s="130" t="str">
        <f>IF(ISBLANK('Mortgage Payment Plan'!$D106),"",G105-D106)</f>
        <v/>
      </c>
      <c r="H106" s="131" t="str">
        <f>IF(ISBLANK('Mortgage Payment Plan'!$E106),"",E106+H105)</f>
        <v/>
      </c>
      <c r="I106" s="132" t="str">
        <f>IF(ISBLANK('Mortgage Payment Plan'!$F106),"",F106+I105)</f>
        <v/>
      </c>
      <c r="J106" s="133"/>
      <c r="K106" s="73"/>
    </row>
    <row r="107" spans="1:11" ht="15.75" customHeight="1" x14ac:dyDescent="0.25">
      <c r="A107" s="73"/>
      <c r="B107" s="137"/>
      <c r="C107" s="11"/>
      <c r="D107" s="6"/>
      <c r="E107" s="6"/>
      <c r="F107" s="6"/>
      <c r="G107" s="134" t="str">
        <f>IF(ISBLANK('Mortgage Payment Plan'!$D107),"",G106-D107)</f>
        <v/>
      </c>
      <c r="H107" s="135" t="str">
        <f>IF(ISBLANK('Mortgage Payment Plan'!$E107),"",E107+H106)</f>
        <v/>
      </c>
      <c r="I107" s="136" t="str">
        <f>IF(ISBLANK('Mortgage Payment Plan'!$F107),"",F107+I106)</f>
        <v/>
      </c>
      <c r="J107" s="133"/>
      <c r="K107" s="73"/>
    </row>
    <row r="108" spans="1:11" ht="15.75" customHeight="1" x14ac:dyDescent="0.25">
      <c r="A108" s="73"/>
      <c r="B108" s="137"/>
      <c r="C108" s="10"/>
      <c r="D108" s="9"/>
      <c r="E108" s="9"/>
      <c r="F108" s="9"/>
      <c r="G108" s="130" t="str">
        <f>IF(ISBLANK('Mortgage Payment Plan'!$D108),"",G107-D108)</f>
        <v/>
      </c>
      <c r="H108" s="131" t="str">
        <f>IF(ISBLANK('Mortgage Payment Plan'!$E108),"",E108+H107)</f>
        <v/>
      </c>
      <c r="I108" s="132" t="str">
        <f>IF(ISBLANK('Mortgage Payment Plan'!$F108),"",F108+I107)</f>
        <v/>
      </c>
      <c r="J108" s="133"/>
      <c r="K108" s="73"/>
    </row>
    <row r="109" spans="1:11" ht="15.75" customHeight="1" x14ac:dyDescent="0.25">
      <c r="A109" s="73"/>
      <c r="B109" s="137"/>
      <c r="C109" s="11"/>
      <c r="D109" s="6"/>
      <c r="E109" s="6"/>
      <c r="F109" s="6"/>
      <c r="G109" s="134" t="str">
        <f>IF(ISBLANK('Mortgage Payment Plan'!$D109),"",G108-D109)</f>
        <v/>
      </c>
      <c r="H109" s="135" t="str">
        <f>IF(ISBLANK('Mortgage Payment Plan'!$E109),"",E109+H108)</f>
        <v/>
      </c>
      <c r="I109" s="136" t="str">
        <f>IF(ISBLANK('Mortgage Payment Plan'!$F109),"",F109+I108)</f>
        <v/>
      </c>
      <c r="J109" s="133"/>
      <c r="K109" s="73"/>
    </row>
    <row r="110" spans="1:11" ht="15.75" customHeight="1" x14ac:dyDescent="0.25">
      <c r="A110" s="73"/>
      <c r="B110" s="137"/>
      <c r="C110" s="10"/>
      <c r="D110" s="9"/>
      <c r="E110" s="9"/>
      <c r="F110" s="9"/>
      <c r="G110" s="130" t="str">
        <f>IF(ISBLANK('Mortgage Payment Plan'!$D110),"",G109-D110)</f>
        <v/>
      </c>
      <c r="H110" s="131" t="str">
        <f>IF(ISBLANK('Mortgage Payment Plan'!$E110),"",E110+H109)</f>
        <v/>
      </c>
      <c r="I110" s="132" t="str">
        <f>IF(ISBLANK('Mortgage Payment Plan'!$F110),"",F110+I109)</f>
        <v/>
      </c>
      <c r="J110" s="133"/>
      <c r="K110" s="73"/>
    </row>
    <row r="111" spans="1:11" ht="15.75" customHeight="1" x14ac:dyDescent="0.25">
      <c r="A111" s="73"/>
      <c r="B111" s="137"/>
      <c r="C111" s="11"/>
      <c r="D111" s="6"/>
      <c r="E111" s="6"/>
      <c r="F111" s="6"/>
      <c r="G111" s="134" t="str">
        <f>IF(ISBLANK('Mortgage Payment Plan'!$D111),"",G110-D111)</f>
        <v/>
      </c>
      <c r="H111" s="135" t="str">
        <f>IF(ISBLANK('Mortgage Payment Plan'!$E111),"",E111+H110)</f>
        <v/>
      </c>
      <c r="I111" s="136" t="str">
        <f>IF(ISBLANK('Mortgage Payment Plan'!$F111),"",F111+I110)</f>
        <v/>
      </c>
      <c r="J111" s="133"/>
      <c r="K111" s="73"/>
    </row>
    <row r="112" spans="1:11" ht="15.75" customHeight="1" x14ac:dyDescent="0.25">
      <c r="A112" s="73"/>
      <c r="B112" s="137"/>
      <c r="C112" s="10"/>
      <c r="D112" s="9"/>
      <c r="E112" s="9"/>
      <c r="F112" s="9"/>
      <c r="G112" s="130" t="str">
        <f>IF(ISBLANK('Mortgage Payment Plan'!$D112),"",G111-D112)</f>
        <v/>
      </c>
      <c r="H112" s="131" t="str">
        <f>IF(ISBLANK('Mortgage Payment Plan'!$E112),"",E112+H111)</f>
        <v/>
      </c>
      <c r="I112" s="132" t="str">
        <f>IF(ISBLANK('Mortgage Payment Plan'!$F112),"",F112+I111)</f>
        <v/>
      </c>
      <c r="J112" s="133"/>
      <c r="K112" s="73"/>
    </row>
    <row r="113" spans="1:11" ht="15.75" customHeight="1" x14ac:dyDescent="0.25">
      <c r="A113" s="73"/>
      <c r="B113" s="137"/>
      <c r="C113" s="11"/>
      <c r="D113" s="6"/>
      <c r="E113" s="6"/>
      <c r="F113" s="6"/>
      <c r="G113" s="134" t="str">
        <f>IF(ISBLANK('Mortgage Payment Plan'!$D113),"",G112-D113)</f>
        <v/>
      </c>
      <c r="H113" s="135" t="str">
        <f>IF(ISBLANK('Mortgage Payment Plan'!$E113),"",E113+H112)</f>
        <v/>
      </c>
      <c r="I113" s="136" t="str">
        <f>IF(ISBLANK('Mortgage Payment Plan'!$F113),"",F113+I112)</f>
        <v/>
      </c>
      <c r="J113" s="133"/>
      <c r="K113" s="73"/>
    </row>
    <row r="114" spans="1:11" ht="15.75" customHeight="1" x14ac:dyDescent="0.25">
      <c r="A114" s="73"/>
      <c r="B114" s="137"/>
      <c r="C114" s="10"/>
      <c r="D114" s="9"/>
      <c r="E114" s="9"/>
      <c r="F114" s="9"/>
      <c r="G114" s="130" t="str">
        <f>IF(ISBLANK('Mortgage Payment Plan'!$D114),"",G113-D114)</f>
        <v/>
      </c>
      <c r="H114" s="131" t="str">
        <f>IF(ISBLANK('Mortgage Payment Plan'!$E114),"",E114+H113)</f>
        <v/>
      </c>
      <c r="I114" s="132" t="str">
        <f>IF(ISBLANK('Mortgage Payment Plan'!$F114),"",F114+I113)</f>
        <v/>
      </c>
      <c r="J114" s="133"/>
      <c r="K114" s="73"/>
    </row>
    <row r="115" spans="1:11" ht="15.75" customHeight="1" x14ac:dyDescent="0.25">
      <c r="A115" s="73"/>
      <c r="B115" s="137"/>
      <c r="C115" s="11"/>
      <c r="D115" s="6"/>
      <c r="E115" s="6"/>
      <c r="F115" s="6"/>
      <c r="G115" s="134" t="str">
        <f>IF(ISBLANK('Mortgage Payment Plan'!$D115),"",G114-D115)</f>
        <v/>
      </c>
      <c r="H115" s="135" t="str">
        <f>IF(ISBLANK('Mortgage Payment Plan'!$E115),"",E115+H114)</f>
        <v/>
      </c>
      <c r="I115" s="136" t="str">
        <f>IF(ISBLANK('Mortgage Payment Plan'!$F115),"",F115+I114)</f>
        <v/>
      </c>
      <c r="J115" s="133"/>
      <c r="K115" s="73"/>
    </row>
    <row r="116" spans="1:11" ht="15.75" customHeight="1" x14ac:dyDescent="0.25">
      <c r="A116" s="73"/>
      <c r="B116" s="137"/>
      <c r="C116" s="10"/>
      <c r="D116" s="9"/>
      <c r="E116" s="9"/>
      <c r="F116" s="9"/>
      <c r="G116" s="130" t="str">
        <f>IF(ISBLANK('Mortgage Payment Plan'!$D116),"",G115-D116)</f>
        <v/>
      </c>
      <c r="H116" s="131" t="str">
        <f>IF(ISBLANK('Mortgage Payment Plan'!$E116),"",E116+H115)</f>
        <v/>
      </c>
      <c r="I116" s="132" t="str">
        <f>IF(ISBLANK('Mortgage Payment Plan'!$F116),"",F116+I115)</f>
        <v/>
      </c>
      <c r="J116" s="133"/>
      <c r="K116" s="73"/>
    </row>
    <row r="117" spans="1:11" ht="15.75" customHeight="1" x14ac:dyDescent="0.25">
      <c r="A117" s="73"/>
      <c r="B117" s="137"/>
      <c r="C117" s="11"/>
      <c r="D117" s="6"/>
      <c r="E117" s="6"/>
      <c r="F117" s="6"/>
      <c r="G117" s="134" t="str">
        <f>IF(ISBLANK('Mortgage Payment Plan'!$D117),"",G116-D117)</f>
        <v/>
      </c>
      <c r="H117" s="135" t="str">
        <f>IF(ISBLANK('Mortgage Payment Plan'!$E117),"",E117+H116)</f>
        <v/>
      </c>
      <c r="I117" s="136" t="str">
        <f>IF(ISBLANK('Mortgage Payment Plan'!$F117),"",F117+I116)</f>
        <v/>
      </c>
      <c r="J117" s="133"/>
      <c r="K117" s="73"/>
    </row>
    <row r="118" spans="1:11" ht="15.75" customHeight="1" x14ac:dyDescent="0.25">
      <c r="A118" s="73"/>
      <c r="B118" s="137"/>
      <c r="C118" s="10"/>
      <c r="D118" s="9"/>
      <c r="E118" s="9"/>
      <c r="F118" s="9"/>
      <c r="G118" s="130" t="str">
        <f>IF(ISBLANK('Mortgage Payment Plan'!$D118),"",G117-D118)</f>
        <v/>
      </c>
      <c r="H118" s="131" t="str">
        <f>IF(ISBLANK('Mortgage Payment Plan'!$E118),"",E118+H117)</f>
        <v/>
      </c>
      <c r="I118" s="132" t="str">
        <f>IF(ISBLANK('Mortgage Payment Plan'!$F118),"",F118+I117)</f>
        <v/>
      </c>
      <c r="J118" s="133"/>
      <c r="K118" s="73"/>
    </row>
    <row r="119" spans="1:11" ht="15.75" customHeight="1" x14ac:dyDescent="0.25">
      <c r="A119" s="73"/>
      <c r="B119" s="137"/>
      <c r="C119" s="11"/>
      <c r="D119" s="6"/>
      <c r="E119" s="6"/>
      <c r="F119" s="6"/>
      <c r="G119" s="134" t="str">
        <f>IF(ISBLANK('Mortgage Payment Plan'!$D119),"",G118-D119)</f>
        <v/>
      </c>
      <c r="H119" s="135" t="str">
        <f>IF(ISBLANK('Mortgage Payment Plan'!$E119),"",E119+H118)</f>
        <v/>
      </c>
      <c r="I119" s="136" t="str">
        <f>IF(ISBLANK('Mortgage Payment Plan'!$F119),"",F119+I118)</f>
        <v/>
      </c>
      <c r="J119" s="133"/>
      <c r="K119" s="73"/>
    </row>
    <row r="120" spans="1:11" ht="15.75" customHeight="1" x14ac:dyDescent="0.25">
      <c r="A120" s="73"/>
      <c r="B120" s="137"/>
      <c r="C120" s="10"/>
      <c r="D120" s="9"/>
      <c r="E120" s="9"/>
      <c r="F120" s="9"/>
      <c r="G120" s="130" t="str">
        <f>IF(ISBLANK('Mortgage Payment Plan'!$D120),"",G119-D120)</f>
        <v/>
      </c>
      <c r="H120" s="131" t="str">
        <f>IF(ISBLANK('Mortgage Payment Plan'!$E120),"",E120+H119)</f>
        <v/>
      </c>
      <c r="I120" s="132" t="str">
        <f>IF(ISBLANK('Mortgage Payment Plan'!$F120),"",F120+I119)</f>
        <v/>
      </c>
      <c r="J120" s="133"/>
      <c r="K120" s="73"/>
    </row>
    <row r="121" spans="1:11" ht="15.75" customHeight="1" x14ac:dyDescent="0.25">
      <c r="A121" s="73"/>
      <c r="B121" s="137"/>
      <c r="C121" s="11"/>
      <c r="D121" s="6"/>
      <c r="E121" s="6"/>
      <c r="F121" s="6"/>
      <c r="G121" s="134" t="str">
        <f>IF(ISBLANK('Mortgage Payment Plan'!$D121),"",G120-D121)</f>
        <v/>
      </c>
      <c r="H121" s="135" t="str">
        <f>IF(ISBLANK('Mortgage Payment Plan'!$E121),"",E121+H120)</f>
        <v/>
      </c>
      <c r="I121" s="136" t="str">
        <f>IF(ISBLANK('Mortgage Payment Plan'!$F121),"",F121+I120)</f>
        <v/>
      </c>
      <c r="J121" s="133"/>
      <c r="K121" s="73"/>
    </row>
    <row r="122" spans="1:11" ht="15.75" customHeight="1" x14ac:dyDescent="0.25">
      <c r="A122" s="73"/>
      <c r="B122" s="137"/>
      <c r="C122" s="10"/>
      <c r="D122" s="9"/>
      <c r="E122" s="9"/>
      <c r="F122" s="9"/>
      <c r="G122" s="130" t="str">
        <f>IF(ISBLANK('Mortgage Payment Plan'!$D122),"",G121-D122)</f>
        <v/>
      </c>
      <c r="H122" s="131" t="str">
        <f>IF(ISBLANK('Mortgage Payment Plan'!$E122),"",E122+H121)</f>
        <v/>
      </c>
      <c r="I122" s="132" t="str">
        <f>IF(ISBLANK('Mortgage Payment Plan'!$F122),"",F122+I121)</f>
        <v/>
      </c>
      <c r="J122" s="133"/>
      <c r="K122" s="73"/>
    </row>
    <row r="123" spans="1:11" ht="15.75" customHeight="1" x14ac:dyDescent="0.25">
      <c r="A123" s="73"/>
      <c r="B123" s="137"/>
      <c r="C123" s="11"/>
      <c r="D123" s="6"/>
      <c r="E123" s="6"/>
      <c r="F123" s="6"/>
      <c r="G123" s="134" t="str">
        <f>IF(ISBLANK('Mortgage Payment Plan'!$D123),"",G122-D123)</f>
        <v/>
      </c>
      <c r="H123" s="135" t="str">
        <f>IF(ISBLANK('Mortgage Payment Plan'!$E123),"",E123+H122)</f>
        <v/>
      </c>
      <c r="I123" s="136" t="str">
        <f>IF(ISBLANK('Mortgage Payment Plan'!$F123),"",F123+I122)</f>
        <v/>
      </c>
      <c r="J123" s="133"/>
      <c r="K123" s="73"/>
    </row>
    <row r="124" spans="1:11" ht="15.75" customHeight="1" x14ac:dyDescent="0.25">
      <c r="A124" s="73"/>
      <c r="B124" s="137"/>
      <c r="C124" s="10"/>
      <c r="D124" s="9"/>
      <c r="E124" s="9"/>
      <c r="F124" s="9"/>
      <c r="G124" s="130" t="str">
        <f>IF(ISBLANK('Mortgage Payment Plan'!$D124),"",G123-D124)</f>
        <v/>
      </c>
      <c r="H124" s="131" t="str">
        <f>IF(ISBLANK('Mortgage Payment Plan'!$E124),"",E124+H123)</f>
        <v/>
      </c>
      <c r="I124" s="132" t="str">
        <f>IF(ISBLANK('Mortgage Payment Plan'!$F124),"",F124+I123)</f>
        <v/>
      </c>
      <c r="J124" s="133"/>
      <c r="K124" s="73"/>
    </row>
    <row r="125" spans="1:11" ht="15.75" customHeight="1" x14ac:dyDescent="0.25">
      <c r="A125" s="73"/>
      <c r="B125" s="137"/>
      <c r="C125" s="11"/>
      <c r="D125" s="6"/>
      <c r="E125" s="6"/>
      <c r="F125" s="6"/>
      <c r="G125" s="134" t="str">
        <f>IF(ISBLANK('Mortgage Payment Plan'!$D125),"",G124-D125)</f>
        <v/>
      </c>
      <c r="H125" s="135" t="str">
        <f>IF(ISBLANK('Mortgage Payment Plan'!$E125),"",E125+H124)</f>
        <v/>
      </c>
      <c r="I125" s="136" t="str">
        <f>IF(ISBLANK('Mortgage Payment Plan'!$F125),"",F125+I124)</f>
        <v/>
      </c>
      <c r="J125" s="133"/>
      <c r="K125" s="73"/>
    </row>
    <row r="126" spans="1:11" ht="15.75" customHeight="1" x14ac:dyDescent="0.25">
      <c r="A126" s="73"/>
      <c r="B126" s="137"/>
      <c r="C126" s="10"/>
      <c r="D126" s="9"/>
      <c r="E126" s="9"/>
      <c r="F126" s="9"/>
      <c r="G126" s="130" t="str">
        <f>IF(ISBLANK('Mortgage Payment Plan'!$D126),"",G125-D126)</f>
        <v/>
      </c>
      <c r="H126" s="131" t="str">
        <f>IF(ISBLANK('Mortgage Payment Plan'!$E126),"",E126+H125)</f>
        <v/>
      </c>
      <c r="I126" s="132" t="str">
        <f>IF(ISBLANK('Mortgage Payment Plan'!$F126),"",F126+I125)</f>
        <v/>
      </c>
      <c r="J126" s="133"/>
      <c r="K126" s="73"/>
    </row>
    <row r="127" spans="1:11" ht="15.75" customHeight="1" x14ac:dyDescent="0.25">
      <c r="A127" s="73"/>
      <c r="B127" s="137"/>
      <c r="C127" s="11"/>
      <c r="D127" s="6"/>
      <c r="E127" s="6"/>
      <c r="F127" s="6"/>
      <c r="G127" s="134" t="str">
        <f>IF(ISBLANK('Mortgage Payment Plan'!$D127),"",G126-D127)</f>
        <v/>
      </c>
      <c r="H127" s="135" t="str">
        <f>IF(ISBLANK('Mortgage Payment Plan'!$E127),"",E127+H126)</f>
        <v/>
      </c>
      <c r="I127" s="136" t="str">
        <f>IF(ISBLANK('Mortgage Payment Plan'!$F127),"",F127+I126)</f>
        <v/>
      </c>
      <c r="J127" s="133"/>
      <c r="K127" s="73"/>
    </row>
    <row r="128" spans="1:11" ht="15.75" customHeight="1" x14ac:dyDescent="0.25">
      <c r="A128" s="73"/>
      <c r="B128" s="137"/>
      <c r="C128" s="10"/>
      <c r="D128" s="9"/>
      <c r="E128" s="9"/>
      <c r="F128" s="9"/>
      <c r="G128" s="130" t="str">
        <f>IF(ISBLANK('Mortgage Payment Plan'!$D128),"",G127-D128)</f>
        <v/>
      </c>
      <c r="H128" s="131" t="str">
        <f>IF(ISBLANK('Mortgage Payment Plan'!$E128),"",E128+H127)</f>
        <v/>
      </c>
      <c r="I128" s="132" t="str">
        <f>IF(ISBLANK('Mortgage Payment Plan'!$F128),"",F128+I127)</f>
        <v/>
      </c>
      <c r="J128" s="133"/>
      <c r="K128" s="73"/>
    </row>
    <row r="129" spans="1:11" ht="15.75" customHeight="1" x14ac:dyDescent="0.25">
      <c r="A129" s="73"/>
      <c r="B129" s="137"/>
      <c r="C129" s="11"/>
      <c r="D129" s="6"/>
      <c r="E129" s="6"/>
      <c r="F129" s="6"/>
      <c r="G129" s="134" t="str">
        <f>IF(ISBLANK('Mortgage Payment Plan'!$D129),"",G128-D129)</f>
        <v/>
      </c>
      <c r="H129" s="135" t="str">
        <f>IF(ISBLANK('Mortgage Payment Plan'!$E129),"",E129+H128)</f>
        <v/>
      </c>
      <c r="I129" s="136" t="str">
        <f>IF(ISBLANK('Mortgage Payment Plan'!$F129),"",F129+I128)</f>
        <v/>
      </c>
      <c r="J129" s="133"/>
      <c r="K129" s="73"/>
    </row>
    <row r="130" spans="1:11" ht="15.75" customHeight="1" x14ac:dyDescent="0.25">
      <c r="A130" s="73"/>
      <c r="B130" s="137"/>
      <c r="C130" s="10"/>
      <c r="D130" s="9"/>
      <c r="E130" s="9"/>
      <c r="F130" s="9"/>
      <c r="G130" s="130" t="str">
        <f>IF(ISBLANK('Mortgage Payment Plan'!$D130),"",G129-D130)</f>
        <v/>
      </c>
      <c r="H130" s="131" t="str">
        <f>IF(ISBLANK('Mortgage Payment Plan'!$E130),"",E130+H129)</f>
        <v/>
      </c>
      <c r="I130" s="132" t="str">
        <f>IF(ISBLANK('Mortgage Payment Plan'!$F130),"",F130+I129)</f>
        <v/>
      </c>
      <c r="J130" s="133"/>
      <c r="K130" s="73"/>
    </row>
    <row r="131" spans="1:11" ht="15.75" customHeight="1" x14ac:dyDescent="0.25">
      <c r="A131" s="73"/>
      <c r="B131" s="137"/>
      <c r="C131" s="11"/>
      <c r="D131" s="6"/>
      <c r="E131" s="6"/>
      <c r="F131" s="6"/>
      <c r="G131" s="134" t="str">
        <f>IF(ISBLANK('Mortgage Payment Plan'!$D131),"",G130-D131)</f>
        <v/>
      </c>
      <c r="H131" s="135" t="str">
        <f>IF(ISBLANK('Mortgage Payment Plan'!$E131),"",E131+H130)</f>
        <v/>
      </c>
      <c r="I131" s="136" t="str">
        <f>IF(ISBLANK('Mortgage Payment Plan'!$F131),"",F131+I130)</f>
        <v/>
      </c>
      <c r="J131" s="133"/>
      <c r="K131" s="73"/>
    </row>
    <row r="132" spans="1:11" ht="15.75" customHeight="1" x14ac:dyDescent="0.25">
      <c r="A132" s="73"/>
      <c r="B132" s="137"/>
      <c r="C132" s="10"/>
      <c r="D132" s="9"/>
      <c r="E132" s="9"/>
      <c r="F132" s="9"/>
      <c r="G132" s="130" t="str">
        <f>IF(ISBLANK('Mortgage Payment Plan'!$D132),"",G131-D132)</f>
        <v/>
      </c>
      <c r="H132" s="131" t="str">
        <f>IF(ISBLANK('Mortgage Payment Plan'!$E132),"",E132+H131)</f>
        <v/>
      </c>
      <c r="I132" s="132" t="str">
        <f>IF(ISBLANK('Mortgage Payment Plan'!$F132),"",F132+I131)</f>
        <v/>
      </c>
      <c r="J132" s="133"/>
      <c r="K132" s="73"/>
    </row>
    <row r="133" spans="1:11" ht="15.75" customHeight="1" x14ac:dyDescent="0.25">
      <c r="A133" s="73"/>
      <c r="B133" s="137"/>
      <c r="C133" s="11"/>
      <c r="D133" s="6"/>
      <c r="E133" s="6"/>
      <c r="F133" s="6"/>
      <c r="G133" s="134" t="str">
        <f>IF(ISBLANK('Mortgage Payment Plan'!$D133),"",G132-D133)</f>
        <v/>
      </c>
      <c r="H133" s="135" t="str">
        <f>IF(ISBLANK('Mortgage Payment Plan'!$E133),"",E133+H132)</f>
        <v/>
      </c>
      <c r="I133" s="136" t="str">
        <f>IF(ISBLANK('Mortgage Payment Plan'!$F133),"",F133+I132)</f>
        <v/>
      </c>
      <c r="J133" s="133"/>
      <c r="K133" s="73"/>
    </row>
    <row r="134" spans="1:11" ht="15.75" customHeight="1" x14ac:dyDescent="0.25">
      <c r="A134" s="73"/>
      <c r="B134" s="137"/>
      <c r="C134" s="10"/>
      <c r="D134" s="9"/>
      <c r="E134" s="9"/>
      <c r="F134" s="9"/>
      <c r="G134" s="130" t="str">
        <f>IF(ISBLANK('Mortgage Payment Plan'!$D134),"",G133-D134)</f>
        <v/>
      </c>
      <c r="H134" s="131" t="str">
        <f>IF(ISBLANK('Mortgage Payment Plan'!$E134),"",E134+H133)</f>
        <v/>
      </c>
      <c r="I134" s="132" t="str">
        <f>IF(ISBLANK('Mortgage Payment Plan'!$F134),"",F134+I133)</f>
        <v/>
      </c>
      <c r="J134" s="133"/>
      <c r="K134" s="73"/>
    </row>
    <row r="135" spans="1:11" ht="15.75" customHeight="1" x14ac:dyDescent="0.25">
      <c r="A135" s="73"/>
      <c r="B135" s="137"/>
      <c r="C135" s="11"/>
      <c r="D135" s="6"/>
      <c r="E135" s="6"/>
      <c r="F135" s="6"/>
      <c r="G135" s="134" t="str">
        <f>IF(ISBLANK('Mortgage Payment Plan'!$D135),"",G134-D135)</f>
        <v/>
      </c>
      <c r="H135" s="135" t="str">
        <f>IF(ISBLANK('Mortgage Payment Plan'!$E135),"",E135+H134)</f>
        <v/>
      </c>
      <c r="I135" s="136" t="str">
        <f>IF(ISBLANK('Mortgage Payment Plan'!$F135),"",F135+I134)</f>
        <v/>
      </c>
      <c r="J135" s="133"/>
      <c r="K135" s="73"/>
    </row>
    <row r="136" spans="1:11" ht="15.75" customHeight="1" x14ac:dyDescent="0.25">
      <c r="A136" s="73"/>
      <c r="B136" s="137"/>
      <c r="C136" s="10"/>
      <c r="D136" s="9"/>
      <c r="E136" s="9"/>
      <c r="F136" s="9"/>
      <c r="G136" s="130" t="str">
        <f>IF(ISBLANK('Mortgage Payment Plan'!$D136),"",G135-D136)</f>
        <v/>
      </c>
      <c r="H136" s="131" t="str">
        <f>IF(ISBLANK('Mortgage Payment Plan'!$E136),"",E136+H135)</f>
        <v/>
      </c>
      <c r="I136" s="132" t="str">
        <f>IF(ISBLANK('Mortgage Payment Plan'!$F136),"",F136+I135)</f>
        <v/>
      </c>
      <c r="J136" s="133"/>
      <c r="K136" s="73"/>
    </row>
    <row r="137" spans="1:11" ht="15.75" customHeight="1" x14ac:dyDescent="0.25">
      <c r="A137" s="73"/>
      <c r="B137" s="137"/>
      <c r="C137" s="11"/>
      <c r="D137" s="6"/>
      <c r="E137" s="6"/>
      <c r="F137" s="6"/>
      <c r="G137" s="134" t="str">
        <f>IF(ISBLANK('Mortgage Payment Plan'!$D137),"",G136-D137)</f>
        <v/>
      </c>
      <c r="H137" s="135" t="str">
        <f>IF(ISBLANK('Mortgage Payment Plan'!$E137),"",E137+H136)</f>
        <v/>
      </c>
      <c r="I137" s="136" t="str">
        <f>IF(ISBLANK('Mortgage Payment Plan'!$F137),"",F137+I136)</f>
        <v/>
      </c>
      <c r="J137" s="133"/>
      <c r="K137" s="73"/>
    </row>
    <row r="138" spans="1:11" ht="15.75" customHeight="1" x14ac:dyDescent="0.25">
      <c r="A138" s="73"/>
      <c r="B138" s="137"/>
      <c r="C138" s="10"/>
      <c r="D138" s="9"/>
      <c r="E138" s="9"/>
      <c r="F138" s="9"/>
      <c r="G138" s="130" t="str">
        <f>IF(ISBLANK('Mortgage Payment Plan'!$D138),"",G137-D138)</f>
        <v/>
      </c>
      <c r="H138" s="131" t="str">
        <f>IF(ISBLANK('Mortgage Payment Plan'!$E138),"",E138+H137)</f>
        <v/>
      </c>
      <c r="I138" s="132" t="str">
        <f>IF(ISBLANK('Mortgage Payment Plan'!$F138),"",F138+I137)</f>
        <v/>
      </c>
      <c r="J138" s="133"/>
      <c r="K138" s="73"/>
    </row>
    <row r="139" spans="1:11" ht="15.75" customHeight="1" x14ac:dyDescent="0.25">
      <c r="A139" s="73"/>
      <c r="B139" s="137"/>
      <c r="C139" s="11"/>
      <c r="D139" s="6"/>
      <c r="E139" s="6"/>
      <c r="F139" s="6"/>
      <c r="G139" s="134" t="str">
        <f>IF(ISBLANK('Mortgage Payment Plan'!$D139),"",G138-D139)</f>
        <v/>
      </c>
      <c r="H139" s="135" t="str">
        <f>IF(ISBLANK('Mortgage Payment Plan'!$E139),"",E139+H138)</f>
        <v/>
      </c>
      <c r="I139" s="136" t="str">
        <f>IF(ISBLANK('Mortgage Payment Plan'!$F139),"",F139+I138)</f>
        <v/>
      </c>
      <c r="J139" s="133"/>
      <c r="K139" s="73"/>
    </row>
    <row r="140" spans="1:11" ht="15.75" customHeight="1" x14ac:dyDescent="0.25">
      <c r="A140" s="73"/>
      <c r="B140" s="137"/>
      <c r="C140" s="10"/>
      <c r="D140" s="9"/>
      <c r="E140" s="9"/>
      <c r="F140" s="9"/>
      <c r="G140" s="130" t="str">
        <f>IF(ISBLANK('Mortgage Payment Plan'!$D140),"",G139-D140)</f>
        <v/>
      </c>
      <c r="H140" s="131" t="str">
        <f>IF(ISBLANK('Mortgage Payment Plan'!$E140),"",E140+H139)</f>
        <v/>
      </c>
      <c r="I140" s="132" t="str">
        <f>IF(ISBLANK('Mortgage Payment Plan'!$F140),"",F140+I139)</f>
        <v/>
      </c>
      <c r="J140" s="133"/>
      <c r="K140" s="73"/>
    </row>
    <row r="141" spans="1:11" ht="15.75" customHeight="1" x14ac:dyDescent="0.25">
      <c r="A141" s="73"/>
      <c r="B141" s="137"/>
      <c r="C141" s="11"/>
      <c r="D141" s="6"/>
      <c r="E141" s="6"/>
      <c r="F141" s="6"/>
      <c r="G141" s="134" t="str">
        <f>IF(ISBLANK('Mortgage Payment Plan'!$D141),"",G140-D141)</f>
        <v/>
      </c>
      <c r="H141" s="135" t="str">
        <f>IF(ISBLANK('Mortgage Payment Plan'!$E141),"",E141+H140)</f>
        <v/>
      </c>
      <c r="I141" s="136" t="str">
        <f>IF(ISBLANK('Mortgage Payment Plan'!$F141),"",F141+I140)</f>
        <v/>
      </c>
      <c r="J141" s="133"/>
      <c r="K141" s="73"/>
    </row>
    <row r="142" spans="1:11" ht="15.75" customHeight="1" x14ac:dyDescent="0.25">
      <c r="A142" s="73"/>
      <c r="B142" s="137"/>
      <c r="C142" s="10"/>
      <c r="D142" s="9"/>
      <c r="E142" s="9"/>
      <c r="F142" s="9"/>
      <c r="G142" s="130" t="str">
        <f>IF(ISBLANK('Mortgage Payment Plan'!$D142),"",G141-D142)</f>
        <v/>
      </c>
      <c r="H142" s="131" t="str">
        <f>IF(ISBLANK('Mortgage Payment Plan'!$E142),"",E142+H141)</f>
        <v/>
      </c>
      <c r="I142" s="132" t="str">
        <f>IF(ISBLANK('Mortgage Payment Plan'!$F142),"",F142+I141)</f>
        <v/>
      </c>
      <c r="J142" s="133"/>
      <c r="K142" s="73"/>
    </row>
    <row r="143" spans="1:11" ht="15.75" customHeight="1" x14ac:dyDescent="0.25">
      <c r="A143" s="73"/>
      <c r="B143" s="137"/>
      <c r="C143" s="11"/>
      <c r="D143" s="6"/>
      <c r="E143" s="6"/>
      <c r="F143" s="6"/>
      <c r="G143" s="134" t="str">
        <f>IF(ISBLANK('Mortgage Payment Plan'!$D143),"",G142-D143)</f>
        <v/>
      </c>
      <c r="H143" s="135" t="str">
        <f>IF(ISBLANK('Mortgage Payment Plan'!$E143),"",E143+H142)</f>
        <v/>
      </c>
      <c r="I143" s="136" t="str">
        <f>IF(ISBLANK('Mortgage Payment Plan'!$F143),"",F143+I142)</f>
        <v/>
      </c>
      <c r="J143" s="133"/>
      <c r="K143" s="73"/>
    </row>
    <row r="144" spans="1:11" ht="15.75" customHeight="1" x14ac:dyDescent="0.25">
      <c r="A144" s="73"/>
      <c r="B144" s="137"/>
      <c r="C144" s="10"/>
      <c r="D144" s="9"/>
      <c r="E144" s="9"/>
      <c r="F144" s="9"/>
      <c r="G144" s="130" t="str">
        <f>IF(ISBLANK('Mortgage Payment Plan'!$D144),"",G143-D144)</f>
        <v/>
      </c>
      <c r="H144" s="131" t="str">
        <f>IF(ISBLANK('Mortgage Payment Plan'!$E144),"",E144+H143)</f>
        <v/>
      </c>
      <c r="I144" s="132" t="str">
        <f>IF(ISBLANK('Mortgage Payment Plan'!$F144),"",F144+I143)</f>
        <v/>
      </c>
      <c r="J144" s="133"/>
      <c r="K144" s="73"/>
    </row>
    <row r="145" spans="1:11" ht="15.75" customHeight="1" x14ac:dyDescent="0.25">
      <c r="A145" s="73"/>
      <c r="B145" s="137"/>
      <c r="C145" s="11"/>
      <c r="D145" s="6"/>
      <c r="E145" s="6"/>
      <c r="F145" s="6"/>
      <c r="G145" s="134" t="str">
        <f>IF(ISBLANK('Mortgage Payment Plan'!$D145),"",G144-D145)</f>
        <v/>
      </c>
      <c r="H145" s="135" t="str">
        <f>IF(ISBLANK('Mortgage Payment Plan'!$E145),"",E145+H144)</f>
        <v/>
      </c>
      <c r="I145" s="136" t="str">
        <f>IF(ISBLANK('Mortgage Payment Plan'!$F145),"",F145+I144)</f>
        <v/>
      </c>
      <c r="J145" s="133"/>
      <c r="K145" s="73"/>
    </row>
    <row r="146" spans="1:11" ht="15.75" customHeight="1" x14ac:dyDescent="0.25">
      <c r="A146" s="73"/>
      <c r="B146" s="137"/>
      <c r="C146" s="10"/>
      <c r="D146" s="9"/>
      <c r="E146" s="9"/>
      <c r="F146" s="9"/>
      <c r="G146" s="130" t="str">
        <f>IF(ISBLANK('Mortgage Payment Plan'!$D146),"",G145-D146)</f>
        <v/>
      </c>
      <c r="H146" s="131" t="str">
        <f>IF(ISBLANK('Mortgage Payment Plan'!$E146),"",E146+H145)</f>
        <v/>
      </c>
      <c r="I146" s="132" t="str">
        <f>IF(ISBLANK('Mortgage Payment Plan'!$F146),"",F146+I145)</f>
        <v/>
      </c>
      <c r="J146" s="133"/>
      <c r="K146" s="73"/>
    </row>
    <row r="147" spans="1:11" ht="15.75" customHeight="1" x14ac:dyDescent="0.25">
      <c r="A147" s="73"/>
      <c r="B147" s="137"/>
      <c r="C147" s="11"/>
      <c r="D147" s="6"/>
      <c r="E147" s="6"/>
      <c r="F147" s="6"/>
      <c r="G147" s="134" t="str">
        <f>IF(ISBLANK('Mortgage Payment Plan'!$D147),"",G146-D147)</f>
        <v/>
      </c>
      <c r="H147" s="135" t="str">
        <f>IF(ISBLANK('Mortgage Payment Plan'!$E147),"",E147+H146)</f>
        <v/>
      </c>
      <c r="I147" s="136" t="str">
        <f>IF(ISBLANK('Mortgage Payment Plan'!$F147),"",F147+I146)</f>
        <v/>
      </c>
      <c r="J147" s="133"/>
      <c r="K147" s="73"/>
    </row>
    <row r="148" spans="1:11" ht="15.75" customHeight="1" x14ac:dyDescent="0.25">
      <c r="A148" s="73"/>
      <c r="B148" s="137"/>
      <c r="C148" s="10"/>
      <c r="D148" s="9"/>
      <c r="E148" s="9"/>
      <c r="F148" s="9"/>
      <c r="G148" s="130" t="str">
        <f>IF(ISBLANK('Mortgage Payment Plan'!$D148),"",G147-D148)</f>
        <v/>
      </c>
      <c r="H148" s="131" t="str">
        <f>IF(ISBLANK('Mortgage Payment Plan'!$E148),"",E148+H147)</f>
        <v/>
      </c>
      <c r="I148" s="132" t="str">
        <f>IF(ISBLANK('Mortgage Payment Plan'!$F148),"",F148+I147)</f>
        <v/>
      </c>
      <c r="J148" s="133"/>
      <c r="K148" s="73"/>
    </row>
    <row r="149" spans="1:11" ht="15.75" customHeight="1" x14ac:dyDescent="0.25">
      <c r="A149" s="73"/>
      <c r="B149" s="137"/>
      <c r="C149" s="11"/>
      <c r="D149" s="6"/>
      <c r="E149" s="6"/>
      <c r="F149" s="6"/>
      <c r="G149" s="134" t="str">
        <f>IF(ISBLANK('Mortgage Payment Plan'!$D149),"",G148-D149)</f>
        <v/>
      </c>
      <c r="H149" s="135" t="str">
        <f>IF(ISBLANK('Mortgage Payment Plan'!$E149),"",E149+H148)</f>
        <v/>
      </c>
      <c r="I149" s="136" t="str">
        <f>IF(ISBLANK('Mortgage Payment Plan'!$F149),"",F149+I148)</f>
        <v/>
      </c>
      <c r="J149" s="133"/>
      <c r="K149" s="73"/>
    </row>
    <row r="150" spans="1:11" ht="15.75" customHeight="1" x14ac:dyDescent="0.25">
      <c r="A150" s="73"/>
      <c r="B150" s="137"/>
      <c r="C150" s="10"/>
      <c r="D150" s="9"/>
      <c r="E150" s="9"/>
      <c r="F150" s="9"/>
      <c r="G150" s="130" t="str">
        <f>IF(ISBLANK('Mortgage Payment Plan'!$D150),"",G149-D150)</f>
        <v/>
      </c>
      <c r="H150" s="131" t="str">
        <f>IF(ISBLANK('Mortgage Payment Plan'!$E150),"",E150+H149)</f>
        <v/>
      </c>
      <c r="I150" s="132" t="str">
        <f>IF(ISBLANK('Mortgage Payment Plan'!$F150),"",F150+I149)</f>
        <v/>
      </c>
      <c r="J150" s="133"/>
      <c r="K150" s="73"/>
    </row>
    <row r="151" spans="1:11" ht="15.75" customHeight="1" x14ac:dyDescent="0.25">
      <c r="A151" s="73"/>
      <c r="B151" s="137"/>
      <c r="C151" s="11"/>
      <c r="D151" s="6"/>
      <c r="E151" s="6"/>
      <c r="F151" s="6"/>
      <c r="G151" s="134" t="str">
        <f>IF(ISBLANK('Mortgage Payment Plan'!$D151),"",G150-D151)</f>
        <v/>
      </c>
      <c r="H151" s="135" t="str">
        <f>IF(ISBLANK('Mortgage Payment Plan'!$E151),"",E151+H150)</f>
        <v/>
      </c>
      <c r="I151" s="136" t="str">
        <f>IF(ISBLANK('Mortgage Payment Plan'!$F151),"",F151+I150)</f>
        <v/>
      </c>
      <c r="J151" s="133"/>
      <c r="K151" s="73"/>
    </row>
    <row r="152" spans="1:11" ht="15.75" customHeight="1" x14ac:dyDescent="0.25">
      <c r="A152" s="73"/>
      <c r="B152" s="137"/>
      <c r="C152" s="10"/>
      <c r="D152" s="9"/>
      <c r="E152" s="9"/>
      <c r="F152" s="9"/>
      <c r="G152" s="130" t="str">
        <f>IF(ISBLANK('Mortgage Payment Plan'!$D152),"",G151-D152)</f>
        <v/>
      </c>
      <c r="H152" s="131" t="str">
        <f>IF(ISBLANK('Mortgage Payment Plan'!$E152),"",E152+H151)</f>
        <v/>
      </c>
      <c r="I152" s="132" t="str">
        <f>IF(ISBLANK('Mortgage Payment Plan'!$F152),"",F152+I151)</f>
        <v/>
      </c>
      <c r="J152" s="133"/>
      <c r="K152" s="73"/>
    </row>
    <row r="153" spans="1:11" ht="15.75" customHeight="1" x14ac:dyDescent="0.25">
      <c r="A153" s="73"/>
      <c r="B153" s="137"/>
      <c r="C153" s="11"/>
      <c r="D153" s="6"/>
      <c r="E153" s="6"/>
      <c r="F153" s="6"/>
      <c r="G153" s="134" t="str">
        <f>IF(ISBLANK('Mortgage Payment Plan'!$D153),"",G152-D153)</f>
        <v/>
      </c>
      <c r="H153" s="135" t="str">
        <f>IF(ISBLANK('Mortgage Payment Plan'!$E153),"",E153+H152)</f>
        <v/>
      </c>
      <c r="I153" s="136" t="str">
        <f>IF(ISBLANK('Mortgage Payment Plan'!$F153),"",F153+I152)</f>
        <v/>
      </c>
      <c r="J153" s="133"/>
      <c r="K153" s="73"/>
    </row>
    <row r="154" spans="1:11" ht="15.75" customHeight="1" x14ac:dyDescent="0.25">
      <c r="A154" s="73"/>
      <c r="B154" s="137"/>
      <c r="C154" s="10"/>
      <c r="D154" s="9"/>
      <c r="E154" s="9"/>
      <c r="F154" s="9"/>
      <c r="G154" s="130" t="str">
        <f>IF(ISBLANK('Mortgage Payment Plan'!$D154),"",G153-D154)</f>
        <v/>
      </c>
      <c r="H154" s="131" t="str">
        <f>IF(ISBLANK('Mortgage Payment Plan'!$E154),"",E154+H153)</f>
        <v/>
      </c>
      <c r="I154" s="132" t="str">
        <f>IF(ISBLANK('Mortgage Payment Plan'!$F154),"",F154+I153)</f>
        <v/>
      </c>
      <c r="J154" s="133"/>
      <c r="K154" s="73"/>
    </row>
    <row r="155" spans="1:11" ht="15.75" customHeight="1" x14ac:dyDescent="0.25">
      <c r="A155" s="73"/>
      <c r="B155" s="137"/>
      <c r="C155" s="11"/>
      <c r="D155" s="6"/>
      <c r="E155" s="6"/>
      <c r="F155" s="6"/>
      <c r="G155" s="134" t="str">
        <f>IF(ISBLANK('Mortgage Payment Plan'!$D155),"",G154-D155)</f>
        <v/>
      </c>
      <c r="H155" s="135" t="str">
        <f>IF(ISBLANK('Mortgage Payment Plan'!$E155),"",E155+H154)</f>
        <v/>
      </c>
      <c r="I155" s="136" t="str">
        <f>IF(ISBLANK('Mortgage Payment Plan'!$F155),"",F155+I154)</f>
        <v/>
      </c>
      <c r="J155" s="133"/>
      <c r="K155" s="73"/>
    </row>
    <row r="156" spans="1:11" ht="15.75" customHeight="1" x14ac:dyDescent="0.25">
      <c r="A156" s="73"/>
      <c r="B156" s="137"/>
      <c r="C156" s="10"/>
      <c r="D156" s="9"/>
      <c r="E156" s="9"/>
      <c r="F156" s="9"/>
      <c r="G156" s="130" t="str">
        <f>IF(ISBLANK('Mortgage Payment Plan'!$D156),"",G155-D156)</f>
        <v/>
      </c>
      <c r="H156" s="131" t="str">
        <f>IF(ISBLANK('Mortgage Payment Plan'!$E156),"",E156+H155)</f>
        <v/>
      </c>
      <c r="I156" s="132" t="str">
        <f>IF(ISBLANK('Mortgage Payment Plan'!$F156),"",F156+I155)</f>
        <v/>
      </c>
      <c r="J156" s="133"/>
      <c r="K156" s="73"/>
    </row>
    <row r="157" spans="1:11" ht="15.75" customHeight="1" x14ac:dyDescent="0.25">
      <c r="A157" s="73"/>
      <c r="B157" s="137"/>
      <c r="C157" s="11"/>
      <c r="D157" s="6"/>
      <c r="E157" s="6"/>
      <c r="F157" s="6"/>
      <c r="G157" s="134" t="str">
        <f>IF(ISBLANK('Mortgage Payment Plan'!$D157),"",G156-D157)</f>
        <v/>
      </c>
      <c r="H157" s="135" t="str">
        <f>IF(ISBLANK('Mortgage Payment Plan'!$E157),"",E157+H156)</f>
        <v/>
      </c>
      <c r="I157" s="136" t="str">
        <f>IF(ISBLANK('Mortgage Payment Plan'!$F157),"",F157+I156)</f>
        <v/>
      </c>
      <c r="J157" s="133"/>
      <c r="K157" s="73"/>
    </row>
    <row r="158" spans="1:11" ht="15.75" customHeight="1" x14ac:dyDescent="0.25">
      <c r="A158" s="73"/>
      <c r="B158" s="137"/>
      <c r="C158" s="10"/>
      <c r="D158" s="9"/>
      <c r="E158" s="9"/>
      <c r="F158" s="9"/>
      <c r="G158" s="130" t="str">
        <f>IF(ISBLANK('Mortgage Payment Plan'!$D158),"",G157-D158)</f>
        <v/>
      </c>
      <c r="H158" s="131" t="str">
        <f>IF(ISBLANK('Mortgage Payment Plan'!$E158),"",E158+H157)</f>
        <v/>
      </c>
      <c r="I158" s="132" t="str">
        <f>IF(ISBLANK('Mortgage Payment Plan'!$F158),"",F158+I157)</f>
        <v/>
      </c>
      <c r="J158" s="133"/>
      <c r="K158" s="73"/>
    </row>
    <row r="159" spans="1:11" ht="15.75" customHeight="1" x14ac:dyDescent="0.25">
      <c r="A159" s="73"/>
      <c r="B159" s="137"/>
      <c r="C159" s="11"/>
      <c r="D159" s="6"/>
      <c r="E159" s="6"/>
      <c r="F159" s="6"/>
      <c r="G159" s="134" t="str">
        <f>IF(ISBLANK('Mortgage Payment Plan'!$D159),"",G158-D159)</f>
        <v/>
      </c>
      <c r="H159" s="135" t="str">
        <f>IF(ISBLANK('Mortgage Payment Plan'!$E159),"",E159+H158)</f>
        <v/>
      </c>
      <c r="I159" s="136" t="str">
        <f>IF(ISBLANK('Mortgage Payment Plan'!$F159),"",F159+I158)</f>
        <v/>
      </c>
      <c r="J159" s="133"/>
      <c r="K159" s="73"/>
    </row>
    <row r="160" spans="1:11" ht="15.75" customHeight="1" x14ac:dyDescent="0.25">
      <c r="A160" s="73"/>
      <c r="B160" s="137"/>
      <c r="C160" s="10"/>
      <c r="D160" s="9"/>
      <c r="E160" s="9"/>
      <c r="F160" s="9"/>
      <c r="G160" s="130" t="str">
        <f>IF(ISBLANK('Mortgage Payment Plan'!$D160),"",G159-D160)</f>
        <v/>
      </c>
      <c r="H160" s="131" t="str">
        <f>IF(ISBLANK('Mortgage Payment Plan'!$E160),"",E160+H159)</f>
        <v/>
      </c>
      <c r="I160" s="132" t="str">
        <f>IF(ISBLANK('Mortgage Payment Plan'!$F160),"",F160+I159)</f>
        <v/>
      </c>
      <c r="J160" s="133"/>
      <c r="K160" s="73"/>
    </row>
    <row r="161" spans="1:11" ht="15.75" customHeight="1" x14ac:dyDescent="0.25">
      <c r="A161" s="73"/>
      <c r="B161" s="137"/>
      <c r="C161" s="11"/>
      <c r="D161" s="6"/>
      <c r="E161" s="6"/>
      <c r="F161" s="6"/>
      <c r="G161" s="134" t="str">
        <f>IF(ISBLANK('Mortgage Payment Plan'!$D161),"",G160-D161)</f>
        <v/>
      </c>
      <c r="H161" s="135" t="str">
        <f>IF(ISBLANK('Mortgage Payment Plan'!$E161),"",E161+H160)</f>
        <v/>
      </c>
      <c r="I161" s="136" t="str">
        <f>IF(ISBLANK('Mortgage Payment Plan'!$F161),"",F161+I160)</f>
        <v/>
      </c>
      <c r="J161" s="133"/>
      <c r="K161" s="73"/>
    </row>
    <row r="162" spans="1:11" ht="15.75" customHeight="1" x14ac:dyDescent="0.25">
      <c r="A162" s="73"/>
      <c r="B162" s="137"/>
      <c r="C162" s="10"/>
      <c r="D162" s="9"/>
      <c r="E162" s="9"/>
      <c r="F162" s="9"/>
      <c r="G162" s="130" t="str">
        <f>IF(ISBLANK('Mortgage Payment Plan'!$D162),"",G161-D162)</f>
        <v/>
      </c>
      <c r="H162" s="131" t="str">
        <f>IF(ISBLANK('Mortgage Payment Plan'!$E162),"",E162+H161)</f>
        <v/>
      </c>
      <c r="I162" s="132" t="str">
        <f>IF(ISBLANK('Mortgage Payment Plan'!$F162),"",F162+I161)</f>
        <v/>
      </c>
      <c r="J162" s="133"/>
      <c r="K162" s="73"/>
    </row>
    <row r="163" spans="1:11" ht="15.75" customHeight="1" x14ac:dyDescent="0.25">
      <c r="A163" s="73"/>
      <c r="B163" s="137"/>
      <c r="C163" s="11"/>
      <c r="D163" s="6"/>
      <c r="E163" s="6"/>
      <c r="F163" s="6"/>
      <c r="G163" s="134" t="str">
        <f>IF(ISBLANK('Mortgage Payment Plan'!$D163),"",G162-D163)</f>
        <v/>
      </c>
      <c r="H163" s="135" t="str">
        <f>IF(ISBLANK('Mortgage Payment Plan'!$E163),"",E163+H162)</f>
        <v/>
      </c>
      <c r="I163" s="136" t="str">
        <f>IF(ISBLANK('Mortgage Payment Plan'!$F163),"",F163+I162)</f>
        <v/>
      </c>
      <c r="J163" s="133"/>
      <c r="K163" s="73"/>
    </row>
    <row r="164" spans="1:11" ht="15.75" customHeight="1" x14ac:dyDescent="0.25">
      <c r="A164" s="73"/>
      <c r="B164" s="137"/>
      <c r="C164" s="10"/>
      <c r="D164" s="9"/>
      <c r="E164" s="9"/>
      <c r="F164" s="9"/>
      <c r="G164" s="130" t="str">
        <f>IF(ISBLANK('Mortgage Payment Plan'!$D164),"",G163-D164)</f>
        <v/>
      </c>
      <c r="H164" s="131" t="str">
        <f>IF(ISBLANK('Mortgage Payment Plan'!$E164),"",E164+H163)</f>
        <v/>
      </c>
      <c r="I164" s="132" t="str">
        <f>IF(ISBLANK('Mortgage Payment Plan'!$F164),"",F164+I163)</f>
        <v/>
      </c>
      <c r="J164" s="133"/>
      <c r="K164" s="73"/>
    </row>
    <row r="165" spans="1:11" ht="15.75" customHeight="1" x14ac:dyDescent="0.25">
      <c r="A165" s="73"/>
      <c r="B165" s="137"/>
      <c r="C165" s="11"/>
      <c r="D165" s="6"/>
      <c r="E165" s="6"/>
      <c r="F165" s="6"/>
      <c r="G165" s="134" t="str">
        <f>IF(ISBLANK('Mortgage Payment Plan'!$D165),"",G164-D165)</f>
        <v/>
      </c>
      <c r="H165" s="135" t="str">
        <f>IF(ISBLANK('Mortgage Payment Plan'!$E165),"",E165+H164)</f>
        <v/>
      </c>
      <c r="I165" s="136" t="str">
        <f>IF(ISBLANK('Mortgage Payment Plan'!$F165),"",F165+I164)</f>
        <v/>
      </c>
      <c r="J165" s="133"/>
      <c r="K165" s="73"/>
    </row>
    <row r="166" spans="1:11" ht="15.75" customHeight="1" x14ac:dyDescent="0.25">
      <c r="A166" s="73"/>
      <c r="B166" s="137"/>
      <c r="C166" s="10"/>
      <c r="D166" s="9"/>
      <c r="E166" s="9"/>
      <c r="F166" s="9"/>
      <c r="G166" s="130" t="str">
        <f>IF(ISBLANK('Mortgage Payment Plan'!$D166),"",G165-D166)</f>
        <v/>
      </c>
      <c r="H166" s="131" t="str">
        <f>IF(ISBLANK('Mortgage Payment Plan'!$E166),"",E166+H165)</f>
        <v/>
      </c>
      <c r="I166" s="132" t="str">
        <f>IF(ISBLANK('Mortgage Payment Plan'!$F166),"",F166+I165)</f>
        <v/>
      </c>
      <c r="J166" s="133"/>
      <c r="K166" s="73"/>
    </row>
    <row r="167" spans="1:11" ht="15.75" customHeight="1" x14ac:dyDescent="0.25">
      <c r="A167" s="73"/>
      <c r="B167" s="137"/>
      <c r="C167" s="11"/>
      <c r="D167" s="6"/>
      <c r="E167" s="6"/>
      <c r="F167" s="6"/>
      <c r="G167" s="134" t="str">
        <f>IF(ISBLANK('Mortgage Payment Plan'!$D167),"",G166-D167)</f>
        <v/>
      </c>
      <c r="H167" s="135" t="str">
        <f>IF(ISBLANK('Mortgage Payment Plan'!$E167),"",E167+H166)</f>
        <v/>
      </c>
      <c r="I167" s="136" t="str">
        <f>IF(ISBLANK('Mortgage Payment Plan'!$F167),"",F167+I166)</f>
        <v/>
      </c>
      <c r="J167" s="133"/>
      <c r="K167" s="73"/>
    </row>
    <row r="168" spans="1:11" ht="15.75" customHeight="1" x14ac:dyDescent="0.25">
      <c r="A168" s="73"/>
      <c r="B168" s="137"/>
      <c r="C168" s="10"/>
      <c r="D168" s="9"/>
      <c r="E168" s="9"/>
      <c r="F168" s="9"/>
      <c r="G168" s="130" t="str">
        <f>IF(ISBLANK('Mortgage Payment Plan'!$D168),"",G167-D168)</f>
        <v/>
      </c>
      <c r="H168" s="131" t="str">
        <f>IF(ISBLANK('Mortgage Payment Plan'!$E168),"",E168+H167)</f>
        <v/>
      </c>
      <c r="I168" s="132" t="str">
        <f>IF(ISBLANK('Mortgage Payment Plan'!$F168),"",F168+I167)</f>
        <v/>
      </c>
      <c r="J168" s="133"/>
      <c r="K168" s="73"/>
    </row>
    <row r="169" spans="1:11" ht="15.75" customHeight="1" x14ac:dyDescent="0.25">
      <c r="A169" s="73"/>
      <c r="B169" s="137"/>
      <c r="C169" s="11"/>
      <c r="D169" s="6"/>
      <c r="E169" s="6"/>
      <c r="F169" s="6"/>
      <c r="G169" s="134" t="str">
        <f>IF(ISBLANK('Mortgage Payment Plan'!$D169),"",G168-D169)</f>
        <v/>
      </c>
      <c r="H169" s="135" t="str">
        <f>IF(ISBLANK('Mortgage Payment Plan'!$E169),"",E169+H168)</f>
        <v/>
      </c>
      <c r="I169" s="136" t="str">
        <f>IF(ISBLANK('Mortgage Payment Plan'!$F169),"",F169+I168)</f>
        <v/>
      </c>
      <c r="J169" s="133"/>
      <c r="K169" s="73"/>
    </row>
    <row r="170" spans="1:11" ht="15.75" customHeight="1" x14ac:dyDescent="0.25">
      <c r="A170" s="73"/>
      <c r="B170" s="137"/>
      <c r="C170" s="10"/>
      <c r="D170" s="9"/>
      <c r="E170" s="9"/>
      <c r="F170" s="9"/>
      <c r="G170" s="130" t="str">
        <f>IF(ISBLANK('Mortgage Payment Plan'!$D170),"",G169-D170)</f>
        <v/>
      </c>
      <c r="H170" s="131" t="str">
        <f>IF(ISBLANK('Mortgage Payment Plan'!$E170),"",E170+H169)</f>
        <v/>
      </c>
      <c r="I170" s="132" t="str">
        <f>IF(ISBLANK('Mortgage Payment Plan'!$F170),"",F170+I169)</f>
        <v/>
      </c>
      <c r="J170" s="133"/>
      <c r="K170" s="73"/>
    </row>
    <row r="171" spans="1:11" ht="15.75" customHeight="1" x14ac:dyDescent="0.25">
      <c r="A171" s="73"/>
      <c r="B171" s="137"/>
      <c r="C171" s="11"/>
      <c r="D171" s="6"/>
      <c r="E171" s="6"/>
      <c r="F171" s="6"/>
      <c r="G171" s="134" t="str">
        <f>IF(ISBLANK('Mortgage Payment Plan'!$D171),"",G170-D171)</f>
        <v/>
      </c>
      <c r="H171" s="135" t="str">
        <f>IF(ISBLANK('Mortgage Payment Plan'!$E171),"",E171+H170)</f>
        <v/>
      </c>
      <c r="I171" s="136" t="str">
        <f>IF(ISBLANK('Mortgage Payment Plan'!$F171),"",F171+I170)</f>
        <v/>
      </c>
      <c r="J171" s="133"/>
      <c r="K171" s="73"/>
    </row>
    <row r="172" spans="1:11" ht="15.75" customHeight="1" x14ac:dyDescent="0.25">
      <c r="A172" s="73"/>
      <c r="B172" s="137"/>
      <c r="C172" s="10"/>
      <c r="D172" s="9"/>
      <c r="E172" s="9"/>
      <c r="F172" s="9"/>
      <c r="G172" s="130" t="str">
        <f>IF(ISBLANK('Mortgage Payment Plan'!$D172),"",G171-D172)</f>
        <v/>
      </c>
      <c r="H172" s="131" t="str">
        <f>IF(ISBLANK('Mortgage Payment Plan'!$E172),"",E172+H171)</f>
        <v/>
      </c>
      <c r="I172" s="132" t="str">
        <f>IF(ISBLANK('Mortgage Payment Plan'!$F172),"",F172+I171)</f>
        <v/>
      </c>
      <c r="J172" s="133"/>
      <c r="K172" s="73"/>
    </row>
    <row r="173" spans="1:11" ht="15.75" customHeight="1" x14ac:dyDescent="0.25">
      <c r="A173" s="73"/>
      <c r="B173" s="137"/>
      <c r="C173" s="11"/>
      <c r="D173" s="6"/>
      <c r="E173" s="6"/>
      <c r="F173" s="6"/>
      <c r="G173" s="134" t="str">
        <f>IF(ISBLANK('Mortgage Payment Plan'!$D173),"",G172-D173)</f>
        <v/>
      </c>
      <c r="H173" s="135" t="str">
        <f>IF(ISBLANK('Mortgage Payment Plan'!$E173),"",E173+H172)</f>
        <v/>
      </c>
      <c r="I173" s="136" t="str">
        <f>IF(ISBLANK('Mortgage Payment Plan'!$F173),"",F173+I172)</f>
        <v/>
      </c>
      <c r="J173" s="133"/>
      <c r="K173" s="73"/>
    </row>
    <row r="174" spans="1:11" ht="15.75" customHeight="1" x14ac:dyDescent="0.25">
      <c r="A174" s="73"/>
      <c r="B174" s="137"/>
      <c r="C174" s="10"/>
      <c r="D174" s="9"/>
      <c r="E174" s="9"/>
      <c r="F174" s="9"/>
      <c r="G174" s="130" t="str">
        <f>IF(ISBLANK('Mortgage Payment Plan'!$D174),"",G173-D174)</f>
        <v/>
      </c>
      <c r="H174" s="131" t="str">
        <f>IF(ISBLANK('Mortgage Payment Plan'!$E174),"",E174+H173)</f>
        <v/>
      </c>
      <c r="I174" s="132" t="str">
        <f>IF(ISBLANK('Mortgage Payment Plan'!$F174),"",F174+I173)</f>
        <v/>
      </c>
      <c r="J174" s="133"/>
      <c r="K174" s="73"/>
    </row>
    <row r="175" spans="1:11" ht="15.75" customHeight="1" x14ac:dyDescent="0.25">
      <c r="A175" s="73"/>
      <c r="B175" s="137"/>
      <c r="C175" s="11"/>
      <c r="D175" s="6"/>
      <c r="E175" s="6"/>
      <c r="F175" s="6"/>
      <c r="G175" s="134" t="str">
        <f>IF(ISBLANK('Mortgage Payment Plan'!$D175),"",G174-D175)</f>
        <v/>
      </c>
      <c r="H175" s="135" t="str">
        <f>IF(ISBLANK('Mortgage Payment Plan'!$E175),"",E175+H174)</f>
        <v/>
      </c>
      <c r="I175" s="136" t="str">
        <f>IF(ISBLANK('Mortgage Payment Plan'!$F175),"",F175+I174)</f>
        <v/>
      </c>
      <c r="J175" s="133"/>
      <c r="K175" s="73"/>
    </row>
    <row r="176" spans="1:11" ht="15.75" customHeight="1" x14ac:dyDescent="0.25">
      <c r="A176" s="73"/>
      <c r="B176" s="137"/>
      <c r="C176" s="10"/>
      <c r="D176" s="9"/>
      <c r="E176" s="9"/>
      <c r="F176" s="9"/>
      <c r="G176" s="130" t="str">
        <f>IF(ISBLANK('Mortgage Payment Plan'!$D176),"",G175-D176)</f>
        <v/>
      </c>
      <c r="H176" s="131" t="str">
        <f>IF(ISBLANK('Mortgage Payment Plan'!$E176),"",E176+H175)</f>
        <v/>
      </c>
      <c r="I176" s="132" t="str">
        <f>IF(ISBLANK('Mortgage Payment Plan'!$F176),"",F176+I175)</f>
        <v/>
      </c>
      <c r="J176" s="133"/>
      <c r="K176" s="73"/>
    </row>
    <row r="177" spans="1:11" ht="15.75" customHeight="1" x14ac:dyDescent="0.25">
      <c r="A177" s="73"/>
      <c r="B177" s="137"/>
      <c r="C177" s="11"/>
      <c r="D177" s="6"/>
      <c r="E177" s="6"/>
      <c r="F177" s="6"/>
      <c r="G177" s="134" t="str">
        <f>IF(ISBLANK('Mortgage Payment Plan'!$D177),"",G176-D177)</f>
        <v/>
      </c>
      <c r="H177" s="135" t="str">
        <f>IF(ISBLANK('Mortgage Payment Plan'!$E177),"",E177+H176)</f>
        <v/>
      </c>
      <c r="I177" s="136" t="str">
        <f>IF(ISBLANK('Mortgage Payment Plan'!$F177),"",F177+I176)</f>
        <v/>
      </c>
      <c r="J177" s="133"/>
      <c r="K177" s="73"/>
    </row>
    <row r="178" spans="1:11" ht="15.75" customHeight="1" x14ac:dyDescent="0.25">
      <c r="A178" s="73"/>
      <c r="B178" s="137"/>
      <c r="C178" s="10"/>
      <c r="D178" s="9"/>
      <c r="E178" s="9"/>
      <c r="F178" s="9"/>
      <c r="G178" s="130" t="str">
        <f>IF(ISBLANK('Mortgage Payment Plan'!$D178),"",G177-D178)</f>
        <v/>
      </c>
      <c r="H178" s="131" t="str">
        <f>IF(ISBLANK('Mortgage Payment Plan'!$E178),"",E178+H177)</f>
        <v/>
      </c>
      <c r="I178" s="132" t="str">
        <f>IF(ISBLANK('Mortgage Payment Plan'!$F178),"",F178+I177)</f>
        <v/>
      </c>
      <c r="J178" s="133"/>
      <c r="K178" s="73"/>
    </row>
    <row r="179" spans="1:11" ht="15.75" customHeight="1" x14ac:dyDescent="0.25">
      <c r="A179" s="73"/>
      <c r="B179" s="137"/>
      <c r="C179" s="11"/>
      <c r="D179" s="6"/>
      <c r="E179" s="6"/>
      <c r="F179" s="6"/>
      <c r="G179" s="134" t="str">
        <f>IF(ISBLANK('Mortgage Payment Plan'!$D179),"",G178-D179)</f>
        <v/>
      </c>
      <c r="H179" s="135" t="str">
        <f>IF(ISBLANK('Mortgage Payment Plan'!$E179),"",E179+H178)</f>
        <v/>
      </c>
      <c r="I179" s="136" t="str">
        <f>IF(ISBLANK('Mortgage Payment Plan'!$F179),"",F179+I178)</f>
        <v/>
      </c>
      <c r="J179" s="133"/>
      <c r="K179" s="73"/>
    </row>
    <row r="180" spans="1:11" ht="15.75" customHeight="1" x14ac:dyDescent="0.25">
      <c r="A180" s="73"/>
      <c r="B180" s="137"/>
      <c r="C180" s="10"/>
      <c r="D180" s="9"/>
      <c r="E180" s="9"/>
      <c r="F180" s="9"/>
      <c r="G180" s="130" t="str">
        <f>IF(ISBLANK('Mortgage Payment Plan'!$D180),"",G179-D180)</f>
        <v/>
      </c>
      <c r="H180" s="131" t="str">
        <f>IF(ISBLANK('Mortgage Payment Plan'!$E180),"",E180+H179)</f>
        <v/>
      </c>
      <c r="I180" s="132" t="str">
        <f>IF(ISBLANK('Mortgage Payment Plan'!$F180),"",F180+I179)</f>
        <v/>
      </c>
      <c r="J180" s="133"/>
      <c r="K180" s="73"/>
    </row>
    <row r="181" spans="1:11" ht="15.75" customHeight="1" x14ac:dyDescent="0.25">
      <c r="A181" s="73"/>
      <c r="B181" s="137"/>
      <c r="C181" s="11"/>
      <c r="D181" s="6"/>
      <c r="E181" s="6"/>
      <c r="F181" s="6"/>
      <c r="G181" s="134" t="str">
        <f>IF(ISBLANK('Mortgage Payment Plan'!$D181),"",G180-D181)</f>
        <v/>
      </c>
      <c r="H181" s="135" t="str">
        <f>IF(ISBLANK('Mortgage Payment Plan'!$E181),"",E181+H180)</f>
        <v/>
      </c>
      <c r="I181" s="136" t="str">
        <f>IF(ISBLANK('Mortgage Payment Plan'!$F181),"",F181+I180)</f>
        <v/>
      </c>
      <c r="J181" s="133"/>
      <c r="K181" s="73"/>
    </row>
    <row r="182" spans="1:11" ht="15.75" customHeight="1" x14ac:dyDescent="0.25">
      <c r="A182" s="73"/>
      <c r="B182" s="137"/>
      <c r="C182" s="10"/>
      <c r="D182" s="9"/>
      <c r="E182" s="9"/>
      <c r="F182" s="9"/>
      <c r="G182" s="130" t="str">
        <f>IF(ISBLANK('Mortgage Payment Plan'!$D182),"",G181-D182)</f>
        <v/>
      </c>
      <c r="H182" s="131" t="str">
        <f>IF(ISBLANK('Mortgage Payment Plan'!$E182),"",E182+H181)</f>
        <v/>
      </c>
      <c r="I182" s="132" t="str">
        <f>IF(ISBLANK('Mortgage Payment Plan'!$F182),"",F182+I181)</f>
        <v/>
      </c>
      <c r="J182" s="133"/>
      <c r="K182" s="73"/>
    </row>
    <row r="183" spans="1:11" ht="15.75" customHeight="1" x14ac:dyDescent="0.25">
      <c r="A183" s="73"/>
      <c r="B183" s="137"/>
      <c r="C183" s="11"/>
      <c r="D183" s="6"/>
      <c r="E183" s="6"/>
      <c r="F183" s="6"/>
      <c r="G183" s="134" t="str">
        <f>IF(ISBLANK('Mortgage Payment Plan'!$D183),"",G182-D183)</f>
        <v/>
      </c>
      <c r="H183" s="135" t="str">
        <f>IF(ISBLANK('Mortgage Payment Plan'!$E183),"",E183+H182)</f>
        <v/>
      </c>
      <c r="I183" s="136" t="str">
        <f>IF(ISBLANK('Mortgage Payment Plan'!$F183),"",F183+I182)</f>
        <v/>
      </c>
      <c r="J183" s="133"/>
      <c r="K183" s="73"/>
    </row>
    <row r="184" spans="1:11" ht="15.75" customHeight="1" x14ac:dyDescent="0.25">
      <c r="A184" s="73"/>
      <c r="B184" s="137"/>
      <c r="C184" s="10"/>
      <c r="D184" s="9"/>
      <c r="E184" s="9"/>
      <c r="F184" s="9"/>
      <c r="G184" s="130" t="str">
        <f>IF(ISBLANK('Mortgage Payment Plan'!$D184),"",G183-D184)</f>
        <v/>
      </c>
      <c r="H184" s="131" t="str">
        <f>IF(ISBLANK('Mortgage Payment Plan'!$E184),"",E184+H183)</f>
        <v/>
      </c>
      <c r="I184" s="132" t="str">
        <f>IF(ISBLANK('Mortgage Payment Plan'!$F184),"",F184+I183)</f>
        <v/>
      </c>
      <c r="J184" s="133"/>
      <c r="K184" s="73"/>
    </row>
    <row r="185" spans="1:11" ht="15.75" customHeight="1" x14ac:dyDescent="0.25">
      <c r="A185" s="73"/>
      <c r="B185" s="137"/>
      <c r="C185" s="11"/>
      <c r="D185" s="6"/>
      <c r="E185" s="6"/>
      <c r="F185" s="6"/>
      <c r="G185" s="134" t="str">
        <f>IF(ISBLANK('Mortgage Payment Plan'!$D185),"",G184-D185)</f>
        <v/>
      </c>
      <c r="H185" s="135" t="str">
        <f>IF(ISBLANK('Mortgage Payment Plan'!$E185),"",E185+H184)</f>
        <v/>
      </c>
      <c r="I185" s="136" t="str">
        <f>IF(ISBLANK('Mortgage Payment Plan'!$F185),"",F185+I184)</f>
        <v/>
      </c>
      <c r="J185" s="133"/>
      <c r="K185" s="73"/>
    </row>
    <row r="186" spans="1:11" ht="15.75" customHeight="1" x14ac:dyDescent="0.25">
      <c r="A186" s="73"/>
      <c r="B186" s="137"/>
      <c r="C186" s="10"/>
      <c r="D186" s="9"/>
      <c r="E186" s="9"/>
      <c r="F186" s="9"/>
      <c r="G186" s="130" t="str">
        <f>IF(ISBLANK('Mortgage Payment Plan'!$D186),"",G185-D186)</f>
        <v/>
      </c>
      <c r="H186" s="131" t="str">
        <f>IF(ISBLANK('Mortgage Payment Plan'!$E186),"",E186+H185)</f>
        <v/>
      </c>
      <c r="I186" s="132" t="str">
        <f>IF(ISBLANK('Mortgage Payment Plan'!$F186),"",F186+I185)</f>
        <v/>
      </c>
      <c r="J186" s="133"/>
      <c r="K186" s="73"/>
    </row>
    <row r="187" spans="1:11" ht="15.75" customHeight="1" x14ac:dyDescent="0.25">
      <c r="A187" s="73"/>
      <c r="B187" s="137"/>
      <c r="C187" s="11"/>
      <c r="D187" s="6"/>
      <c r="E187" s="6"/>
      <c r="F187" s="6"/>
      <c r="G187" s="134" t="str">
        <f>IF(ISBLANK('Mortgage Payment Plan'!$D187),"",G186-D187)</f>
        <v/>
      </c>
      <c r="H187" s="135" t="str">
        <f>IF(ISBLANK('Mortgage Payment Plan'!$E187),"",E187+H186)</f>
        <v/>
      </c>
      <c r="I187" s="136" t="str">
        <f>IF(ISBLANK('Mortgage Payment Plan'!$F187),"",F187+I186)</f>
        <v/>
      </c>
      <c r="J187" s="133"/>
      <c r="K187" s="73"/>
    </row>
    <row r="188" spans="1:11" ht="15.75" customHeight="1" x14ac:dyDescent="0.25">
      <c r="A188" s="73"/>
      <c r="B188" s="137"/>
      <c r="C188" s="10"/>
      <c r="D188" s="9"/>
      <c r="E188" s="9"/>
      <c r="F188" s="9"/>
      <c r="G188" s="130" t="str">
        <f>IF(ISBLANK('Mortgage Payment Plan'!$D188),"",G187-D188)</f>
        <v/>
      </c>
      <c r="H188" s="131" t="str">
        <f>IF(ISBLANK('Mortgage Payment Plan'!$E188),"",E188+H187)</f>
        <v/>
      </c>
      <c r="I188" s="132" t="str">
        <f>IF(ISBLANK('Mortgage Payment Plan'!$F188),"",F188+I187)</f>
        <v/>
      </c>
      <c r="J188" s="133"/>
      <c r="K188" s="73"/>
    </row>
    <row r="189" spans="1:11" ht="15.75" customHeight="1" x14ac:dyDescent="0.25">
      <c r="A189" s="73"/>
      <c r="B189" s="137"/>
      <c r="C189" s="11"/>
      <c r="D189" s="6"/>
      <c r="E189" s="6"/>
      <c r="F189" s="6"/>
      <c r="G189" s="134" t="str">
        <f>IF(ISBLANK('Mortgage Payment Plan'!$D189),"",G188-D189)</f>
        <v/>
      </c>
      <c r="H189" s="135" t="str">
        <f>IF(ISBLANK('Mortgage Payment Plan'!$E189),"",E189+H188)</f>
        <v/>
      </c>
      <c r="I189" s="136" t="str">
        <f>IF(ISBLANK('Mortgage Payment Plan'!$F189),"",F189+I188)</f>
        <v/>
      </c>
      <c r="J189" s="133"/>
      <c r="K189" s="73"/>
    </row>
    <row r="190" spans="1:11" ht="15.75" customHeight="1" x14ac:dyDescent="0.25">
      <c r="A190" s="73"/>
      <c r="B190" s="137"/>
      <c r="C190" s="10"/>
      <c r="D190" s="9"/>
      <c r="E190" s="9"/>
      <c r="F190" s="9"/>
      <c r="G190" s="130" t="str">
        <f>IF(ISBLANK('Mortgage Payment Plan'!$D190),"",G189-D190)</f>
        <v/>
      </c>
      <c r="H190" s="131" t="str">
        <f>IF(ISBLANK('Mortgage Payment Plan'!$E190),"",E190+H189)</f>
        <v/>
      </c>
      <c r="I190" s="132" t="str">
        <f>IF(ISBLANK('Mortgage Payment Plan'!$F190),"",F190+I189)</f>
        <v/>
      </c>
      <c r="J190" s="133"/>
      <c r="K190" s="73"/>
    </row>
    <row r="191" spans="1:11" ht="15.75" customHeight="1" x14ac:dyDescent="0.25">
      <c r="A191" s="73"/>
      <c r="B191" s="137"/>
      <c r="C191" s="11"/>
      <c r="D191" s="6"/>
      <c r="E191" s="6"/>
      <c r="F191" s="6"/>
      <c r="G191" s="134" t="str">
        <f>IF(ISBLANK('Mortgage Payment Plan'!$D191),"",G190-D191)</f>
        <v/>
      </c>
      <c r="H191" s="135" t="str">
        <f>IF(ISBLANK('Mortgage Payment Plan'!$E191),"",E191+H190)</f>
        <v/>
      </c>
      <c r="I191" s="136" t="str">
        <f>IF(ISBLANK('Mortgage Payment Plan'!$F191),"",F191+I190)</f>
        <v/>
      </c>
      <c r="J191" s="133"/>
      <c r="K191" s="73"/>
    </row>
    <row r="192" spans="1:11" ht="15.75" customHeight="1" x14ac:dyDescent="0.25">
      <c r="A192" s="73"/>
      <c r="B192" s="137"/>
      <c r="C192" s="10"/>
      <c r="D192" s="9"/>
      <c r="E192" s="9"/>
      <c r="F192" s="9"/>
      <c r="G192" s="130" t="str">
        <f>IF(ISBLANK('Mortgage Payment Plan'!$D192),"",G191-D192)</f>
        <v/>
      </c>
      <c r="H192" s="131" t="str">
        <f>IF(ISBLANK('Mortgage Payment Plan'!$E192),"",E192+H191)</f>
        <v/>
      </c>
      <c r="I192" s="132" t="str">
        <f>IF(ISBLANK('Mortgage Payment Plan'!$F192),"",F192+I191)</f>
        <v/>
      </c>
      <c r="J192" s="133"/>
      <c r="K192" s="73"/>
    </row>
    <row r="193" spans="1:11" ht="15.75" customHeight="1" x14ac:dyDescent="0.25">
      <c r="A193" s="73"/>
      <c r="B193" s="137"/>
      <c r="C193" s="11"/>
      <c r="D193" s="6"/>
      <c r="E193" s="6"/>
      <c r="F193" s="6"/>
      <c r="G193" s="134" t="str">
        <f>IF(ISBLANK('Mortgage Payment Plan'!$D193),"",G192-D193)</f>
        <v/>
      </c>
      <c r="H193" s="135" t="str">
        <f>IF(ISBLANK('Mortgage Payment Plan'!$E193),"",E193+H192)</f>
        <v/>
      </c>
      <c r="I193" s="136" t="str">
        <f>IF(ISBLANK('Mortgage Payment Plan'!$F193),"",F193+I192)</f>
        <v/>
      </c>
      <c r="J193" s="133"/>
      <c r="K193" s="73"/>
    </row>
    <row r="194" spans="1:11" ht="15.75" customHeight="1" x14ac:dyDescent="0.25">
      <c r="A194" s="73"/>
      <c r="B194" s="137"/>
      <c r="C194" s="10"/>
      <c r="D194" s="9"/>
      <c r="E194" s="9"/>
      <c r="F194" s="9"/>
      <c r="G194" s="130" t="str">
        <f>IF(ISBLANK('Mortgage Payment Plan'!$D194),"",G193-D194)</f>
        <v/>
      </c>
      <c r="H194" s="131" t="str">
        <f>IF(ISBLANK('Mortgage Payment Plan'!$E194),"",E194+H193)</f>
        <v/>
      </c>
      <c r="I194" s="132" t="str">
        <f>IF(ISBLANK('Mortgage Payment Plan'!$F194),"",F194+I193)</f>
        <v/>
      </c>
      <c r="J194" s="133"/>
      <c r="K194" s="73"/>
    </row>
    <row r="195" spans="1:11" ht="15.75" customHeight="1" x14ac:dyDescent="0.25">
      <c r="A195" s="73"/>
      <c r="B195" s="137"/>
      <c r="C195" s="11"/>
      <c r="D195" s="6"/>
      <c r="E195" s="6"/>
      <c r="F195" s="6"/>
      <c r="G195" s="134" t="str">
        <f>IF(ISBLANK('Mortgage Payment Plan'!$D195),"",G194-D195)</f>
        <v/>
      </c>
      <c r="H195" s="135" t="str">
        <f>IF(ISBLANK('Mortgage Payment Plan'!$E195),"",E195+H194)</f>
        <v/>
      </c>
      <c r="I195" s="136" t="str">
        <f>IF(ISBLANK('Mortgage Payment Plan'!$F195),"",F195+I194)</f>
        <v/>
      </c>
      <c r="J195" s="133"/>
      <c r="K195" s="73"/>
    </row>
    <row r="196" spans="1:11" ht="15.75" customHeight="1" x14ac:dyDescent="0.25">
      <c r="A196" s="73"/>
      <c r="B196" s="137"/>
      <c r="C196" s="10"/>
      <c r="D196" s="9"/>
      <c r="E196" s="9"/>
      <c r="F196" s="9"/>
      <c r="G196" s="130" t="str">
        <f>IF(ISBLANK('Mortgage Payment Plan'!$D196),"",G195-D196)</f>
        <v/>
      </c>
      <c r="H196" s="131" t="str">
        <f>IF(ISBLANK('Mortgage Payment Plan'!$E196),"",E196+H195)</f>
        <v/>
      </c>
      <c r="I196" s="132" t="str">
        <f>IF(ISBLANK('Mortgage Payment Plan'!$F196),"",F196+I195)</f>
        <v/>
      </c>
      <c r="J196" s="133"/>
      <c r="K196" s="73"/>
    </row>
    <row r="197" spans="1:11" ht="15.75" customHeight="1" x14ac:dyDescent="0.25">
      <c r="A197" s="73"/>
      <c r="B197" s="137"/>
      <c r="C197" s="11"/>
      <c r="D197" s="6"/>
      <c r="E197" s="6"/>
      <c r="F197" s="6"/>
      <c r="G197" s="134" t="str">
        <f>IF(ISBLANK('Mortgage Payment Plan'!$D197),"",G196-D197)</f>
        <v/>
      </c>
      <c r="H197" s="135" t="str">
        <f>IF(ISBLANK('Mortgage Payment Plan'!$E197),"",E197+H196)</f>
        <v/>
      </c>
      <c r="I197" s="136" t="str">
        <f>IF(ISBLANK('Mortgage Payment Plan'!$F197),"",F197+I196)</f>
        <v/>
      </c>
      <c r="J197" s="133"/>
      <c r="K197" s="73"/>
    </row>
    <row r="198" spans="1:11" ht="15.75" customHeight="1" x14ac:dyDescent="0.25">
      <c r="A198" s="73"/>
      <c r="B198" s="137"/>
      <c r="C198" s="10"/>
      <c r="D198" s="9"/>
      <c r="E198" s="9"/>
      <c r="F198" s="9"/>
      <c r="G198" s="130" t="str">
        <f>IF(ISBLANK('Mortgage Payment Plan'!$D198),"",G197-D198)</f>
        <v/>
      </c>
      <c r="H198" s="131" t="str">
        <f>IF(ISBLANK('Mortgage Payment Plan'!$E198),"",E198+H197)</f>
        <v/>
      </c>
      <c r="I198" s="132" t="str">
        <f>IF(ISBLANK('Mortgage Payment Plan'!$F198),"",F198+I197)</f>
        <v/>
      </c>
      <c r="J198" s="133"/>
      <c r="K198" s="73"/>
    </row>
    <row r="199" spans="1:11" ht="15.75" customHeight="1" x14ac:dyDescent="0.25">
      <c r="A199" s="73"/>
      <c r="B199" s="137"/>
      <c r="C199" s="11"/>
      <c r="D199" s="6"/>
      <c r="E199" s="6"/>
      <c r="F199" s="6"/>
      <c r="G199" s="134" t="str">
        <f>IF(ISBLANK('Mortgage Payment Plan'!$D199),"",G198-D199)</f>
        <v/>
      </c>
      <c r="H199" s="135" t="str">
        <f>IF(ISBLANK('Mortgage Payment Plan'!$E199),"",E199+H198)</f>
        <v/>
      </c>
      <c r="I199" s="136" t="str">
        <f>IF(ISBLANK('Mortgage Payment Plan'!$F199),"",F199+I198)</f>
        <v/>
      </c>
      <c r="J199" s="133"/>
      <c r="K199" s="73"/>
    </row>
    <row r="200" spans="1:11" ht="15.75" customHeight="1" x14ac:dyDescent="0.25">
      <c r="A200" s="73"/>
      <c r="B200" s="137"/>
      <c r="C200" s="10"/>
      <c r="D200" s="9"/>
      <c r="E200" s="9"/>
      <c r="F200" s="9"/>
      <c r="G200" s="130" t="str">
        <f>IF(ISBLANK('Mortgage Payment Plan'!$D200),"",G199-D200)</f>
        <v/>
      </c>
      <c r="H200" s="131" t="str">
        <f>IF(ISBLANK('Mortgage Payment Plan'!$E200),"",E200+H199)</f>
        <v/>
      </c>
      <c r="I200" s="132" t="str">
        <f>IF(ISBLANK('Mortgage Payment Plan'!$F200),"",F200+I199)</f>
        <v/>
      </c>
      <c r="J200" s="133"/>
      <c r="K200" s="73"/>
    </row>
    <row r="201" spans="1:11" ht="15.75" customHeight="1" x14ac:dyDescent="0.25">
      <c r="A201" s="73"/>
      <c r="B201" s="137"/>
      <c r="C201" s="11"/>
      <c r="D201" s="6"/>
      <c r="E201" s="6"/>
      <c r="F201" s="6"/>
      <c r="G201" s="134" t="str">
        <f>IF(ISBLANK('Mortgage Payment Plan'!$D201),"",G200-D201)</f>
        <v/>
      </c>
      <c r="H201" s="135" t="str">
        <f>IF(ISBLANK('Mortgage Payment Plan'!$E201),"",E201+H200)</f>
        <v/>
      </c>
      <c r="I201" s="136" t="str">
        <f>IF(ISBLANK('Mortgage Payment Plan'!$F201),"",F201+I200)</f>
        <v/>
      </c>
      <c r="J201" s="133"/>
      <c r="K201" s="73"/>
    </row>
    <row r="202" spans="1:11" ht="15.75" customHeight="1" x14ac:dyDescent="0.25">
      <c r="A202" s="73"/>
      <c r="B202" s="137"/>
      <c r="C202" s="10"/>
      <c r="D202" s="9"/>
      <c r="E202" s="9"/>
      <c r="F202" s="9"/>
      <c r="G202" s="130" t="str">
        <f>IF(ISBLANK('Mortgage Payment Plan'!$D202),"",G201-D202)</f>
        <v/>
      </c>
      <c r="H202" s="131" t="str">
        <f>IF(ISBLANK('Mortgage Payment Plan'!$E202),"",E202+H201)</f>
        <v/>
      </c>
      <c r="I202" s="132" t="str">
        <f>IF(ISBLANK('Mortgage Payment Plan'!$F202),"",F202+I201)</f>
        <v/>
      </c>
      <c r="J202" s="133"/>
      <c r="K202" s="73"/>
    </row>
    <row r="203" spans="1:11" ht="15.75" customHeight="1" x14ac:dyDescent="0.25">
      <c r="A203" s="73"/>
      <c r="B203" s="137"/>
      <c r="C203" s="11"/>
      <c r="D203" s="6"/>
      <c r="E203" s="6"/>
      <c r="F203" s="6"/>
      <c r="G203" s="134" t="str">
        <f>IF(ISBLANK('Mortgage Payment Plan'!$D203),"",G202-D203)</f>
        <v/>
      </c>
      <c r="H203" s="135" t="str">
        <f>IF(ISBLANK('Mortgage Payment Plan'!$E203),"",E203+H202)</f>
        <v/>
      </c>
      <c r="I203" s="136" t="str">
        <f>IF(ISBLANK('Mortgage Payment Plan'!$F203),"",F203+I202)</f>
        <v/>
      </c>
      <c r="J203" s="133"/>
      <c r="K203" s="73"/>
    </row>
    <row r="204" spans="1:11" ht="15.75" customHeight="1" x14ac:dyDescent="0.25">
      <c r="A204" s="73"/>
      <c r="B204" s="137"/>
      <c r="C204" s="10"/>
      <c r="D204" s="9"/>
      <c r="E204" s="9"/>
      <c r="F204" s="9"/>
      <c r="G204" s="130" t="str">
        <f>IF(ISBLANK('Mortgage Payment Plan'!$D204),"",G203-D204)</f>
        <v/>
      </c>
      <c r="H204" s="131" t="str">
        <f>IF(ISBLANK('Mortgage Payment Plan'!$E204),"",E204+H203)</f>
        <v/>
      </c>
      <c r="I204" s="132" t="str">
        <f>IF(ISBLANK('Mortgage Payment Plan'!$F204),"",F204+I203)</f>
        <v/>
      </c>
      <c r="J204" s="133"/>
      <c r="K204" s="73"/>
    </row>
    <row r="205" spans="1:11" ht="15.75" customHeight="1" x14ac:dyDescent="0.25">
      <c r="A205" s="73"/>
      <c r="B205" s="137"/>
      <c r="C205" s="11"/>
      <c r="D205" s="6"/>
      <c r="E205" s="6"/>
      <c r="F205" s="6"/>
      <c r="G205" s="134" t="str">
        <f>IF(ISBLANK('Mortgage Payment Plan'!$D205),"",G204-D205)</f>
        <v/>
      </c>
      <c r="H205" s="135" t="str">
        <f>IF(ISBLANK('Mortgage Payment Plan'!$E205),"",E205+H204)</f>
        <v/>
      </c>
      <c r="I205" s="136" t="str">
        <f>IF(ISBLANK('Mortgage Payment Plan'!$F205),"",F205+I204)</f>
        <v/>
      </c>
      <c r="J205" s="133"/>
      <c r="K205" s="73"/>
    </row>
    <row r="206" spans="1:11" ht="15.75" customHeight="1" x14ac:dyDescent="0.25">
      <c r="A206" s="73"/>
      <c r="B206" s="137"/>
      <c r="C206" s="10"/>
      <c r="D206" s="9"/>
      <c r="E206" s="9"/>
      <c r="F206" s="9"/>
      <c r="G206" s="130" t="str">
        <f>IF(ISBLANK('Mortgage Payment Plan'!$D206),"",G205-D206)</f>
        <v/>
      </c>
      <c r="H206" s="131" t="str">
        <f>IF(ISBLANK('Mortgage Payment Plan'!$E206),"",E206+H205)</f>
        <v/>
      </c>
      <c r="I206" s="132" t="str">
        <f>IF(ISBLANK('Mortgage Payment Plan'!$F206),"",F206+I205)</f>
        <v/>
      </c>
      <c r="J206" s="133"/>
      <c r="K206" s="73"/>
    </row>
    <row r="207" spans="1:11" ht="15.75" customHeight="1" x14ac:dyDescent="0.25">
      <c r="A207" s="73"/>
      <c r="B207" s="137"/>
      <c r="C207" s="11"/>
      <c r="D207" s="6"/>
      <c r="E207" s="6"/>
      <c r="F207" s="6"/>
      <c r="G207" s="134" t="str">
        <f>IF(ISBLANK('Mortgage Payment Plan'!$D207),"",G206-D207)</f>
        <v/>
      </c>
      <c r="H207" s="135" t="str">
        <f>IF(ISBLANK('Mortgage Payment Plan'!$E207),"",E207+H206)</f>
        <v/>
      </c>
      <c r="I207" s="136" t="str">
        <f>IF(ISBLANK('Mortgage Payment Plan'!$F207),"",F207+I206)</f>
        <v/>
      </c>
      <c r="J207" s="133"/>
      <c r="K207" s="73"/>
    </row>
    <row r="208" spans="1:11" ht="15.75" customHeight="1" x14ac:dyDescent="0.25">
      <c r="A208" s="73"/>
      <c r="B208" s="137"/>
      <c r="C208" s="10"/>
      <c r="D208" s="9"/>
      <c r="E208" s="9"/>
      <c r="F208" s="9"/>
      <c r="G208" s="130" t="str">
        <f>IF(ISBLANK('Mortgage Payment Plan'!$D208),"",G207-D208)</f>
        <v/>
      </c>
      <c r="H208" s="131" t="str">
        <f>IF(ISBLANK('Mortgage Payment Plan'!$E208),"",E208+H207)</f>
        <v/>
      </c>
      <c r="I208" s="132" t="str">
        <f>IF(ISBLANK('Mortgage Payment Plan'!$F208),"",F208+I207)</f>
        <v/>
      </c>
      <c r="J208" s="133"/>
      <c r="K208" s="73"/>
    </row>
    <row r="209" spans="1:11" ht="15.75" customHeight="1" x14ac:dyDescent="0.25">
      <c r="A209" s="73"/>
      <c r="B209" s="137"/>
      <c r="C209" s="11"/>
      <c r="D209" s="6"/>
      <c r="E209" s="6"/>
      <c r="F209" s="6"/>
      <c r="G209" s="134" t="str">
        <f>IF(ISBLANK('Mortgage Payment Plan'!$D209),"",G208-D209)</f>
        <v/>
      </c>
      <c r="H209" s="135" t="str">
        <f>IF(ISBLANK('Mortgage Payment Plan'!$E209),"",E209+H208)</f>
        <v/>
      </c>
      <c r="I209" s="136" t="str">
        <f>IF(ISBLANK('Mortgage Payment Plan'!$F209),"",F209+I208)</f>
        <v/>
      </c>
      <c r="J209" s="133"/>
      <c r="K209" s="73"/>
    </row>
    <row r="210" spans="1:11" ht="15.75" customHeight="1" x14ac:dyDescent="0.25">
      <c r="A210" s="73"/>
      <c r="B210" s="137"/>
      <c r="C210" s="10"/>
      <c r="D210" s="9"/>
      <c r="E210" s="9"/>
      <c r="F210" s="9"/>
      <c r="G210" s="130" t="str">
        <f>IF(ISBLANK('Mortgage Payment Plan'!$D210),"",G209-D210)</f>
        <v/>
      </c>
      <c r="H210" s="131" t="str">
        <f>IF(ISBLANK('Mortgage Payment Plan'!$E210),"",E210+H209)</f>
        <v/>
      </c>
      <c r="I210" s="132" t="str">
        <f>IF(ISBLANK('Mortgage Payment Plan'!$F210),"",F210+I209)</f>
        <v/>
      </c>
      <c r="J210" s="133"/>
      <c r="K210" s="73"/>
    </row>
    <row r="211" spans="1:11" ht="15.75" customHeight="1" x14ac:dyDescent="0.25">
      <c r="A211" s="73"/>
      <c r="B211" s="137"/>
      <c r="C211" s="11"/>
      <c r="D211" s="6"/>
      <c r="E211" s="6"/>
      <c r="F211" s="6"/>
      <c r="G211" s="134" t="str">
        <f>IF(ISBLANK('Mortgage Payment Plan'!$D211),"",G210-D211)</f>
        <v/>
      </c>
      <c r="H211" s="135" t="str">
        <f>IF(ISBLANK('Mortgage Payment Plan'!$E211),"",E211+H210)</f>
        <v/>
      </c>
      <c r="I211" s="136" t="str">
        <f>IF(ISBLANK('Mortgage Payment Plan'!$F211),"",F211+I210)</f>
        <v/>
      </c>
      <c r="J211" s="133"/>
      <c r="K211" s="73"/>
    </row>
    <row r="212" spans="1:11" ht="15.75" customHeight="1" x14ac:dyDescent="0.25">
      <c r="A212" s="73"/>
      <c r="B212" s="137"/>
      <c r="C212" s="10"/>
      <c r="D212" s="9"/>
      <c r="E212" s="9"/>
      <c r="F212" s="9"/>
      <c r="G212" s="130" t="str">
        <f>IF(ISBLANK('Mortgage Payment Plan'!$D212),"",G211-D212)</f>
        <v/>
      </c>
      <c r="H212" s="131" t="str">
        <f>IF(ISBLANK('Mortgage Payment Plan'!$E212),"",E212+H211)</f>
        <v/>
      </c>
      <c r="I212" s="132" t="str">
        <f>IF(ISBLANK('Mortgage Payment Plan'!$F212),"",F212+I211)</f>
        <v/>
      </c>
      <c r="J212" s="133"/>
      <c r="K212" s="73"/>
    </row>
    <row r="213" spans="1:11" ht="15.75" customHeight="1" x14ac:dyDescent="0.25">
      <c r="A213" s="73"/>
      <c r="B213" s="137"/>
      <c r="C213" s="11"/>
      <c r="D213" s="6"/>
      <c r="E213" s="6"/>
      <c r="F213" s="6"/>
      <c r="G213" s="134" t="str">
        <f>IF(ISBLANK('Mortgage Payment Plan'!$D213),"",G212-D213)</f>
        <v/>
      </c>
      <c r="H213" s="135" t="str">
        <f>IF(ISBLANK('Mortgage Payment Plan'!$E213),"",E213+H212)</f>
        <v/>
      </c>
      <c r="I213" s="136" t="str">
        <f>IF(ISBLANK('Mortgage Payment Plan'!$F213),"",F213+I212)</f>
        <v/>
      </c>
      <c r="J213" s="133"/>
      <c r="K213" s="73"/>
    </row>
    <row r="214" spans="1:11" ht="15.75" customHeight="1" x14ac:dyDescent="0.25">
      <c r="A214" s="73"/>
      <c r="B214" s="137"/>
      <c r="C214" s="10"/>
      <c r="D214" s="9"/>
      <c r="E214" s="9"/>
      <c r="F214" s="9"/>
      <c r="G214" s="130" t="str">
        <f>IF(ISBLANK('Mortgage Payment Plan'!$D214),"",G213-D214)</f>
        <v/>
      </c>
      <c r="H214" s="131" t="str">
        <f>IF(ISBLANK('Mortgage Payment Plan'!$E214),"",E214+H213)</f>
        <v/>
      </c>
      <c r="I214" s="132" t="str">
        <f>IF(ISBLANK('Mortgage Payment Plan'!$F214),"",F214+I213)</f>
        <v/>
      </c>
      <c r="J214" s="133"/>
      <c r="K214" s="73"/>
    </row>
    <row r="215" spans="1:11" ht="15.75" customHeight="1" x14ac:dyDescent="0.25">
      <c r="A215" s="73"/>
      <c r="B215" s="137"/>
      <c r="C215" s="11"/>
      <c r="D215" s="6"/>
      <c r="E215" s="6"/>
      <c r="F215" s="6"/>
      <c r="G215" s="134" t="str">
        <f>IF(ISBLANK('Mortgage Payment Plan'!$D215),"",G214-D215)</f>
        <v/>
      </c>
      <c r="H215" s="135" t="str">
        <f>IF(ISBLANK('Mortgage Payment Plan'!$E215),"",E215+H214)</f>
        <v/>
      </c>
      <c r="I215" s="136" t="str">
        <f>IF(ISBLANK('Mortgage Payment Plan'!$F215),"",F215+I214)</f>
        <v/>
      </c>
      <c r="J215" s="133"/>
      <c r="K215" s="73"/>
    </row>
    <row r="216" spans="1:11" ht="15.75" customHeight="1" x14ac:dyDescent="0.25">
      <c r="A216" s="73"/>
      <c r="B216" s="137"/>
      <c r="C216" s="10"/>
      <c r="D216" s="9"/>
      <c r="E216" s="9"/>
      <c r="F216" s="9"/>
      <c r="G216" s="130" t="str">
        <f>IF(ISBLANK('Mortgage Payment Plan'!$D216),"",G215-D216)</f>
        <v/>
      </c>
      <c r="H216" s="131" t="str">
        <f>IF(ISBLANK('Mortgage Payment Plan'!$E216),"",E216+H215)</f>
        <v/>
      </c>
      <c r="I216" s="132" t="str">
        <f>IF(ISBLANK('Mortgage Payment Plan'!$F216),"",F216+I215)</f>
        <v/>
      </c>
      <c r="J216" s="133"/>
      <c r="K216" s="73"/>
    </row>
    <row r="217" spans="1:11" ht="15.75" customHeight="1" x14ac:dyDescent="0.25">
      <c r="A217" s="73"/>
      <c r="B217" s="137"/>
      <c r="C217" s="11"/>
      <c r="D217" s="6"/>
      <c r="E217" s="6"/>
      <c r="F217" s="6"/>
      <c r="G217" s="134" t="str">
        <f>IF(ISBLANK('Mortgage Payment Plan'!$D217),"",G216-D217)</f>
        <v/>
      </c>
      <c r="H217" s="135" t="str">
        <f>IF(ISBLANK('Mortgage Payment Plan'!$E217),"",E217+H216)</f>
        <v/>
      </c>
      <c r="I217" s="136" t="str">
        <f>IF(ISBLANK('Mortgage Payment Plan'!$F217),"",F217+I216)</f>
        <v/>
      </c>
      <c r="J217" s="133"/>
      <c r="K217" s="73"/>
    </row>
    <row r="218" spans="1:11" ht="15.75" customHeight="1" x14ac:dyDescent="0.25">
      <c r="A218" s="73"/>
      <c r="B218" s="137"/>
      <c r="C218" s="10"/>
      <c r="D218" s="9"/>
      <c r="E218" s="9"/>
      <c r="F218" s="9"/>
      <c r="G218" s="130" t="str">
        <f>IF(ISBLANK('Mortgage Payment Plan'!$D218),"",G217-D218)</f>
        <v/>
      </c>
      <c r="H218" s="131" t="str">
        <f>IF(ISBLANK('Mortgage Payment Plan'!$E218),"",E218+H217)</f>
        <v/>
      </c>
      <c r="I218" s="132" t="str">
        <f>IF(ISBLANK('Mortgage Payment Plan'!$F218),"",F218+I217)</f>
        <v/>
      </c>
      <c r="J218" s="133"/>
      <c r="K218" s="73"/>
    </row>
    <row r="219" spans="1:11" ht="15.75" customHeight="1" x14ac:dyDescent="0.25">
      <c r="A219" s="73"/>
      <c r="B219" s="137"/>
      <c r="C219" s="11"/>
      <c r="D219" s="6"/>
      <c r="E219" s="6"/>
      <c r="F219" s="6"/>
      <c r="G219" s="134" t="str">
        <f>IF(ISBLANK('Mortgage Payment Plan'!$D219),"",G218-D219)</f>
        <v/>
      </c>
      <c r="H219" s="135" t="str">
        <f>IF(ISBLANK('Mortgage Payment Plan'!$E219),"",E219+H218)</f>
        <v/>
      </c>
      <c r="I219" s="136" t="str">
        <f>IF(ISBLANK('Mortgage Payment Plan'!$F219),"",F219+I218)</f>
        <v/>
      </c>
      <c r="J219" s="133"/>
      <c r="K219" s="73"/>
    </row>
    <row r="220" spans="1:11" ht="15.75" customHeight="1" x14ac:dyDescent="0.25">
      <c r="A220" s="73"/>
      <c r="B220" s="137"/>
      <c r="C220" s="10"/>
      <c r="D220" s="9"/>
      <c r="E220" s="9"/>
      <c r="F220" s="9"/>
      <c r="G220" s="130" t="str">
        <f>IF(ISBLANK('Mortgage Payment Plan'!$D220),"",G219-D220)</f>
        <v/>
      </c>
      <c r="H220" s="131" t="str">
        <f>IF(ISBLANK('Mortgage Payment Plan'!$E220),"",E220+H219)</f>
        <v/>
      </c>
      <c r="I220" s="132" t="str">
        <f>IF(ISBLANK('Mortgage Payment Plan'!$F220),"",F220+I219)</f>
        <v/>
      </c>
      <c r="J220" s="133"/>
      <c r="K220" s="73"/>
    </row>
    <row r="221" spans="1:11" ht="15.75" customHeight="1" x14ac:dyDescent="0.25">
      <c r="A221" s="73"/>
      <c r="B221" s="137"/>
      <c r="C221" s="11"/>
      <c r="D221" s="6"/>
      <c r="E221" s="6"/>
      <c r="F221" s="6"/>
      <c r="G221" s="134" t="str">
        <f>IF(ISBLANK('Mortgage Payment Plan'!$D221),"",G220-D221)</f>
        <v/>
      </c>
      <c r="H221" s="135" t="str">
        <f>IF(ISBLANK('Mortgage Payment Plan'!$E221),"",E221+H220)</f>
        <v/>
      </c>
      <c r="I221" s="136" t="str">
        <f>IF(ISBLANK('Mortgage Payment Plan'!$F221),"",F221+I220)</f>
        <v/>
      </c>
      <c r="J221" s="133"/>
      <c r="K221" s="73"/>
    </row>
    <row r="222" spans="1:11" ht="15.75" customHeight="1" x14ac:dyDescent="0.25">
      <c r="A222" s="73"/>
      <c r="B222" s="137"/>
      <c r="C222" s="10"/>
      <c r="D222" s="9"/>
      <c r="E222" s="9"/>
      <c r="F222" s="9"/>
      <c r="G222" s="130" t="str">
        <f>IF(ISBLANK('Mortgage Payment Plan'!$D222),"",G221-D222)</f>
        <v/>
      </c>
      <c r="H222" s="131" t="str">
        <f>IF(ISBLANK('Mortgage Payment Plan'!$E222),"",E222+H221)</f>
        <v/>
      </c>
      <c r="I222" s="132" t="str">
        <f>IF(ISBLANK('Mortgage Payment Plan'!$F222),"",F222+I221)</f>
        <v/>
      </c>
      <c r="J222" s="133"/>
      <c r="K222" s="73"/>
    </row>
    <row r="223" spans="1:11" ht="15.75" customHeight="1" x14ac:dyDescent="0.25">
      <c r="A223" s="73"/>
      <c r="B223" s="137"/>
      <c r="C223" s="11"/>
      <c r="D223" s="6"/>
      <c r="E223" s="6"/>
      <c r="F223" s="6"/>
      <c r="G223" s="134" t="str">
        <f>IF(ISBLANK('Mortgage Payment Plan'!$D223),"",G222-D223)</f>
        <v/>
      </c>
      <c r="H223" s="135" t="str">
        <f>IF(ISBLANK('Mortgage Payment Plan'!$E223),"",E223+H222)</f>
        <v/>
      </c>
      <c r="I223" s="136" t="str">
        <f>IF(ISBLANK('Mortgage Payment Plan'!$F223),"",F223+I222)</f>
        <v/>
      </c>
      <c r="J223" s="133"/>
      <c r="K223" s="73"/>
    </row>
    <row r="224" spans="1:11" ht="15.75" customHeight="1" x14ac:dyDescent="0.25">
      <c r="A224" s="73"/>
      <c r="B224" s="137"/>
      <c r="C224" s="10"/>
      <c r="D224" s="9"/>
      <c r="E224" s="9"/>
      <c r="F224" s="9"/>
      <c r="G224" s="130" t="str">
        <f>IF(ISBLANK('Mortgage Payment Plan'!$D224),"",G223-D224)</f>
        <v/>
      </c>
      <c r="H224" s="131" t="str">
        <f>IF(ISBLANK('Mortgage Payment Plan'!$E224),"",E224+H223)</f>
        <v/>
      </c>
      <c r="I224" s="132" t="str">
        <f>IF(ISBLANK('Mortgage Payment Plan'!$F224),"",F224+I223)</f>
        <v/>
      </c>
      <c r="J224" s="133"/>
      <c r="K224" s="73"/>
    </row>
    <row r="225" spans="1:11" ht="15.75" customHeight="1" x14ac:dyDescent="0.25">
      <c r="A225" s="73"/>
      <c r="B225" s="137"/>
      <c r="C225" s="11"/>
      <c r="D225" s="6"/>
      <c r="E225" s="6"/>
      <c r="F225" s="6"/>
      <c r="G225" s="134" t="str">
        <f>IF(ISBLANK('Mortgage Payment Plan'!$D225),"",G224-D225)</f>
        <v/>
      </c>
      <c r="H225" s="135" t="str">
        <f>IF(ISBLANK('Mortgage Payment Plan'!$E225),"",E225+H224)</f>
        <v/>
      </c>
      <c r="I225" s="136" t="str">
        <f>IF(ISBLANK('Mortgage Payment Plan'!$F225),"",F225+I224)</f>
        <v/>
      </c>
      <c r="J225" s="133"/>
      <c r="K225" s="73"/>
    </row>
    <row r="226" spans="1:11" ht="15.75" customHeight="1" x14ac:dyDescent="0.25">
      <c r="A226" s="73"/>
      <c r="B226" s="137"/>
      <c r="C226" s="10"/>
      <c r="D226" s="9"/>
      <c r="E226" s="9"/>
      <c r="F226" s="9"/>
      <c r="G226" s="130" t="str">
        <f>IF(ISBLANK('Mortgage Payment Plan'!$D226),"",G225-D226)</f>
        <v/>
      </c>
      <c r="H226" s="131" t="str">
        <f>IF(ISBLANK('Mortgage Payment Plan'!$E226),"",E226+H225)</f>
        <v/>
      </c>
      <c r="I226" s="132" t="str">
        <f>IF(ISBLANK('Mortgage Payment Plan'!$F226),"",F226+I225)</f>
        <v/>
      </c>
      <c r="J226" s="133"/>
      <c r="K226" s="73"/>
    </row>
    <row r="227" spans="1:11" ht="15.75" customHeight="1" x14ac:dyDescent="0.25">
      <c r="A227" s="73"/>
      <c r="B227" s="137"/>
      <c r="C227" s="11"/>
      <c r="D227" s="6"/>
      <c r="E227" s="6"/>
      <c r="F227" s="6"/>
      <c r="G227" s="134" t="str">
        <f>IF(ISBLANK('Mortgage Payment Plan'!$D227),"",G226-D227)</f>
        <v/>
      </c>
      <c r="H227" s="135" t="str">
        <f>IF(ISBLANK('Mortgage Payment Plan'!$E227),"",E227+H226)</f>
        <v/>
      </c>
      <c r="I227" s="136" t="str">
        <f>IF(ISBLANK('Mortgage Payment Plan'!$F227),"",F227+I226)</f>
        <v/>
      </c>
      <c r="J227" s="133"/>
      <c r="K227" s="73"/>
    </row>
    <row r="228" spans="1:11" ht="15.75" customHeight="1" x14ac:dyDescent="0.25">
      <c r="A228" s="73"/>
      <c r="B228" s="137"/>
      <c r="C228" s="10"/>
      <c r="D228" s="9"/>
      <c r="E228" s="9"/>
      <c r="F228" s="9"/>
      <c r="G228" s="130" t="str">
        <f>IF(ISBLANK('Mortgage Payment Plan'!$D228),"",G227-D228)</f>
        <v/>
      </c>
      <c r="H228" s="131" t="str">
        <f>IF(ISBLANK('Mortgage Payment Plan'!$E228),"",E228+H227)</f>
        <v/>
      </c>
      <c r="I228" s="132" t="str">
        <f>IF(ISBLANK('Mortgage Payment Plan'!$F228),"",F228+I227)</f>
        <v/>
      </c>
      <c r="J228" s="133"/>
      <c r="K228" s="73"/>
    </row>
    <row r="229" spans="1:11" ht="15.75" customHeight="1" x14ac:dyDescent="0.25">
      <c r="A229" s="73"/>
      <c r="B229" s="137"/>
      <c r="C229" s="11"/>
      <c r="D229" s="6"/>
      <c r="E229" s="6"/>
      <c r="F229" s="6"/>
      <c r="G229" s="134" t="str">
        <f>IF(ISBLANK('Mortgage Payment Plan'!$D229),"",G228-D229)</f>
        <v/>
      </c>
      <c r="H229" s="135" t="str">
        <f>IF(ISBLANK('Mortgage Payment Plan'!$E229),"",E229+H228)</f>
        <v/>
      </c>
      <c r="I229" s="136" t="str">
        <f>IF(ISBLANK('Mortgage Payment Plan'!$F229),"",F229+I228)</f>
        <v/>
      </c>
      <c r="J229" s="133"/>
      <c r="K229" s="73"/>
    </row>
    <row r="230" spans="1:11" ht="15.75" customHeight="1" x14ac:dyDescent="0.25">
      <c r="A230" s="73"/>
      <c r="B230" s="137"/>
      <c r="C230" s="10"/>
      <c r="D230" s="9"/>
      <c r="E230" s="9"/>
      <c r="F230" s="9"/>
      <c r="G230" s="130" t="str">
        <f>IF(ISBLANK('Mortgage Payment Plan'!$D230),"",G229-D230)</f>
        <v/>
      </c>
      <c r="H230" s="131" t="str">
        <f>IF(ISBLANK('Mortgage Payment Plan'!$E230),"",E230+H229)</f>
        <v/>
      </c>
      <c r="I230" s="132" t="str">
        <f>IF(ISBLANK('Mortgage Payment Plan'!$F230),"",F230+I229)</f>
        <v/>
      </c>
      <c r="J230" s="133"/>
      <c r="K230" s="73"/>
    </row>
    <row r="231" spans="1:11" ht="15.75" customHeight="1" x14ac:dyDescent="0.25">
      <c r="A231" s="73"/>
      <c r="B231" s="137"/>
      <c r="C231" s="11"/>
      <c r="D231" s="6"/>
      <c r="E231" s="6"/>
      <c r="F231" s="6"/>
      <c r="G231" s="134" t="str">
        <f>IF(ISBLANK('Mortgage Payment Plan'!$D231),"",G230-D231)</f>
        <v/>
      </c>
      <c r="H231" s="135" t="str">
        <f>IF(ISBLANK('Mortgage Payment Plan'!$E231),"",E231+H230)</f>
        <v/>
      </c>
      <c r="I231" s="136" t="str">
        <f>IF(ISBLANK('Mortgage Payment Plan'!$F231),"",F231+I230)</f>
        <v/>
      </c>
      <c r="J231" s="133"/>
      <c r="K231" s="73"/>
    </row>
    <row r="232" spans="1:11" ht="15.75" customHeight="1" x14ac:dyDescent="0.25">
      <c r="A232" s="73"/>
      <c r="B232" s="137"/>
      <c r="C232" s="10"/>
      <c r="D232" s="9"/>
      <c r="E232" s="9"/>
      <c r="F232" s="9"/>
      <c r="G232" s="130" t="str">
        <f>IF(ISBLANK('Mortgage Payment Plan'!$D232),"",G231-D232)</f>
        <v/>
      </c>
      <c r="H232" s="131" t="str">
        <f>IF(ISBLANK('Mortgage Payment Plan'!$E232),"",E232+H231)</f>
        <v/>
      </c>
      <c r="I232" s="132" t="str">
        <f>IF(ISBLANK('Mortgage Payment Plan'!$F232),"",F232+I231)</f>
        <v/>
      </c>
      <c r="J232" s="133"/>
      <c r="K232" s="73"/>
    </row>
    <row r="233" spans="1:11" ht="15.75" customHeight="1" x14ac:dyDescent="0.25">
      <c r="A233" s="73"/>
      <c r="B233" s="137"/>
      <c r="C233" s="11"/>
      <c r="D233" s="6"/>
      <c r="E233" s="6"/>
      <c r="F233" s="6"/>
      <c r="G233" s="134" t="str">
        <f>IF(ISBLANK('Mortgage Payment Plan'!$D233),"",G232-D233)</f>
        <v/>
      </c>
      <c r="H233" s="135" t="str">
        <f>IF(ISBLANK('Mortgage Payment Plan'!$E233),"",E233+H232)</f>
        <v/>
      </c>
      <c r="I233" s="136" t="str">
        <f>IF(ISBLANK('Mortgage Payment Plan'!$F233),"",F233+I232)</f>
        <v/>
      </c>
      <c r="J233" s="133"/>
      <c r="K233" s="73"/>
    </row>
    <row r="234" spans="1:11" ht="15.75" customHeight="1" x14ac:dyDescent="0.25">
      <c r="A234" s="73"/>
      <c r="B234" s="137"/>
      <c r="C234" s="10"/>
      <c r="D234" s="9"/>
      <c r="E234" s="9"/>
      <c r="F234" s="9"/>
      <c r="G234" s="130" t="str">
        <f>IF(ISBLANK('Mortgage Payment Plan'!$D234),"",G233-D234)</f>
        <v/>
      </c>
      <c r="H234" s="131" t="str">
        <f>IF(ISBLANK('Mortgage Payment Plan'!$E234),"",E234+H233)</f>
        <v/>
      </c>
      <c r="I234" s="132" t="str">
        <f>IF(ISBLANK('Mortgage Payment Plan'!$F234),"",F234+I233)</f>
        <v/>
      </c>
      <c r="J234" s="133"/>
      <c r="K234" s="73"/>
    </row>
    <row r="235" spans="1:11" ht="15.75" customHeight="1" x14ac:dyDescent="0.25">
      <c r="A235" s="73"/>
      <c r="B235" s="137"/>
      <c r="C235" s="11"/>
      <c r="D235" s="6"/>
      <c r="E235" s="6"/>
      <c r="F235" s="6"/>
      <c r="G235" s="134" t="str">
        <f>IF(ISBLANK('Mortgage Payment Plan'!$D235),"",G234-D235)</f>
        <v/>
      </c>
      <c r="H235" s="135" t="str">
        <f>IF(ISBLANK('Mortgage Payment Plan'!$E235),"",E235+H234)</f>
        <v/>
      </c>
      <c r="I235" s="136" t="str">
        <f>IF(ISBLANK('Mortgage Payment Plan'!$F235),"",F235+I234)</f>
        <v/>
      </c>
      <c r="J235" s="133"/>
      <c r="K235" s="73"/>
    </row>
    <row r="236" spans="1:11" ht="15.75" customHeight="1" x14ac:dyDescent="0.25">
      <c r="A236" s="73"/>
      <c r="B236" s="137"/>
      <c r="C236" s="10"/>
      <c r="D236" s="9"/>
      <c r="E236" s="9"/>
      <c r="F236" s="9"/>
      <c r="G236" s="130" t="str">
        <f>IF(ISBLANK('Mortgage Payment Plan'!$D236),"",G235-D236)</f>
        <v/>
      </c>
      <c r="H236" s="131" t="str">
        <f>IF(ISBLANK('Mortgage Payment Plan'!$E236),"",E236+H235)</f>
        <v/>
      </c>
      <c r="I236" s="132" t="str">
        <f>IF(ISBLANK('Mortgage Payment Plan'!$F236),"",F236+I235)</f>
        <v/>
      </c>
      <c r="J236" s="133"/>
      <c r="K236" s="73"/>
    </row>
    <row r="237" spans="1:11" ht="15.75" customHeight="1" x14ac:dyDescent="0.25">
      <c r="A237" s="73"/>
      <c r="B237" s="137"/>
      <c r="C237" s="11"/>
      <c r="D237" s="6"/>
      <c r="E237" s="6"/>
      <c r="F237" s="6"/>
      <c r="G237" s="134" t="str">
        <f>IF(ISBLANK('Mortgage Payment Plan'!$D237),"",G236-D237)</f>
        <v/>
      </c>
      <c r="H237" s="135" t="str">
        <f>IF(ISBLANK('Mortgage Payment Plan'!$E237),"",E237+H236)</f>
        <v/>
      </c>
      <c r="I237" s="136" t="str">
        <f>IF(ISBLANK('Mortgage Payment Plan'!$F237),"",F237+I236)</f>
        <v/>
      </c>
      <c r="J237" s="133"/>
      <c r="K237" s="73"/>
    </row>
    <row r="238" spans="1:11" ht="15.75" customHeight="1" x14ac:dyDescent="0.25">
      <c r="A238" s="73"/>
      <c r="B238" s="137"/>
      <c r="C238" s="10"/>
      <c r="D238" s="9"/>
      <c r="E238" s="9"/>
      <c r="F238" s="9"/>
      <c r="G238" s="130" t="str">
        <f>IF(ISBLANK('Mortgage Payment Plan'!$D238),"",G237-D238)</f>
        <v/>
      </c>
      <c r="H238" s="131" t="str">
        <f>IF(ISBLANK('Mortgage Payment Plan'!$E238),"",E238+H237)</f>
        <v/>
      </c>
      <c r="I238" s="132" t="str">
        <f>IF(ISBLANK('Mortgage Payment Plan'!$F238),"",F238+I237)</f>
        <v/>
      </c>
      <c r="J238" s="133"/>
      <c r="K238" s="73"/>
    </row>
    <row r="239" spans="1:11" ht="15.75" customHeight="1" x14ac:dyDescent="0.25">
      <c r="A239" s="73"/>
      <c r="B239" s="137"/>
      <c r="C239" s="11"/>
      <c r="D239" s="6"/>
      <c r="E239" s="6"/>
      <c r="F239" s="6"/>
      <c r="G239" s="134" t="str">
        <f>IF(ISBLANK('Mortgage Payment Plan'!$D239),"",G238-D239)</f>
        <v/>
      </c>
      <c r="H239" s="135" t="str">
        <f>IF(ISBLANK('Mortgage Payment Plan'!$E239),"",E239+H238)</f>
        <v/>
      </c>
      <c r="I239" s="136" t="str">
        <f>IF(ISBLANK('Mortgage Payment Plan'!$F239),"",F239+I238)</f>
        <v/>
      </c>
      <c r="J239" s="133"/>
      <c r="K239" s="73"/>
    </row>
    <row r="240" spans="1:11" ht="15.75" customHeight="1" x14ac:dyDescent="0.25">
      <c r="A240" s="73"/>
      <c r="B240" s="137"/>
      <c r="C240" s="10"/>
      <c r="D240" s="9"/>
      <c r="E240" s="9"/>
      <c r="F240" s="9"/>
      <c r="G240" s="130" t="str">
        <f>IF(ISBLANK('Mortgage Payment Plan'!$D240),"",G239-D240)</f>
        <v/>
      </c>
      <c r="H240" s="131" t="str">
        <f>IF(ISBLANK('Mortgage Payment Plan'!$E240),"",E240+H239)</f>
        <v/>
      </c>
      <c r="I240" s="132" t="str">
        <f>IF(ISBLANK('Mortgage Payment Plan'!$F240),"",F240+I239)</f>
        <v/>
      </c>
      <c r="J240" s="133"/>
      <c r="K240" s="73"/>
    </row>
    <row r="241" spans="1:11" ht="15.75" customHeight="1" x14ac:dyDescent="0.25">
      <c r="A241" s="73"/>
      <c r="B241" s="137"/>
      <c r="C241" s="11"/>
      <c r="D241" s="6"/>
      <c r="E241" s="6"/>
      <c r="F241" s="6"/>
      <c r="G241" s="134" t="str">
        <f>IF(ISBLANK('Mortgage Payment Plan'!$D241),"",G240-D241)</f>
        <v/>
      </c>
      <c r="H241" s="135" t="str">
        <f>IF(ISBLANK('Mortgage Payment Plan'!$E241),"",E241+H240)</f>
        <v/>
      </c>
      <c r="I241" s="136" t="str">
        <f>IF(ISBLANK('Mortgage Payment Plan'!$F241),"",F241+I240)</f>
        <v/>
      </c>
      <c r="J241" s="133"/>
      <c r="K241" s="73"/>
    </row>
    <row r="242" spans="1:11" ht="15.75" customHeight="1" x14ac:dyDescent="0.25">
      <c r="A242" s="73"/>
      <c r="B242" s="137"/>
      <c r="C242" s="10"/>
      <c r="D242" s="9"/>
      <c r="E242" s="9"/>
      <c r="F242" s="9"/>
      <c r="G242" s="130" t="str">
        <f>IF(ISBLANK('Mortgage Payment Plan'!$D242),"",G241-D242)</f>
        <v/>
      </c>
      <c r="H242" s="131" t="str">
        <f>IF(ISBLANK('Mortgage Payment Plan'!$E242),"",E242+H241)</f>
        <v/>
      </c>
      <c r="I242" s="132" t="str">
        <f>IF(ISBLANK('Mortgage Payment Plan'!$F242),"",F242+I241)</f>
        <v/>
      </c>
      <c r="J242" s="133"/>
      <c r="K242" s="73"/>
    </row>
    <row r="243" spans="1:11" ht="15.75" customHeight="1" x14ac:dyDescent="0.25">
      <c r="A243" s="73"/>
      <c r="B243" s="137"/>
      <c r="C243" s="11"/>
      <c r="D243" s="6"/>
      <c r="E243" s="6"/>
      <c r="F243" s="6"/>
      <c r="G243" s="134" t="str">
        <f>IF(ISBLANK('Mortgage Payment Plan'!$D243),"",G242-D243)</f>
        <v/>
      </c>
      <c r="H243" s="135" t="str">
        <f>IF(ISBLANK('Mortgage Payment Plan'!$E243),"",E243+H242)</f>
        <v/>
      </c>
      <c r="I243" s="136" t="str">
        <f>IF(ISBLANK('Mortgage Payment Plan'!$F243),"",F243+I242)</f>
        <v/>
      </c>
      <c r="J243" s="133"/>
      <c r="K243" s="73"/>
    </row>
    <row r="244" spans="1:11" ht="15.75" customHeight="1" x14ac:dyDescent="0.25">
      <c r="A244" s="73"/>
      <c r="B244" s="137"/>
      <c r="C244" s="10"/>
      <c r="D244" s="9"/>
      <c r="E244" s="9"/>
      <c r="F244" s="9"/>
      <c r="G244" s="130" t="str">
        <f>IF(ISBLANK('Mortgage Payment Plan'!$D244),"",G243-D244)</f>
        <v/>
      </c>
      <c r="H244" s="131" t="str">
        <f>IF(ISBLANK('Mortgage Payment Plan'!$E244),"",E244+H243)</f>
        <v/>
      </c>
      <c r="I244" s="132" t="str">
        <f>IF(ISBLANK('Mortgage Payment Plan'!$F244),"",F244+I243)</f>
        <v/>
      </c>
      <c r="J244" s="133"/>
      <c r="K244" s="73"/>
    </row>
    <row r="245" spans="1:11" ht="15.75" customHeight="1" x14ac:dyDescent="0.25">
      <c r="A245" s="73"/>
      <c r="B245" s="137"/>
      <c r="C245" s="11"/>
      <c r="D245" s="6"/>
      <c r="E245" s="6"/>
      <c r="F245" s="6"/>
      <c r="G245" s="134" t="str">
        <f>IF(ISBLANK('Mortgage Payment Plan'!$D245),"",G244-D245)</f>
        <v/>
      </c>
      <c r="H245" s="135" t="str">
        <f>IF(ISBLANK('Mortgage Payment Plan'!$E245),"",E245+H244)</f>
        <v/>
      </c>
      <c r="I245" s="136" t="str">
        <f>IF(ISBLANK('Mortgage Payment Plan'!$F245),"",F245+I244)</f>
        <v/>
      </c>
      <c r="J245" s="133"/>
      <c r="K245" s="73"/>
    </row>
    <row r="246" spans="1:11" ht="15.75" customHeight="1" x14ac:dyDescent="0.25">
      <c r="A246" s="73"/>
      <c r="B246" s="137"/>
      <c r="C246" s="10"/>
      <c r="D246" s="9"/>
      <c r="E246" s="9"/>
      <c r="F246" s="9"/>
      <c r="G246" s="130" t="str">
        <f>IF(ISBLANK('Mortgage Payment Plan'!$D246),"",G245-D246)</f>
        <v/>
      </c>
      <c r="H246" s="131" t="str">
        <f>IF(ISBLANK('Mortgage Payment Plan'!$E246),"",E246+H245)</f>
        <v/>
      </c>
      <c r="I246" s="132" t="str">
        <f>IF(ISBLANK('Mortgage Payment Plan'!$F246),"",F246+I245)</f>
        <v/>
      </c>
      <c r="J246" s="133"/>
      <c r="K246" s="73"/>
    </row>
    <row r="247" spans="1:11" ht="15.75" customHeight="1" x14ac:dyDescent="0.25">
      <c r="A247" s="73"/>
      <c r="B247" s="137"/>
      <c r="C247" s="11"/>
      <c r="D247" s="6"/>
      <c r="E247" s="6"/>
      <c r="F247" s="6"/>
      <c r="G247" s="134" t="str">
        <f>IF(ISBLANK('Mortgage Payment Plan'!$D247),"",G246-D247)</f>
        <v/>
      </c>
      <c r="H247" s="135" t="str">
        <f>IF(ISBLANK('Mortgage Payment Plan'!$E247),"",E247+H246)</f>
        <v/>
      </c>
      <c r="I247" s="136" t="str">
        <f>IF(ISBLANK('Mortgage Payment Plan'!$F247),"",F247+I246)</f>
        <v/>
      </c>
      <c r="J247" s="133"/>
      <c r="K247" s="73"/>
    </row>
    <row r="248" spans="1:11" ht="15.75" customHeight="1" x14ac:dyDescent="0.25">
      <c r="A248" s="73"/>
      <c r="B248" s="137"/>
      <c r="C248" s="10"/>
      <c r="D248" s="9"/>
      <c r="E248" s="9"/>
      <c r="F248" s="9"/>
      <c r="G248" s="130" t="str">
        <f>IF(ISBLANK('Mortgage Payment Plan'!$D248),"",G247-D248)</f>
        <v/>
      </c>
      <c r="H248" s="131" t="str">
        <f>IF(ISBLANK('Mortgage Payment Plan'!$E248),"",E248+H247)</f>
        <v/>
      </c>
      <c r="I248" s="132" t="str">
        <f>IF(ISBLANK('Mortgage Payment Plan'!$F248),"",F248+I247)</f>
        <v/>
      </c>
      <c r="J248" s="133"/>
      <c r="K248" s="73"/>
    </row>
    <row r="249" spans="1:11" ht="15.75" customHeight="1" x14ac:dyDescent="0.25">
      <c r="A249" s="73"/>
      <c r="B249" s="137"/>
      <c r="C249" s="11"/>
      <c r="D249" s="6"/>
      <c r="E249" s="6"/>
      <c r="F249" s="6"/>
      <c r="G249" s="134" t="str">
        <f>IF(ISBLANK('Mortgage Payment Plan'!$D249),"",G248-D249)</f>
        <v/>
      </c>
      <c r="H249" s="135" t="str">
        <f>IF(ISBLANK('Mortgage Payment Plan'!$E249),"",E249+H248)</f>
        <v/>
      </c>
      <c r="I249" s="136" t="str">
        <f>IF(ISBLANK('Mortgage Payment Plan'!$F249),"",F249+I248)</f>
        <v/>
      </c>
      <c r="J249" s="133"/>
      <c r="K249" s="73"/>
    </row>
    <row r="250" spans="1:11" ht="15.75" customHeight="1" x14ac:dyDescent="0.25">
      <c r="A250" s="73"/>
      <c r="B250" s="137"/>
      <c r="C250" s="10"/>
      <c r="D250" s="9"/>
      <c r="E250" s="9"/>
      <c r="F250" s="9"/>
      <c r="G250" s="130" t="str">
        <f>IF(ISBLANK('Mortgage Payment Plan'!$D250),"",G249-D250)</f>
        <v/>
      </c>
      <c r="H250" s="131" t="str">
        <f>IF(ISBLANK('Mortgage Payment Plan'!$E250),"",E250+H249)</f>
        <v/>
      </c>
      <c r="I250" s="132" t="str">
        <f>IF(ISBLANK('Mortgage Payment Plan'!$F250),"",F250+I249)</f>
        <v/>
      </c>
      <c r="J250" s="133"/>
      <c r="K250" s="73"/>
    </row>
    <row r="251" spans="1:11" ht="15.75" customHeight="1" x14ac:dyDescent="0.25">
      <c r="A251" s="73"/>
      <c r="B251" s="137"/>
      <c r="C251" s="11"/>
      <c r="D251" s="6"/>
      <c r="E251" s="6"/>
      <c r="F251" s="6"/>
      <c r="G251" s="134" t="str">
        <f>IF(ISBLANK('Mortgage Payment Plan'!$D251),"",G250-D251)</f>
        <v/>
      </c>
      <c r="H251" s="135" t="str">
        <f>IF(ISBLANK('Mortgage Payment Plan'!$E251),"",E251+H250)</f>
        <v/>
      </c>
      <c r="I251" s="136" t="str">
        <f>IF(ISBLANK('Mortgage Payment Plan'!$F251),"",F251+I250)</f>
        <v/>
      </c>
      <c r="J251" s="133"/>
      <c r="K251" s="73"/>
    </row>
    <row r="252" spans="1:11" ht="15.75" customHeight="1" x14ac:dyDescent="0.25">
      <c r="A252" s="73"/>
      <c r="B252" s="137"/>
      <c r="C252" s="10"/>
      <c r="D252" s="9"/>
      <c r="E252" s="9"/>
      <c r="F252" s="9"/>
      <c r="G252" s="130" t="str">
        <f>IF(ISBLANK('Mortgage Payment Plan'!$D252),"",G251-D252)</f>
        <v/>
      </c>
      <c r="H252" s="131" t="str">
        <f>IF(ISBLANK('Mortgage Payment Plan'!$E252),"",E252+H251)</f>
        <v/>
      </c>
      <c r="I252" s="132" t="str">
        <f>IF(ISBLANK('Mortgage Payment Plan'!$F252),"",F252+I251)</f>
        <v/>
      </c>
      <c r="J252" s="133"/>
      <c r="K252" s="73"/>
    </row>
    <row r="253" spans="1:11" ht="15.75" customHeight="1" x14ac:dyDescent="0.25">
      <c r="A253" s="73"/>
      <c r="B253" s="137"/>
      <c r="C253" s="11"/>
      <c r="D253" s="6"/>
      <c r="E253" s="6"/>
      <c r="F253" s="6"/>
      <c r="G253" s="134" t="str">
        <f>IF(ISBLANK('Mortgage Payment Plan'!$D253),"",G252-D253)</f>
        <v/>
      </c>
      <c r="H253" s="135" t="str">
        <f>IF(ISBLANK('Mortgage Payment Plan'!$E253),"",E253+H252)</f>
        <v/>
      </c>
      <c r="I253" s="136" t="str">
        <f>IF(ISBLANK('Mortgage Payment Plan'!$F253),"",F253+I252)</f>
        <v/>
      </c>
      <c r="J253" s="133"/>
      <c r="K253" s="73"/>
    </row>
    <row r="254" spans="1:11" ht="15.75" customHeight="1" x14ac:dyDescent="0.25">
      <c r="A254" s="73"/>
      <c r="B254" s="137"/>
      <c r="C254" s="10"/>
      <c r="D254" s="9"/>
      <c r="E254" s="9"/>
      <c r="F254" s="9"/>
      <c r="G254" s="130" t="str">
        <f>IF(ISBLANK('Mortgage Payment Plan'!$D254),"",G253-D254)</f>
        <v/>
      </c>
      <c r="H254" s="131" t="str">
        <f>IF(ISBLANK('Mortgage Payment Plan'!$E254),"",E254+H253)</f>
        <v/>
      </c>
      <c r="I254" s="132" t="str">
        <f>IF(ISBLANK('Mortgage Payment Plan'!$F254),"",F254+I253)</f>
        <v/>
      </c>
      <c r="J254" s="133"/>
      <c r="K254" s="73"/>
    </row>
    <row r="255" spans="1:11" ht="15.75" customHeight="1" x14ac:dyDescent="0.25">
      <c r="A255" s="73"/>
      <c r="B255" s="137"/>
      <c r="C255" s="11"/>
      <c r="D255" s="6"/>
      <c r="E255" s="6"/>
      <c r="F255" s="6"/>
      <c r="G255" s="134" t="str">
        <f>IF(ISBLANK('Mortgage Payment Plan'!$D255),"",G254-D255)</f>
        <v/>
      </c>
      <c r="H255" s="135" t="str">
        <f>IF(ISBLANK('Mortgage Payment Plan'!$E255),"",E255+H254)</f>
        <v/>
      </c>
      <c r="I255" s="136" t="str">
        <f>IF(ISBLANK('Mortgage Payment Plan'!$F255),"",F255+I254)</f>
        <v/>
      </c>
      <c r="J255" s="133"/>
      <c r="K255" s="73"/>
    </row>
    <row r="256" spans="1:11" ht="15.75" customHeight="1" x14ac:dyDescent="0.25">
      <c r="A256" s="73"/>
      <c r="B256" s="137"/>
      <c r="C256" s="10"/>
      <c r="D256" s="9"/>
      <c r="E256" s="9"/>
      <c r="F256" s="9"/>
      <c r="G256" s="130" t="str">
        <f>IF(ISBLANK('Mortgage Payment Plan'!$D256),"",G255-D256)</f>
        <v/>
      </c>
      <c r="H256" s="131" t="str">
        <f>IF(ISBLANK('Mortgage Payment Plan'!$E256),"",E256+H255)</f>
        <v/>
      </c>
      <c r="I256" s="132" t="str">
        <f>IF(ISBLANK('Mortgage Payment Plan'!$F256),"",F256+I255)</f>
        <v/>
      </c>
      <c r="J256" s="133"/>
      <c r="K256" s="73"/>
    </row>
    <row r="257" spans="1:11" ht="15.75" customHeight="1" x14ac:dyDescent="0.25">
      <c r="A257" s="73"/>
      <c r="B257" s="137"/>
      <c r="C257" s="11"/>
      <c r="D257" s="6"/>
      <c r="E257" s="6"/>
      <c r="F257" s="6"/>
      <c r="G257" s="134" t="str">
        <f>IF(ISBLANK('Mortgage Payment Plan'!$D257),"",G256-D257)</f>
        <v/>
      </c>
      <c r="H257" s="135" t="str">
        <f>IF(ISBLANK('Mortgage Payment Plan'!$E257),"",E257+H256)</f>
        <v/>
      </c>
      <c r="I257" s="136" t="str">
        <f>IF(ISBLANK('Mortgage Payment Plan'!$F257),"",F257+I256)</f>
        <v/>
      </c>
      <c r="J257" s="133"/>
      <c r="K257" s="73"/>
    </row>
    <row r="258" spans="1:11" ht="15.75" customHeight="1" x14ac:dyDescent="0.25">
      <c r="A258" s="73"/>
      <c r="B258" s="137"/>
      <c r="C258" s="10"/>
      <c r="D258" s="9"/>
      <c r="E258" s="9"/>
      <c r="F258" s="9"/>
      <c r="G258" s="130" t="str">
        <f>IF(ISBLANK('Mortgage Payment Plan'!$D258),"",G257-D258)</f>
        <v/>
      </c>
      <c r="H258" s="131" t="str">
        <f>IF(ISBLANK('Mortgage Payment Plan'!$E258),"",E258+H257)</f>
        <v/>
      </c>
      <c r="I258" s="132" t="str">
        <f>IF(ISBLANK('Mortgage Payment Plan'!$F258),"",F258+I257)</f>
        <v/>
      </c>
      <c r="J258" s="133"/>
      <c r="K258" s="73"/>
    </row>
    <row r="259" spans="1:11" ht="15.75" customHeight="1" x14ac:dyDescent="0.25">
      <c r="A259" s="73"/>
      <c r="B259" s="137"/>
      <c r="C259" s="11"/>
      <c r="D259" s="6"/>
      <c r="E259" s="6"/>
      <c r="F259" s="6"/>
      <c r="G259" s="134" t="str">
        <f>IF(ISBLANK('Mortgage Payment Plan'!$D259),"",G258-D259)</f>
        <v/>
      </c>
      <c r="H259" s="135" t="str">
        <f>IF(ISBLANK('Mortgage Payment Plan'!$E259),"",E259+H258)</f>
        <v/>
      </c>
      <c r="I259" s="136" t="str">
        <f>IF(ISBLANK('Mortgage Payment Plan'!$F259),"",F259+I258)</f>
        <v/>
      </c>
      <c r="J259" s="133"/>
      <c r="K259" s="73"/>
    </row>
    <row r="260" spans="1:11" ht="15.75" customHeight="1" x14ac:dyDescent="0.25">
      <c r="A260" s="73"/>
      <c r="B260" s="137"/>
      <c r="C260" s="10"/>
      <c r="D260" s="9"/>
      <c r="E260" s="9"/>
      <c r="F260" s="9"/>
      <c r="G260" s="130" t="str">
        <f>IF(ISBLANK('Mortgage Payment Plan'!$D260),"",G259-D260)</f>
        <v/>
      </c>
      <c r="H260" s="131" t="str">
        <f>IF(ISBLANK('Mortgage Payment Plan'!$E260),"",E260+H259)</f>
        <v/>
      </c>
      <c r="I260" s="132" t="str">
        <f>IF(ISBLANK('Mortgage Payment Plan'!$F260),"",F260+I259)</f>
        <v/>
      </c>
      <c r="J260" s="133"/>
      <c r="K260" s="73"/>
    </row>
    <row r="261" spans="1:11" ht="15.75" customHeight="1" x14ac:dyDescent="0.25">
      <c r="A261" s="73"/>
      <c r="B261" s="137"/>
      <c r="C261" s="11"/>
      <c r="D261" s="6"/>
      <c r="E261" s="6"/>
      <c r="F261" s="6"/>
      <c r="G261" s="134" t="str">
        <f>IF(ISBLANK('Mortgage Payment Plan'!$D261),"",G260-D261)</f>
        <v/>
      </c>
      <c r="H261" s="135" t="str">
        <f>IF(ISBLANK('Mortgage Payment Plan'!$E261),"",E261+H260)</f>
        <v/>
      </c>
      <c r="I261" s="136" t="str">
        <f>IF(ISBLANK('Mortgage Payment Plan'!$F261),"",F261+I260)</f>
        <v/>
      </c>
      <c r="J261" s="133"/>
      <c r="K261" s="73"/>
    </row>
    <row r="262" spans="1:11" ht="15.75" customHeight="1" x14ac:dyDescent="0.25">
      <c r="A262" s="73"/>
      <c r="B262" s="137"/>
      <c r="C262" s="10"/>
      <c r="D262" s="9"/>
      <c r="E262" s="9"/>
      <c r="F262" s="9"/>
      <c r="G262" s="130" t="str">
        <f>IF(ISBLANK('Mortgage Payment Plan'!$D262),"",G261-D262)</f>
        <v/>
      </c>
      <c r="H262" s="131" t="str">
        <f>IF(ISBLANK('Mortgage Payment Plan'!$E262),"",E262+H261)</f>
        <v/>
      </c>
      <c r="I262" s="132" t="str">
        <f>IF(ISBLANK('Mortgage Payment Plan'!$F262),"",F262+I261)</f>
        <v/>
      </c>
      <c r="J262" s="133"/>
      <c r="K262" s="73"/>
    </row>
    <row r="263" spans="1:11" ht="15.75" customHeight="1" x14ac:dyDescent="0.25">
      <c r="A263" s="73"/>
      <c r="B263" s="137"/>
      <c r="C263" s="11"/>
      <c r="D263" s="6"/>
      <c r="E263" s="6"/>
      <c r="F263" s="6"/>
      <c r="G263" s="134" t="str">
        <f>IF(ISBLANK('Mortgage Payment Plan'!$D263),"",G262-D263)</f>
        <v/>
      </c>
      <c r="H263" s="135" t="str">
        <f>IF(ISBLANK('Mortgage Payment Plan'!$E263),"",E263+H262)</f>
        <v/>
      </c>
      <c r="I263" s="136" t="str">
        <f>IF(ISBLANK('Mortgage Payment Plan'!$F263),"",F263+I262)</f>
        <v/>
      </c>
      <c r="J263" s="133"/>
      <c r="K263" s="73"/>
    </row>
    <row r="264" spans="1:11" ht="15.75" customHeight="1" x14ac:dyDescent="0.25">
      <c r="A264" s="73"/>
      <c r="B264" s="137"/>
      <c r="C264" s="10"/>
      <c r="D264" s="9"/>
      <c r="E264" s="9"/>
      <c r="F264" s="9"/>
      <c r="G264" s="130" t="str">
        <f>IF(ISBLANK('Mortgage Payment Plan'!$D264),"",G263-D264)</f>
        <v/>
      </c>
      <c r="H264" s="131" t="str">
        <f>IF(ISBLANK('Mortgage Payment Plan'!$E264),"",E264+H263)</f>
        <v/>
      </c>
      <c r="I264" s="132" t="str">
        <f>IF(ISBLANK('Mortgage Payment Plan'!$F264),"",F264+I263)</f>
        <v/>
      </c>
      <c r="J264" s="133"/>
      <c r="K264" s="73"/>
    </row>
    <row r="265" spans="1:11" ht="15.75" customHeight="1" x14ac:dyDescent="0.25">
      <c r="A265" s="73"/>
      <c r="B265" s="137"/>
      <c r="C265" s="11"/>
      <c r="D265" s="6"/>
      <c r="E265" s="6"/>
      <c r="F265" s="6"/>
      <c r="G265" s="134" t="str">
        <f>IF(ISBLANK('Mortgage Payment Plan'!$D265),"",G264-D265)</f>
        <v/>
      </c>
      <c r="H265" s="135" t="str">
        <f>IF(ISBLANK('Mortgage Payment Plan'!$E265),"",E265+H264)</f>
        <v/>
      </c>
      <c r="I265" s="136" t="str">
        <f>IF(ISBLANK('Mortgage Payment Plan'!$F265),"",F265+I264)</f>
        <v/>
      </c>
      <c r="J265" s="133"/>
      <c r="K265" s="73"/>
    </row>
    <row r="266" spans="1:11" ht="15.75" customHeight="1" x14ac:dyDescent="0.25">
      <c r="A266" s="73"/>
      <c r="B266" s="137"/>
      <c r="C266" s="10"/>
      <c r="D266" s="9"/>
      <c r="E266" s="9"/>
      <c r="F266" s="9"/>
      <c r="G266" s="130" t="str">
        <f>IF(ISBLANK('Mortgage Payment Plan'!$D266),"",G265-D266)</f>
        <v/>
      </c>
      <c r="H266" s="131" t="str">
        <f>IF(ISBLANK('Mortgage Payment Plan'!$E266),"",E266+H265)</f>
        <v/>
      </c>
      <c r="I266" s="132" t="str">
        <f>IF(ISBLANK('Mortgage Payment Plan'!$F266),"",F266+I265)</f>
        <v/>
      </c>
      <c r="J266" s="133"/>
      <c r="K266" s="73"/>
    </row>
    <row r="267" spans="1:11" ht="15.75" customHeight="1" x14ac:dyDescent="0.25">
      <c r="A267" s="73"/>
      <c r="B267" s="137"/>
      <c r="C267" s="11"/>
      <c r="D267" s="6"/>
      <c r="E267" s="6"/>
      <c r="F267" s="6"/>
      <c r="G267" s="134" t="str">
        <f>IF(ISBLANK('Mortgage Payment Plan'!$D267),"",G266-D267)</f>
        <v/>
      </c>
      <c r="H267" s="135" t="str">
        <f>IF(ISBLANK('Mortgage Payment Plan'!$E267),"",E267+H266)</f>
        <v/>
      </c>
      <c r="I267" s="136" t="str">
        <f>IF(ISBLANK('Mortgage Payment Plan'!$F267),"",F267+I266)</f>
        <v/>
      </c>
      <c r="J267" s="133"/>
      <c r="K267" s="73"/>
    </row>
    <row r="268" spans="1:11" ht="15.75" customHeight="1" x14ac:dyDescent="0.25">
      <c r="A268" s="73"/>
      <c r="B268" s="137"/>
      <c r="C268" s="10"/>
      <c r="D268" s="9"/>
      <c r="E268" s="9"/>
      <c r="F268" s="9"/>
      <c r="G268" s="130" t="str">
        <f>IF(ISBLANK('Mortgage Payment Plan'!$D268),"",G267-D268)</f>
        <v/>
      </c>
      <c r="H268" s="131" t="str">
        <f>IF(ISBLANK('Mortgage Payment Plan'!$E268),"",E268+H267)</f>
        <v/>
      </c>
      <c r="I268" s="132" t="str">
        <f>IF(ISBLANK('Mortgage Payment Plan'!$F268),"",F268+I267)</f>
        <v/>
      </c>
      <c r="J268" s="133"/>
      <c r="K268" s="73"/>
    </row>
    <row r="269" spans="1:11" ht="15.75" customHeight="1" x14ac:dyDescent="0.25">
      <c r="A269" s="73"/>
      <c r="B269" s="137"/>
      <c r="C269" s="11"/>
      <c r="D269" s="6"/>
      <c r="E269" s="6"/>
      <c r="F269" s="6"/>
      <c r="G269" s="134" t="str">
        <f>IF(ISBLANK('Mortgage Payment Plan'!$D269),"",G268-D269)</f>
        <v/>
      </c>
      <c r="H269" s="135" t="str">
        <f>IF(ISBLANK('Mortgage Payment Plan'!$E269),"",E269+H268)</f>
        <v/>
      </c>
      <c r="I269" s="136" t="str">
        <f>IF(ISBLANK('Mortgage Payment Plan'!$F269),"",F269+I268)</f>
        <v/>
      </c>
      <c r="J269" s="133"/>
      <c r="K269" s="73"/>
    </row>
    <row r="270" spans="1:11" ht="15.75" customHeight="1" x14ac:dyDescent="0.25">
      <c r="A270" s="73"/>
      <c r="B270" s="137"/>
      <c r="C270" s="10"/>
      <c r="D270" s="9"/>
      <c r="E270" s="9"/>
      <c r="F270" s="9"/>
      <c r="G270" s="130" t="str">
        <f>IF(ISBLANK('Mortgage Payment Plan'!$D270),"",G269-D270)</f>
        <v/>
      </c>
      <c r="H270" s="131" t="str">
        <f>IF(ISBLANK('Mortgage Payment Plan'!$E270),"",E270+H269)</f>
        <v/>
      </c>
      <c r="I270" s="132" t="str">
        <f>IF(ISBLANK('Mortgage Payment Plan'!$F270),"",F270+I269)</f>
        <v/>
      </c>
      <c r="J270" s="133"/>
      <c r="K270" s="73"/>
    </row>
    <row r="271" spans="1:11" ht="15.75" customHeight="1" x14ac:dyDescent="0.25">
      <c r="A271" s="73"/>
      <c r="B271" s="137"/>
      <c r="C271" s="11"/>
      <c r="D271" s="6"/>
      <c r="E271" s="6"/>
      <c r="F271" s="6"/>
      <c r="G271" s="134" t="str">
        <f>IF(ISBLANK('Mortgage Payment Plan'!$D271),"",G270-D271)</f>
        <v/>
      </c>
      <c r="H271" s="135" t="str">
        <f>IF(ISBLANK('Mortgage Payment Plan'!$E271),"",E271+H270)</f>
        <v/>
      </c>
      <c r="I271" s="136" t="str">
        <f>IF(ISBLANK('Mortgage Payment Plan'!$F271),"",F271+I270)</f>
        <v/>
      </c>
      <c r="J271" s="133"/>
      <c r="K271" s="73"/>
    </row>
    <row r="272" spans="1:11" ht="15.75" customHeight="1" x14ac:dyDescent="0.25">
      <c r="A272" s="73"/>
      <c r="B272" s="137"/>
      <c r="C272" s="10"/>
      <c r="D272" s="9"/>
      <c r="E272" s="9"/>
      <c r="F272" s="9"/>
      <c r="G272" s="130" t="str">
        <f>IF(ISBLANK('Mortgage Payment Plan'!$D272),"",G271-D272)</f>
        <v/>
      </c>
      <c r="H272" s="131" t="str">
        <f>IF(ISBLANK('Mortgage Payment Plan'!$E272),"",E272+H271)</f>
        <v/>
      </c>
      <c r="I272" s="132" t="str">
        <f>IF(ISBLANK('Mortgage Payment Plan'!$F272),"",F272+I271)</f>
        <v/>
      </c>
      <c r="J272" s="133"/>
      <c r="K272" s="73"/>
    </row>
    <row r="273" spans="1:11" ht="15.75" customHeight="1" x14ac:dyDescent="0.25">
      <c r="A273" s="73"/>
      <c r="B273" s="137"/>
      <c r="C273" s="11"/>
      <c r="D273" s="6"/>
      <c r="E273" s="6"/>
      <c r="F273" s="6"/>
      <c r="G273" s="134" t="str">
        <f>IF(ISBLANK('Mortgage Payment Plan'!$D273),"",G272-D273)</f>
        <v/>
      </c>
      <c r="H273" s="135" t="str">
        <f>IF(ISBLANK('Mortgage Payment Plan'!$E273),"",E273+H272)</f>
        <v/>
      </c>
      <c r="I273" s="136" t="str">
        <f>IF(ISBLANK('Mortgage Payment Plan'!$F273),"",F273+I272)</f>
        <v/>
      </c>
      <c r="J273" s="133"/>
      <c r="K273" s="73"/>
    </row>
    <row r="274" spans="1:11" ht="15.75" customHeight="1" x14ac:dyDescent="0.25">
      <c r="A274" s="73"/>
      <c r="B274" s="137"/>
      <c r="C274" s="10"/>
      <c r="D274" s="9"/>
      <c r="E274" s="9"/>
      <c r="F274" s="9"/>
      <c r="G274" s="130" t="str">
        <f>IF(ISBLANK('Mortgage Payment Plan'!$D274),"",G273-D274)</f>
        <v/>
      </c>
      <c r="H274" s="131" t="str">
        <f>IF(ISBLANK('Mortgage Payment Plan'!$E274),"",E274+H273)</f>
        <v/>
      </c>
      <c r="I274" s="132" t="str">
        <f>IF(ISBLANK('Mortgage Payment Plan'!$F274),"",F274+I273)</f>
        <v/>
      </c>
      <c r="J274" s="133"/>
      <c r="K274" s="73"/>
    </row>
    <row r="275" spans="1:11" ht="15.75" customHeight="1" x14ac:dyDescent="0.25">
      <c r="A275" s="73"/>
      <c r="B275" s="137"/>
      <c r="C275" s="11"/>
      <c r="D275" s="6"/>
      <c r="E275" s="6"/>
      <c r="F275" s="6"/>
      <c r="G275" s="134" t="str">
        <f>IF(ISBLANK('Mortgage Payment Plan'!$D275),"",G274-D275)</f>
        <v/>
      </c>
      <c r="H275" s="135" t="str">
        <f>IF(ISBLANK('Mortgage Payment Plan'!$E275),"",E275+H274)</f>
        <v/>
      </c>
      <c r="I275" s="136" t="str">
        <f>IF(ISBLANK('Mortgage Payment Plan'!$F275),"",F275+I274)</f>
        <v/>
      </c>
      <c r="J275" s="133"/>
      <c r="K275" s="73"/>
    </row>
    <row r="276" spans="1:11" ht="15.75" customHeight="1" x14ac:dyDescent="0.25">
      <c r="A276" s="73"/>
      <c r="B276" s="137"/>
      <c r="C276" s="10"/>
      <c r="D276" s="9"/>
      <c r="E276" s="9"/>
      <c r="F276" s="9"/>
      <c r="G276" s="130" t="str">
        <f>IF(ISBLANK('Mortgage Payment Plan'!$D276),"",G275-D276)</f>
        <v/>
      </c>
      <c r="H276" s="131" t="str">
        <f>IF(ISBLANK('Mortgage Payment Plan'!$E276),"",E276+H275)</f>
        <v/>
      </c>
      <c r="I276" s="132" t="str">
        <f>IF(ISBLANK('Mortgage Payment Plan'!$F276),"",F276+I275)</f>
        <v/>
      </c>
      <c r="J276" s="133"/>
      <c r="K276" s="73"/>
    </row>
    <row r="277" spans="1:11" ht="15.75" customHeight="1" x14ac:dyDescent="0.25">
      <c r="A277" s="73"/>
      <c r="B277" s="137"/>
      <c r="C277" s="11"/>
      <c r="D277" s="6"/>
      <c r="E277" s="6"/>
      <c r="F277" s="6"/>
      <c r="G277" s="134" t="str">
        <f>IF(ISBLANK('Mortgage Payment Plan'!$D277),"",G276-D277)</f>
        <v/>
      </c>
      <c r="H277" s="135" t="str">
        <f>IF(ISBLANK('Mortgage Payment Plan'!$E277),"",E277+H276)</f>
        <v/>
      </c>
      <c r="I277" s="136" t="str">
        <f>IF(ISBLANK('Mortgage Payment Plan'!$F277),"",F277+I276)</f>
        <v/>
      </c>
      <c r="J277" s="133"/>
      <c r="K277" s="73"/>
    </row>
    <row r="278" spans="1:11" ht="15.75" customHeight="1" x14ac:dyDescent="0.25">
      <c r="A278" s="73"/>
      <c r="B278" s="137"/>
      <c r="C278" s="10"/>
      <c r="D278" s="9"/>
      <c r="E278" s="9"/>
      <c r="F278" s="9"/>
      <c r="G278" s="130" t="str">
        <f>IF(ISBLANK('Mortgage Payment Plan'!$D278),"",G277-D278)</f>
        <v/>
      </c>
      <c r="H278" s="131" t="str">
        <f>IF(ISBLANK('Mortgage Payment Plan'!$E278),"",E278+H277)</f>
        <v/>
      </c>
      <c r="I278" s="132" t="str">
        <f>IF(ISBLANK('Mortgage Payment Plan'!$F278),"",F278+I277)</f>
        <v/>
      </c>
      <c r="J278" s="133"/>
      <c r="K278" s="73"/>
    </row>
    <row r="279" spans="1:11" ht="15.75" customHeight="1" x14ac:dyDescent="0.25">
      <c r="A279" s="73"/>
      <c r="B279" s="137"/>
      <c r="C279" s="11"/>
      <c r="D279" s="6"/>
      <c r="E279" s="6"/>
      <c r="F279" s="6"/>
      <c r="G279" s="134" t="str">
        <f>IF(ISBLANK('Mortgage Payment Plan'!$D279),"",G278-D279)</f>
        <v/>
      </c>
      <c r="H279" s="135" t="str">
        <f>IF(ISBLANK('Mortgage Payment Plan'!$E279),"",E279+H278)</f>
        <v/>
      </c>
      <c r="I279" s="136" t="str">
        <f>IF(ISBLANK('Mortgage Payment Plan'!$F279),"",F279+I278)</f>
        <v/>
      </c>
      <c r="J279" s="133"/>
      <c r="K279" s="73"/>
    </row>
    <row r="280" spans="1:11" ht="15.75" customHeight="1" x14ac:dyDescent="0.25">
      <c r="A280" s="73"/>
      <c r="B280" s="137"/>
      <c r="C280" s="10"/>
      <c r="D280" s="9"/>
      <c r="E280" s="9"/>
      <c r="F280" s="9"/>
      <c r="G280" s="130" t="str">
        <f>IF(ISBLANK('Mortgage Payment Plan'!$D280),"",G279-D280)</f>
        <v/>
      </c>
      <c r="H280" s="131" t="str">
        <f>IF(ISBLANK('Mortgage Payment Plan'!$E280),"",E280+H279)</f>
        <v/>
      </c>
      <c r="I280" s="132" t="str">
        <f>IF(ISBLANK('Mortgage Payment Plan'!$F280),"",F280+I279)</f>
        <v/>
      </c>
      <c r="J280" s="133"/>
      <c r="K280" s="73"/>
    </row>
    <row r="281" spans="1:11" ht="15.75" customHeight="1" x14ac:dyDescent="0.25">
      <c r="A281" s="73"/>
      <c r="B281" s="137"/>
      <c r="C281" s="11"/>
      <c r="D281" s="6"/>
      <c r="E281" s="6"/>
      <c r="F281" s="6"/>
      <c r="G281" s="134" t="str">
        <f>IF(ISBLANK('Mortgage Payment Plan'!$D281),"",G280-D281)</f>
        <v/>
      </c>
      <c r="H281" s="135" t="str">
        <f>IF(ISBLANK('Mortgage Payment Plan'!$E281),"",E281+H280)</f>
        <v/>
      </c>
      <c r="I281" s="136" t="str">
        <f>IF(ISBLANK('Mortgage Payment Plan'!$F281),"",F281+I280)</f>
        <v/>
      </c>
      <c r="J281" s="133"/>
      <c r="K281" s="73"/>
    </row>
    <row r="282" spans="1:11" ht="15.75" customHeight="1" x14ac:dyDescent="0.25">
      <c r="A282" s="73"/>
      <c r="B282" s="137"/>
      <c r="C282" s="10"/>
      <c r="D282" s="9"/>
      <c r="E282" s="9"/>
      <c r="F282" s="9"/>
      <c r="G282" s="130" t="str">
        <f>IF(ISBLANK('Mortgage Payment Plan'!$D282),"",G281-D282)</f>
        <v/>
      </c>
      <c r="H282" s="131" t="str">
        <f>IF(ISBLANK('Mortgage Payment Plan'!$E282),"",E282+H281)</f>
        <v/>
      </c>
      <c r="I282" s="132" t="str">
        <f>IF(ISBLANK('Mortgage Payment Plan'!$F282),"",F282+I281)</f>
        <v/>
      </c>
      <c r="J282" s="133"/>
      <c r="K282" s="73"/>
    </row>
    <row r="283" spans="1:11" ht="15.75" customHeight="1" x14ac:dyDescent="0.25">
      <c r="A283" s="73"/>
      <c r="B283" s="137"/>
      <c r="C283" s="11"/>
      <c r="D283" s="6"/>
      <c r="E283" s="6"/>
      <c r="F283" s="6"/>
      <c r="G283" s="134" t="str">
        <f>IF(ISBLANK('Mortgage Payment Plan'!$D283),"",G282-D283)</f>
        <v/>
      </c>
      <c r="H283" s="135" t="str">
        <f>IF(ISBLANK('Mortgage Payment Plan'!$E283),"",E283+H282)</f>
        <v/>
      </c>
      <c r="I283" s="136" t="str">
        <f>IF(ISBLANK('Mortgage Payment Plan'!$F283),"",F283+I282)</f>
        <v/>
      </c>
      <c r="J283" s="133"/>
      <c r="K283" s="73"/>
    </row>
    <row r="284" spans="1:11" ht="15.75" customHeight="1" x14ac:dyDescent="0.25">
      <c r="A284" s="73"/>
      <c r="B284" s="137"/>
      <c r="C284" s="10"/>
      <c r="D284" s="9"/>
      <c r="E284" s="9"/>
      <c r="F284" s="9"/>
      <c r="G284" s="130" t="str">
        <f>IF(ISBLANK('Mortgage Payment Plan'!$D284),"",G283-D284)</f>
        <v/>
      </c>
      <c r="H284" s="131" t="str">
        <f>IF(ISBLANK('Mortgage Payment Plan'!$E284),"",E284+H283)</f>
        <v/>
      </c>
      <c r="I284" s="132" t="str">
        <f>IF(ISBLANK('Mortgage Payment Plan'!$F284),"",F284+I283)</f>
        <v/>
      </c>
      <c r="J284" s="133"/>
      <c r="K284" s="73"/>
    </row>
    <row r="285" spans="1:11" ht="15.75" customHeight="1" x14ac:dyDescent="0.25">
      <c r="A285" s="73"/>
      <c r="B285" s="137"/>
      <c r="C285" s="11"/>
      <c r="D285" s="6"/>
      <c r="E285" s="6"/>
      <c r="F285" s="6"/>
      <c r="G285" s="134" t="str">
        <f>IF(ISBLANK('Mortgage Payment Plan'!$D285),"",G284-D285)</f>
        <v/>
      </c>
      <c r="H285" s="135" t="str">
        <f>IF(ISBLANK('Mortgage Payment Plan'!$E285),"",E285+H284)</f>
        <v/>
      </c>
      <c r="I285" s="136" t="str">
        <f>IF(ISBLANK('Mortgage Payment Plan'!$F285),"",F285+I284)</f>
        <v/>
      </c>
      <c r="J285" s="133"/>
      <c r="K285" s="73"/>
    </row>
    <row r="286" spans="1:11" ht="15.75" customHeight="1" x14ac:dyDescent="0.25">
      <c r="A286" s="73"/>
      <c r="B286" s="137"/>
      <c r="C286" s="10"/>
      <c r="D286" s="9"/>
      <c r="E286" s="9"/>
      <c r="F286" s="9"/>
      <c r="G286" s="130" t="str">
        <f>IF(ISBLANK('Mortgage Payment Plan'!$D286),"",G285-D286)</f>
        <v/>
      </c>
      <c r="H286" s="131" t="str">
        <f>IF(ISBLANK('Mortgage Payment Plan'!$E286),"",E286+H285)</f>
        <v/>
      </c>
      <c r="I286" s="132" t="str">
        <f>IF(ISBLANK('Mortgage Payment Plan'!$F286),"",F286+I285)</f>
        <v/>
      </c>
      <c r="J286" s="133"/>
      <c r="K286" s="73"/>
    </row>
    <row r="287" spans="1:11" ht="15.75" customHeight="1" x14ac:dyDescent="0.25">
      <c r="A287" s="73"/>
      <c r="B287" s="137"/>
      <c r="C287" s="11"/>
      <c r="D287" s="6"/>
      <c r="E287" s="6"/>
      <c r="F287" s="6"/>
      <c r="G287" s="134" t="str">
        <f>IF(ISBLANK('Mortgage Payment Plan'!$D287),"",G286-D287)</f>
        <v/>
      </c>
      <c r="H287" s="135" t="str">
        <f>IF(ISBLANK('Mortgage Payment Plan'!$E287),"",E287+H286)</f>
        <v/>
      </c>
      <c r="I287" s="136" t="str">
        <f>IF(ISBLANK('Mortgage Payment Plan'!$F287),"",F287+I286)</f>
        <v/>
      </c>
      <c r="J287" s="133"/>
      <c r="K287" s="73"/>
    </row>
    <row r="288" spans="1:11" ht="15.75" customHeight="1" x14ac:dyDescent="0.25">
      <c r="A288" s="73"/>
      <c r="B288" s="137"/>
      <c r="C288" s="10"/>
      <c r="D288" s="9"/>
      <c r="E288" s="9"/>
      <c r="F288" s="9"/>
      <c r="G288" s="130" t="str">
        <f>IF(ISBLANK('Mortgage Payment Plan'!$D288),"",G287-D288)</f>
        <v/>
      </c>
      <c r="H288" s="131" t="str">
        <f>IF(ISBLANK('Mortgage Payment Plan'!$E288),"",E288+H287)</f>
        <v/>
      </c>
      <c r="I288" s="132" t="str">
        <f>IF(ISBLANK('Mortgage Payment Plan'!$F288),"",F288+I287)</f>
        <v/>
      </c>
      <c r="J288" s="133"/>
      <c r="K288" s="73"/>
    </row>
    <row r="289" spans="1:11" ht="15.75" customHeight="1" x14ac:dyDescent="0.25">
      <c r="A289" s="73"/>
      <c r="B289" s="137"/>
      <c r="C289" s="11"/>
      <c r="D289" s="6"/>
      <c r="E289" s="6"/>
      <c r="F289" s="6"/>
      <c r="G289" s="134" t="str">
        <f>IF(ISBLANK('Mortgage Payment Plan'!$D289),"",G288-D289)</f>
        <v/>
      </c>
      <c r="H289" s="135" t="str">
        <f>IF(ISBLANK('Mortgage Payment Plan'!$E289),"",E289+H288)</f>
        <v/>
      </c>
      <c r="I289" s="136" t="str">
        <f>IF(ISBLANK('Mortgage Payment Plan'!$F289),"",F289+I288)</f>
        <v/>
      </c>
      <c r="J289" s="133"/>
      <c r="K289" s="73"/>
    </row>
    <row r="290" spans="1:11" ht="15.75" customHeight="1" x14ac:dyDescent="0.25">
      <c r="A290" s="73"/>
      <c r="B290" s="137"/>
      <c r="C290" s="10"/>
      <c r="D290" s="9"/>
      <c r="E290" s="9"/>
      <c r="F290" s="9"/>
      <c r="G290" s="130" t="str">
        <f>IF(ISBLANK('Mortgage Payment Plan'!$D290),"",G289-D290)</f>
        <v/>
      </c>
      <c r="H290" s="131" t="str">
        <f>IF(ISBLANK('Mortgage Payment Plan'!$E290),"",E290+H289)</f>
        <v/>
      </c>
      <c r="I290" s="132" t="str">
        <f>IF(ISBLANK('Mortgage Payment Plan'!$F290),"",F290+I289)</f>
        <v/>
      </c>
      <c r="J290" s="133"/>
      <c r="K290" s="73"/>
    </row>
    <row r="291" spans="1:11" ht="15.75" customHeight="1" x14ac:dyDescent="0.25">
      <c r="A291" s="73"/>
      <c r="B291" s="137"/>
      <c r="C291" s="11"/>
      <c r="D291" s="6"/>
      <c r="E291" s="6"/>
      <c r="F291" s="6"/>
      <c r="G291" s="134" t="str">
        <f>IF(ISBLANK('Mortgage Payment Plan'!$D291),"",G290-D291)</f>
        <v/>
      </c>
      <c r="H291" s="135" t="str">
        <f>IF(ISBLANK('Mortgage Payment Plan'!$E291),"",E291+H290)</f>
        <v/>
      </c>
      <c r="I291" s="136" t="str">
        <f>IF(ISBLANK('Mortgage Payment Plan'!$F291),"",F291+I290)</f>
        <v/>
      </c>
      <c r="J291" s="133"/>
      <c r="K291" s="73"/>
    </row>
    <row r="292" spans="1:11" ht="15.75" customHeight="1" x14ac:dyDescent="0.25">
      <c r="A292" s="73"/>
      <c r="B292" s="137"/>
      <c r="C292" s="10"/>
      <c r="D292" s="9"/>
      <c r="E292" s="9"/>
      <c r="F292" s="9"/>
      <c r="G292" s="130" t="str">
        <f>IF(ISBLANK('Mortgage Payment Plan'!$D292),"",G291-D292)</f>
        <v/>
      </c>
      <c r="H292" s="131" t="str">
        <f>IF(ISBLANK('Mortgage Payment Plan'!$E292),"",E292+H291)</f>
        <v/>
      </c>
      <c r="I292" s="132" t="str">
        <f>IF(ISBLANK('Mortgage Payment Plan'!$F292),"",F292+I291)</f>
        <v/>
      </c>
      <c r="J292" s="133"/>
      <c r="K292" s="73"/>
    </row>
    <row r="293" spans="1:11" ht="15.75" customHeight="1" x14ac:dyDescent="0.25">
      <c r="A293" s="73"/>
      <c r="B293" s="137"/>
      <c r="C293" s="11"/>
      <c r="D293" s="6"/>
      <c r="E293" s="6"/>
      <c r="F293" s="6"/>
      <c r="G293" s="134" t="str">
        <f>IF(ISBLANK('Mortgage Payment Plan'!$D293),"",G292-D293)</f>
        <v/>
      </c>
      <c r="H293" s="135" t="str">
        <f>IF(ISBLANK('Mortgage Payment Plan'!$E293),"",E293+H292)</f>
        <v/>
      </c>
      <c r="I293" s="136" t="str">
        <f>IF(ISBLANK('Mortgage Payment Plan'!$F293),"",F293+I292)</f>
        <v/>
      </c>
      <c r="J293" s="133"/>
      <c r="K293" s="73"/>
    </row>
    <row r="294" spans="1:11" ht="15.75" customHeight="1" x14ac:dyDescent="0.25">
      <c r="A294" s="73"/>
      <c r="B294" s="137"/>
      <c r="C294" s="10"/>
      <c r="D294" s="9"/>
      <c r="E294" s="9"/>
      <c r="F294" s="9"/>
      <c r="G294" s="130" t="str">
        <f>IF(ISBLANK('Mortgage Payment Plan'!$D294),"",G293-D294)</f>
        <v/>
      </c>
      <c r="H294" s="131" t="str">
        <f>IF(ISBLANK('Mortgage Payment Plan'!$E294),"",E294+H293)</f>
        <v/>
      </c>
      <c r="I294" s="132" t="str">
        <f>IF(ISBLANK('Mortgage Payment Plan'!$F294),"",F294+I293)</f>
        <v/>
      </c>
      <c r="J294" s="133"/>
      <c r="K294" s="73"/>
    </row>
    <row r="295" spans="1:11" ht="15.75" customHeight="1" x14ac:dyDescent="0.25">
      <c r="A295" s="73"/>
      <c r="B295" s="137"/>
      <c r="C295" s="11"/>
      <c r="D295" s="6"/>
      <c r="E295" s="6"/>
      <c r="F295" s="6"/>
      <c r="G295" s="134" t="str">
        <f>IF(ISBLANK('Mortgage Payment Plan'!$D295),"",G294-D295)</f>
        <v/>
      </c>
      <c r="H295" s="135" t="str">
        <f>IF(ISBLANK('Mortgage Payment Plan'!$E295),"",E295+H294)</f>
        <v/>
      </c>
      <c r="I295" s="136" t="str">
        <f>IF(ISBLANK('Mortgage Payment Plan'!$F295),"",F295+I294)</f>
        <v/>
      </c>
      <c r="J295" s="133"/>
      <c r="K295" s="73"/>
    </row>
    <row r="296" spans="1:11" ht="15.75" customHeight="1" x14ac:dyDescent="0.25">
      <c r="A296" s="73"/>
      <c r="B296" s="137"/>
      <c r="C296" s="10"/>
      <c r="D296" s="9"/>
      <c r="E296" s="9"/>
      <c r="F296" s="9"/>
      <c r="G296" s="130" t="str">
        <f>IF(ISBLANK('Mortgage Payment Plan'!$D296),"",G295-D296)</f>
        <v/>
      </c>
      <c r="H296" s="131" t="str">
        <f>IF(ISBLANK('Mortgage Payment Plan'!$E296),"",E296+H295)</f>
        <v/>
      </c>
      <c r="I296" s="132" t="str">
        <f>IF(ISBLANK('Mortgage Payment Plan'!$F296),"",F296+I295)</f>
        <v/>
      </c>
      <c r="J296" s="133"/>
      <c r="K296" s="73"/>
    </row>
    <row r="297" spans="1:11" ht="15.75" customHeight="1" x14ac:dyDescent="0.25">
      <c r="A297" s="73"/>
      <c r="B297" s="137"/>
      <c r="C297" s="11"/>
      <c r="D297" s="6"/>
      <c r="E297" s="6"/>
      <c r="F297" s="6"/>
      <c r="G297" s="134" t="str">
        <f>IF(ISBLANK('Mortgage Payment Plan'!$D297),"",G296-D297)</f>
        <v/>
      </c>
      <c r="H297" s="135" t="str">
        <f>IF(ISBLANK('Mortgage Payment Plan'!$E297),"",E297+H296)</f>
        <v/>
      </c>
      <c r="I297" s="136" t="str">
        <f>IF(ISBLANK('Mortgage Payment Plan'!$F297),"",F297+I296)</f>
        <v/>
      </c>
      <c r="J297" s="133"/>
      <c r="K297" s="73"/>
    </row>
    <row r="298" spans="1:11" ht="15.75" customHeight="1" x14ac:dyDescent="0.25">
      <c r="A298" s="73"/>
      <c r="B298" s="137"/>
      <c r="C298" s="10"/>
      <c r="D298" s="9"/>
      <c r="E298" s="9"/>
      <c r="F298" s="9"/>
      <c r="G298" s="130" t="str">
        <f>IF(ISBLANK('Mortgage Payment Plan'!$D298),"",G297-D298)</f>
        <v/>
      </c>
      <c r="H298" s="131" t="str">
        <f>IF(ISBLANK('Mortgage Payment Plan'!$E298),"",E298+H297)</f>
        <v/>
      </c>
      <c r="I298" s="132" t="str">
        <f>IF(ISBLANK('Mortgage Payment Plan'!$F298),"",F298+I297)</f>
        <v/>
      </c>
      <c r="J298" s="133"/>
      <c r="K298" s="73"/>
    </row>
    <row r="299" spans="1:11" ht="15.75" customHeight="1" x14ac:dyDescent="0.25">
      <c r="A299" s="73"/>
      <c r="B299" s="137"/>
      <c r="C299" s="11"/>
      <c r="D299" s="6"/>
      <c r="E299" s="6"/>
      <c r="F299" s="6"/>
      <c r="G299" s="134" t="str">
        <f>IF(ISBLANK('Mortgage Payment Plan'!$D299),"",G298-D299)</f>
        <v/>
      </c>
      <c r="H299" s="135" t="str">
        <f>IF(ISBLANK('Mortgage Payment Plan'!$E299),"",E299+H298)</f>
        <v/>
      </c>
      <c r="I299" s="136" t="str">
        <f>IF(ISBLANK('Mortgage Payment Plan'!$F299),"",F299+I298)</f>
        <v/>
      </c>
      <c r="J299" s="133"/>
      <c r="K299" s="73"/>
    </row>
    <row r="300" spans="1:11" ht="15.75" customHeight="1" x14ac:dyDescent="0.25">
      <c r="A300" s="73"/>
      <c r="B300" s="137"/>
      <c r="C300" s="10"/>
      <c r="D300" s="9"/>
      <c r="E300" s="9"/>
      <c r="F300" s="9"/>
      <c r="G300" s="130" t="str">
        <f>IF(ISBLANK('Mortgage Payment Plan'!$D300),"",G299-D300)</f>
        <v/>
      </c>
      <c r="H300" s="131" t="str">
        <f>IF(ISBLANK('Mortgage Payment Plan'!$E300),"",E300+H299)</f>
        <v/>
      </c>
      <c r="I300" s="132" t="str">
        <f>IF(ISBLANK('Mortgage Payment Plan'!$F300),"",F300+I299)</f>
        <v/>
      </c>
      <c r="J300" s="133"/>
      <c r="K300" s="73"/>
    </row>
    <row r="301" spans="1:11" ht="15.75" customHeight="1" x14ac:dyDescent="0.25">
      <c r="A301" s="73"/>
      <c r="B301" s="137"/>
      <c r="C301" s="11"/>
      <c r="D301" s="6"/>
      <c r="E301" s="6"/>
      <c r="F301" s="6"/>
      <c r="G301" s="134" t="str">
        <f>IF(ISBLANK('Mortgage Payment Plan'!$D301),"",G300-D301)</f>
        <v/>
      </c>
      <c r="H301" s="135" t="str">
        <f>IF(ISBLANK('Mortgage Payment Plan'!$E301),"",E301+H300)</f>
        <v/>
      </c>
      <c r="I301" s="136" t="str">
        <f>IF(ISBLANK('Mortgage Payment Plan'!$F301),"",F301+I300)</f>
        <v/>
      </c>
      <c r="J301" s="133"/>
      <c r="K301" s="73"/>
    </row>
    <row r="302" spans="1:11" ht="15.75" customHeight="1" x14ac:dyDescent="0.25">
      <c r="A302" s="73"/>
      <c r="B302" s="137"/>
      <c r="C302" s="10"/>
      <c r="D302" s="9"/>
      <c r="E302" s="9"/>
      <c r="F302" s="9"/>
      <c r="G302" s="130" t="str">
        <f>IF(ISBLANK('Mortgage Payment Plan'!$D302),"",G301-D302)</f>
        <v/>
      </c>
      <c r="H302" s="131" t="str">
        <f>IF(ISBLANK('Mortgage Payment Plan'!$E302),"",E302+H301)</f>
        <v/>
      </c>
      <c r="I302" s="132" t="str">
        <f>IF(ISBLANK('Mortgage Payment Plan'!$F302),"",F302+I301)</f>
        <v/>
      </c>
      <c r="J302" s="133"/>
      <c r="K302" s="73"/>
    </row>
    <row r="303" spans="1:11" ht="15.75" customHeight="1" x14ac:dyDescent="0.25">
      <c r="A303" s="73"/>
      <c r="B303" s="137"/>
      <c r="C303" s="11"/>
      <c r="D303" s="6"/>
      <c r="E303" s="6"/>
      <c r="F303" s="6"/>
      <c r="G303" s="134" t="str">
        <f>IF(ISBLANK('Mortgage Payment Plan'!$D303),"",G302-D303)</f>
        <v/>
      </c>
      <c r="H303" s="135" t="str">
        <f>IF(ISBLANK('Mortgage Payment Plan'!$E303),"",E303+H302)</f>
        <v/>
      </c>
      <c r="I303" s="136" t="str">
        <f>IF(ISBLANK('Mortgage Payment Plan'!$F303),"",F303+I302)</f>
        <v/>
      </c>
      <c r="J303" s="133"/>
      <c r="K303" s="73"/>
    </row>
    <row r="304" spans="1:11" ht="15.75" customHeight="1" x14ac:dyDescent="0.25">
      <c r="A304" s="73"/>
      <c r="B304" s="137"/>
      <c r="C304" s="10"/>
      <c r="D304" s="9"/>
      <c r="E304" s="9"/>
      <c r="F304" s="9"/>
      <c r="G304" s="130" t="str">
        <f>IF(ISBLANK('Mortgage Payment Plan'!$D304),"",G303-D304)</f>
        <v/>
      </c>
      <c r="H304" s="131" t="str">
        <f>IF(ISBLANK('Mortgage Payment Plan'!$E304),"",E304+H303)</f>
        <v/>
      </c>
      <c r="I304" s="132" t="str">
        <f>IF(ISBLANK('Mortgage Payment Plan'!$F304),"",F304+I303)</f>
        <v/>
      </c>
      <c r="J304" s="133"/>
      <c r="K304" s="73"/>
    </row>
    <row r="305" spans="1:11" ht="15.75" customHeight="1" x14ac:dyDescent="0.25">
      <c r="A305" s="73"/>
      <c r="B305" s="137"/>
      <c r="C305" s="11"/>
      <c r="D305" s="6"/>
      <c r="E305" s="6"/>
      <c r="F305" s="6"/>
      <c r="G305" s="134" t="str">
        <f>IF(ISBLANK('Mortgage Payment Plan'!$D305),"",G304-D305)</f>
        <v/>
      </c>
      <c r="H305" s="135" t="str">
        <f>IF(ISBLANK('Mortgage Payment Plan'!$E305),"",E305+H304)</f>
        <v/>
      </c>
      <c r="I305" s="136" t="str">
        <f>IF(ISBLANK('Mortgage Payment Plan'!$F305),"",F305+I304)</f>
        <v/>
      </c>
      <c r="J305" s="133"/>
      <c r="K305" s="73"/>
    </row>
    <row r="306" spans="1:11" ht="15.75" customHeight="1" x14ac:dyDescent="0.25">
      <c r="A306" s="73"/>
      <c r="B306" s="137"/>
      <c r="C306" s="10"/>
      <c r="D306" s="9"/>
      <c r="E306" s="9"/>
      <c r="F306" s="9"/>
      <c r="G306" s="130" t="str">
        <f>IF(ISBLANK('Mortgage Payment Plan'!$D306),"",G305-D306)</f>
        <v/>
      </c>
      <c r="H306" s="131" t="str">
        <f>IF(ISBLANK('Mortgage Payment Plan'!$E306),"",E306+H305)</f>
        <v/>
      </c>
      <c r="I306" s="132" t="str">
        <f>IF(ISBLANK('Mortgage Payment Plan'!$F306),"",F306+I305)</f>
        <v/>
      </c>
      <c r="J306" s="133"/>
      <c r="K306" s="73"/>
    </row>
    <row r="307" spans="1:11" ht="15.75" customHeight="1" x14ac:dyDescent="0.25">
      <c r="A307" s="73"/>
      <c r="B307" s="137"/>
      <c r="C307" s="11"/>
      <c r="D307" s="6"/>
      <c r="E307" s="6"/>
      <c r="F307" s="6"/>
      <c r="G307" s="134" t="str">
        <f>IF(ISBLANK('Mortgage Payment Plan'!$D307),"",G306-D307)</f>
        <v/>
      </c>
      <c r="H307" s="135" t="str">
        <f>IF(ISBLANK('Mortgage Payment Plan'!$E307),"",E307+H306)</f>
        <v/>
      </c>
      <c r="I307" s="136" t="str">
        <f>IF(ISBLANK('Mortgage Payment Plan'!$F307),"",F307+I306)</f>
        <v/>
      </c>
      <c r="J307" s="133"/>
      <c r="K307" s="73"/>
    </row>
    <row r="308" spans="1:11" ht="15.75" customHeight="1" x14ac:dyDescent="0.25">
      <c r="A308" s="73"/>
      <c r="B308" s="137"/>
      <c r="C308" s="10"/>
      <c r="D308" s="9"/>
      <c r="E308" s="9"/>
      <c r="F308" s="9"/>
      <c r="G308" s="130" t="str">
        <f>IF(ISBLANK('Mortgage Payment Plan'!$D308),"",G307-D308)</f>
        <v/>
      </c>
      <c r="H308" s="131" t="str">
        <f>IF(ISBLANK('Mortgage Payment Plan'!$E308),"",E308+H307)</f>
        <v/>
      </c>
      <c r="I308" s="132" t="str">
        <f>IF(ISBLANK('Mortgage Payment Plan'!$F308),"",F308+I307)</f>
        <v/>
      </c>
      <c r="J308" s="133"/>
      <c r="K308" s="73"/>
    </row>
    <row r="309" spans="1:11" ht="15.75" customHeight="1" x14ac:dyDescent="0.25">
      <c r="A309" s="73"/>
      <c r="B309" s="137"/>
      <c r="C309" s="11"/>
      <c r="D309" s="6"/>
      <c r="E309" s="6"/>
      <c r="F309" s="6"/>
      <c r="G309" s="134" t="str">
        <f>IF(ISBLANK('Mortgage Payment Plan'!$D309),"",G308-D309)</f>
        <v/>
      </c>
      <c r="H309" s="135" t="str">
        <f>IF(ISBLANK('Mortgage Payment Plan'!$E309),"",E309+H308)</f>
        <v/>
      </c>
      <c r="I309" s="136" t="str">
        <f>IF(ISBLANK('Mortgage Payment Plan'!$F309),"",F309+I308)</f>
        <v/>
      </c>
      <c r="J309" s="133"/>
      <c r="K309" s="73"/>
    </row>
    <row r="310" spans="1:11" ht="15.75" customHeight="1" x14ac:dyDescent="0.25">
      <c r="A310" s="73"/>
      <c r="B310" s="137"/>
      <c r="C310" s="10"/>
      <c r="D310" s="9"/>
      <c r="E310" s="9"/>
      <c r="F310" s="9"/>
      <c r="G310" s="130" t="str">
        <f>IF(ISBLANK('Mortgage Payment Plan'!$D310),"",G309-D310)</f>
        <v/>
      </c>
      <c r="H310" s="131" t="str">
        <f>IF(ISBLANK('Mortgage Payment Plan'!$E310),"",E310+H309)</f>
        <v/>
      </c>
      <c r="I310" s="132" t="str">
        <f>IF(ISBLANK('Mortgage Payment Plan'!$F310),"",F310+I309)</f>
        <v/>
      </c>
      <c r="J310" s="133"/>
      <c r="K310" s="73"/>
    </row>
    <row r="311" spans="1:11" ht="15.75" customHeight="1" x14ac:dyDescent="0.25">
      <c r="A311" s="73"/>
      <c r="B311" s="137"/>
      <c r="C311" s="11"/>
      <c r="D311" s="6"/>
      <c r="E311" s="6"/>
      <c r="F311" s="6"/>
      <c r="G311" s="134" t="str">
        <f>IF(ISBLANK('Mortgage Payment Plan'!$D311),"",G310-D311)</f>
        <v/>
      </c>
      <c r="H311" s="135" t="str">
        <f>IF(ISBLANK('Mortgage Payment Plan'!$E311),"",E311+H310)</f>
        <v/>
      </c>
      <c r="I311" s="136" t="str">
        <f>IF(ISBLANK('Mortgage Payment Plan'!$F311),"",F311+I310)</f>
        <v/>
      </c>
      <c r="J311" s="133"/>
      <c r="K311" s="73"/>
    </row>
    <row r="312" spans="1:11" ht="15.75" customHeight="1" x14ac:dyDescent="0.25">
      <c r="A312" s="73"/>
      <c r="B312" s="137"/>
      <c r="C312" s="10"/>
      <c r="D312" s="9"/>
      <c r="E312" s="9"/>
      <c r="F312" s="9"/>
      <c r="G312" s="130" t="str">
        <f>IF(ISBLANK('Mortgage Payment Plan'!$D312),"",G311-D312)</f>
        <v/>
      </c>
      <c r="H312" s="131" t="str">
        <f>IF(ISBLANK('Mortgage Payment Plan'!$E312),"",E312+H311)</f>
        <v/>
      </c>
      <c r="I312" s="132" t="str">
        <f>IF(ISBLANK('Mortgage Payment Plan'!$F312),"",F312+I311)</f>
        <v/>
      </c>
      <c r="J312" s="133"/>
      <c r="K312" s="73"/>
    </row>
    <row r="313" spans="1:11" ht="15.75" customHeight="1" x14ac:dyDescent="0.25">
      <c r="A313" s="73"/>
      <c r="B313" s="137"/>
      <c r="C313" s="11"/>
      <c r="D313" s="6"/>
      <c r="E313" s="6"/>
      <c r="F313" s="6"/>
      <c r="G313" s="134" t="str">
        <f>IF(ISBLANK('Mortgage Payment Plan'!$D313),"",G312-D313)</f>
        <v/>
      </c>
      <c r="H313" s="135" t="str">
        <f>IF(ISBLANK('Mortgage Payment Plan'!$E313),"",E313+H312)</f>
        <v/>
      </c>
      <c r="I313" s="136" t="str">
        <f>IF(ISBLANK('Mortgage Payment Plan'!$F313),"",F313+I312)</f>
        <v/>
      </c>
      <c r="J313" s="133"/>
      <c r="K313" s="73"/>
    </row>
    <row r="314" spans="1:11" ht="15.75" customHeight="1" x14ac:dyDescent="0.25">
      <c r="A314" s="73"/>
      <c r="B314" s="137"/>
      <c r="C314" s="10"/>
      <c r="D314" s="9"/>
      <c r="E314" s="9"/>
      <c r="F314" s="9"/>
      <c r="G314" s="130" t="str">
        <f>IF(ISBLANK('Mortgage Payment Plan'!$D314),"",G313-D314)</f>
        <v/>
      </c>
      <c r="H314" s="131" t="str">
        <f>IF(ISBLANK('Mortgage Payment Plan'!$E314),"",E314+H313)</f>
        <v/>
      </c>
      <c r="I314" s="132" t="str">
        <f>IF(ISBLANK('Mortgage Payment Plan'!$F314),"",F314+I313)</f>
        <v/>
      </c>
      <c r="J314" s="133"/>
      <c r="K314" s="73"/>
    </row>
    <row r="315" spans="1:11" ht="15.75" customHeight="1" x14ac:dyDescent="0.25">
      <c r="A315" s="73"/>
      <c r="B315" s="137"/>
      <c r="C315" s="11"/>
      <c r="D315" s="6"/>
      <c r="E315" s="6"/>
      <c r="F315" s="6"/>
      <c r="G315" s="134" t="str">
        <f>IF(ISBLANK('Mortgage Payment Plan'!$D315),"",G314-D315)</f>
        <v/>
      </c>
      <c r="H315" s="135" t="str">
        <f>IF(ISBLANK('Mortgage Payment Plan'!$E315),"",E315+H314)</f>
        <v/>
      </c>
      <c r="I315" s="136" t="str">
        <f>IF(ISBLANK('Mortgage Payment Plan'!$F315),"",F315+I314)</f>
        <v/>
      </c>
      <c r="J315" s="133"/>
      <c r="K315" s="73"/>
    </row>
    <row r="316" spans="1:11" ht="15.75" customHeight="1" x14ac:dyDescent="0.25">
      <c r="A316" s="73"/>
      <c r="B316" s="137"/>
      <c r="C316" s="10"/>
      <c r="D316" s="9"/>
      <c r="E316" s="9"/>
      <c r="F316" s="9"/>
      <c r="G316" s="130" t="str">
        <f>IF(ISBLANK('Mortgage Payment Plan'!$D316),"",G315-D316)</f>
        <v/>
      </c>
      <c r="H316" s="131" t="str">
        <f>IF(ISBLANK('Mortgage Payment Plan'!$E316),"",E316+H315)</f>
        <v/>
      </c>
      <c r="I316" s="132" t="str">
        <f>IF(ISBLANK('Mortgage Payment Plan'!$F316),"",F316+I315)</f>
        <v/>
      </c>
      <c r="J316" s="133"/>
      <c r="K316" s="73"/>
    </row>
    <row r="317" spans="1:11" ht="15.75" customHeight="1" x14ac:dyDescent="0.25">
      <c r="A317" s="73"/>
      <c r="B317" s="137"/>
      <c r="C317" s="11"/>
      <c r="D317" s="6"/>
      <c r="E317" s="6"/>
      <c r="F317" s="6"/>
      <c r="G317" s="134" t="str">
        <f>IF(ISBLANK('Mortgage Payment Plan'!$D317),"",G316-D317)</f>
        <v/>
      </c>
      <c r="H317" s="135" t="str">
        <f>IF(ISBLANK('Mortgage Payment Plan'!$E317),"",E317+H316)</f>
        <v/>
      </c>
      <c r="I317" s="136" t="str">
        <f>IF(ISBLANK('Mortgage Payment Plan'!$F317),"",F317+I316)</f>
        <v/>
      </c>
      <c r="J317" s="133"/>
      <c r="K317" s="73"/>
    </row>
    <row r="318" spans="1:11" ht="15.75" customHeight="1" x14ac:dyDescent="0.25">
      <c r="A318" s="73"/>
      <c r="B318" s="137"/>
      <c r="C318" s="10"/>
      <c r="D318" s="9"/>
      <c r="E318" s="9"/>
      <c r="F318" s="9"/>
      <c r="G318" s="130" t="str">
        <f>IF(ISBLANK('Mortgage Payment Plan'!$D318),"",G317-D318)</f>
        <v/>
      </c>
      <c r="H318" s="131" t="str">
        <f>IF(ISBLANK('Mortgage Payment Plan'!$E318),"",E318+H317)</f>
        <v/>
      </c>
      <c r="I318" s="132" t="str">
        <f>IF(ISBLANK('Mortgage Payment Plan'!$F318),"",F318+I317)</f>
        <v/>
      </c>
      <c r="J318" s="133"/>
      <c r="K318" s="73"/>
    </row>
    <row r="319" spans="1:11" ht="15.75" customHeight="1" x14ac:dyDescent="0.25">
      <c r="A319" s="73"/>
      <c r="B319" s="137"/>
      <c r="C319" s="11"/>
      <c r="D319" s="6"/>
      <c r="E319" s="6"/>
      <c r="F319" s="6"/>
      <c r="G319" s="134" t="str">
        <f>IF(ISBLANK('Mortgage Payment Plan'!$D319),"",G318-D319)</f>
        <v/>
      </c>
      <c r="H319" s="135" t="str">
        <f>IF(ISBLANK('Mortgage Payment Plan'!$E319),"",E319+H318)</f>
        <v/>
      </c>
      <c r="I319" s="136" t="str">
        <f>IF(ISBLANK('Mortgage Payment Plan'!$F319),"",F319+I318)</f>
        <v/>
      </c>
      <c r="J319" s="133"/>
      <c r="K319" s="73"/>
    </row>
    <row r="320" spans="1:11" ht="15.75" customHeight="1" x14ac:dyDescent="0.25">
      <c r="A320" s="73"/>
      <c r="B320" s="137"/>
      <c r="C320" s="10"/>
      <c r="D320" s="9"/>
      <c r="E320" s="9"/>
      <c r="F320" s="9"/>
      <c r="G320" s="130" t="str">
        <f>IF(ISBLANK('Mortgage Payment Plan'!$D320),"",G319-D320)</f>
        <v/>
      </c>
      <c r="H320" s="131" t="str">
        <f>IF(ISBLANK('Mortgage Payment Plan'!$E320),"",E320+H319)</f>
        <v/>
      </c>
      <c r="I320" s="132" t="str">
        <f>IF(ISBLANK('Mortgage Payment Plan'!$F320),"",F320+I319)</f>
        <v/>
      </c>
      <c r="J320" s="133"/>
      <c r="K320" s="73"/>
    </row>
    <row r="321" spans="1:11" ht="15.75" customHeight="1" x14ac:dyDescent="0.25">
      <c r="A321" s="73"/>
      <c r="B321" s="137"/>
      <c r="C321" s="11"/>
      <c r="D321" s="6"/>
      <c r="E321" s="6"/>
      <c r="F321" s="6"/>
      <c r="G321" s="134" t="str">
        <f>IF(ISBLANK('Mortgage Payment Plan'!$D321),"",G320-D321)</f>
        <v/>
      </c>
      <c r="H321" s="135" t="str">
        <f>IF(ISBLANK('Mortgage Payment Plan'!$E321),"",E321+H320)</f>
        <v/>
      </c>
      <c r="I321" s="136" t="str">
        <f>IF(ISBLANK('Mortgage Payment Plan'!$F321),"",F321+I320)</f>
        <v/>
      </c>
      <c r="J321" s="133"/>
      <c r="K321" s="73"/>
    </row>
    <row r="322" spans="1:11" ht="15.75" customHeight="1" x14ac:dyDescent="0.25">
      <c r="A322" s="73"/>
      <c r="B322" s="137"/>
      <c r="C322" s="10"/>
      <c r="D322" s="9"/>
      <c r="E322" s="9"/>
      <c r="F322" s="9"/>
      <c r="G322" s="130" t="str">
        <f>IF(ISBLANK('Mortgage Payment Plan'!$D322),"",G321-D322)</f>
        <v/>
      </c>
      <c r="H322" s="131" t="str">
        <f>IF(ISBLANK('Mortgage Payment Plan'!$E322),"",E322+H321)</f>
        <v/>
      </c>
      <c r="I322" s="132" t="str">
        <f>IF(ISBLANK('Mortgage Payment Plan'!$F322),"",F322+I321)</f>
        <v/>
      </c>
      <c r="J322" s="133"/>
      <c r="K322" s="73"/>
    </row>
    <row r="323" spans="1:11" ht="15.75" customHeight="1" x14ac:dyDescent="0.25">
      <c r="A323" s="73"/>
      <c r="B323" s="137"/>
      <c r="C323" s="11"/>
      <c r="D323" s="6"/>
      <c r="E323" s="6"/>
      <c r="F323" s="6"/>
      <c r="G323" s="134" t="str">
        <f>IF(ISBLANK('Mortgage Payment Plan'!$D323),"",G322-D323)</f>
        <v/>
      </c>
      <c r="H323" s="135" t="str">
        <f>IF(ISBLANK('Mortgage Payment Plan'!$E323),"",E323+H322)</f>
        <v/>
      </c>
      <c r="I323" s="136" t="str">
        <f>IF(ISBLANK('Mortgage Payment Plan'!$F323),"",F323+I322)</f>
        <v/>
      </c>
      <c r="J323" s="133"/>
      <c r="K323" s="73"/>
    </row>
    <row r="324" spans="1:11" ht="15.75" customHeight="1" x14ac:dyDescent="0.25">
      <c r="A324" s="73"/>
      <c r="B324" s="137"/>
      <c r="C324" s="10"/>
      <c r="D324" s="9"/>
      <c r="E324" s="9"/>
      <c r="F324" s="9"/>
      <c r="G324" s="130" t="str">
        <f>IF(ISBLANK('Mortgage Payment Plan'!$D324),"",G323-D324)</f>
        <v/>
      </c>
      <c r="H324" s="131" t="str">
        <f>IF(ISBLANK('Mortgage Payment Plan'!$E324),"",E324+H323)</f>
        <v/>
      </c>
      <c r="I324" s="132" t="str">
        <f>IF(ISBLANK('Mortgage Payment Plan'!$F324),"",F324+I323)</f>
        <v/>
      </c>
      <c r="J324" s="133"/>
      <c r="K324" s="73"/>
    </row>
    <row r="325" spans="1:11" ht="15.75" customHeight="1" x14ac:dyDescent="0.25">
      <c r="A325" s="73"/>
      <c r="B325" s="137"/>
      <c r="C325" s="11"/>
      <c r="D325" s="6"/>
      <c r="E325" s="6"/>
      <c r="F325" s="6"/>
      <c r="G325" s="134" t="str">
        <f>IF(ISBLANK('Mortgage Payment Plan'!$D325),"",G324-D325)</f>
        <v/>
      </c>
      <c r="H325" s="135" t="str">
        <f>IF(ISBLANK('Mortgage Payment Plan'!$E325),"",E325+H324)</f>
        <v/>
      </c>
      <c r="I325" s="136" t="str">
        <f>IF(ISBLANK('Mortgage Payment Plan'!$F325),"",F325+I324)</f>
        <v/>
      </c>
      <c r="J325" s="133"/>
      <c r="K325" s="73"/>
    </row>
    <row r="326" spans="1:11" ht="15.75" customHeight="1" x14ac:dyDescent="0.25">
      <c r="A326" s="73"/>
      <c r="B326" s="137"/>
      <c r="C326" s="10"/>
      <c r="D326" s="9"/>
      <c r="E326" s="9"/>
      <c r="F326" s="9"/>
      <c r="G326" s="130" t="str">
        <f>IF(ISBLANK('Mortgage Payment Plan'!$D326),"",G325-D326)</f>
        <v/>
      </c>
      <c r="H326" s="131" t="str">
        <f>IF(ISBLANK('Mortgage Payment Plan'!$E326),"",E326+H325)</f>
        <v/>
      </c>
      <c r="I326" s="132" t="str">
        <f>IF(ISBLANK('Mortgage Payment Plan'!$F326),"",F326+I325)</f>
        <v/>
      </c>
      <c r="J326" s="133"/>
      <c r="K326" s="73"/>
    </row>
    <row r="327" spans="1:11" ht="15.75" customHeight="1" x14ac:dyDescent="0.25">
      <c r="A327" s="73"/>
      <c r="B327" s="137"/>
      <c r="C327" s="11"/>
      <c r="D327" s="6"/>
      <c r="E327" s="6"/>
      <c r="F327" s="6"/>
      <c r="G327" s="134" t="str">
        <f>IF(ISBLANK('Mortgage Payment Plan'!$D327),"",G326-D327)</f>
        <v/>
      </c>
      <c r="H327" s="135" t="str">
        <f>IF(ISBLANK('Mortgage Payment Plan'!$E327),"",E327+H326)</f>
        <v/>
      </c>
      <c r="I327" s="136" t="str">
        <f>IF(ISBLANK('Mortgage Payment Plan'!$F327),"",F327+I326)</f>
        <v/>
      </c>
      <c r="J327" s="133"/>
      <c r="K327" s="73"/>
    </row>
    <row r="328" spans="1:11" ht="15.75" customHeight="1" x14ac:dyDescent="0.25">
      <c r="A328" s="73"/>
      <c r="B328" s="137"/>
      <c r="C328" s="10"/>
      <c r="D328" s="9"/>
      <c r="E328" s="9"/>
      <c r="F328" s="9"/>
      <c r="G328" s="130" t="str">
        <f>IF(ISBLANK('Mortgage Payment Plan'!$D328),"",G327-D328)</f>
        <v/>
      </c>
      <c r="H328" s="131" t="str">
        <f>IF(ISBLANK('Mortgage Payment Plan'!$E328),"",E328+H327)</f>
        <v/>
      </c>
      <c r="I328" s="132" t="str">
        <f>IF(ISBLANK('Mortgage Payment Plan'!$F328),"",F328+I327)</f>
        <v/>
      </c>
      <c r="J328" s="133"/>
      <c r="K328" s="73"/>
    </row>
    <row r="329" spans="1:11" ht="15.75" customHeight="1" x14ac:dyDescent="0.25">
      <c r="A329" s="73"/>
      <c r="B329" s="137"/>
      <c r="C329" s="11"/>
      <c r="D329" s="6"/>
      <c r="E329" s="6"/>
      <c r="F329" s="6"/>
      <c r="G329" s="134" t="str">
        <f>IF(ISBLANK('Mortgage Payment Plan'!$D329),"",G328-D329)</f>
        <v/>
      </c>
      <c r="H329" s="135" t="str">
        <f>IF(ISBLANK('Mortgage Payment Plan'!$E329),"",E329+H328)</f>
        <v/>
      </c>
      <c r="I329" s="136" t="str">
        <f>IF(ISBLANK('Mortgage Payment Plan'!$F329),"",F329+I328)</f>
        <v/>
      </c>
      <c r="J329" s="133"/>
      <c r="K329" s="73"/>
    </row>
    <row r="330" spans="1:11" ht="15.75" customHeight="1" x14ac:dyDescent="0.25">
      <c r="A330" s="73"/>
      <c r="B330" s="137"/>
      <c r="C330" s="10"/>
      <c r="D330" s="9"/>
      <c r="E330" s="9"/>
      <c r="F330" s="9"/>
      <c r="G330" s="130" t="str">
        <f>IF(ISBLANK('Mortgage Payment Plan'!$D330),"",G329-D330)</f>
        <v/>
      </c>
      <c r="H330" s="131" t="str">
        <f>IF(ISBLANK('Mortgage Payment Plan'!$E330),"",E330+H329)</f>
        <v/>
      </c>
      <c r="I330" s="132" t="str">
        <f>IF(ISBLANK('Mortgage Payment Plan'!$F330),"",F330+I329)</f>
        <v/>
      </c>
      <c r="J330" s="133"/>
      <c r="K330" s="73"/>
    </row>
    <row r="331" spans="1:11" ht="15.75" customHeight="1" x14ac:dyDescent="0.25">
      <c r="A331" s="73"/>
      <c r="B331" s="137"/>
      <c r="C331" s="11"/>
      <c r="D331" s="6"/>
      <c r="E331" s="6"/>
      <c r="F331" s="6"/>
      <c r="G331" s="134" t="str">
        <f>IF(ISBLANK('Mortgage Payment Plan'!$D331),"",G330-D331)</f>
        <v/>
      </c>
      <c r="H331" s="135" t="str">
        <f>IF(ISBLANK('Mortgage Payment Plan'!$E331),"",E331+H330)</f>
        <v/>
      </c>
      <c r="I331" s="136" t="str">
        <f>IF(ISBLANK('Mortgage Payment Plan'!$F331),"",F331+I330)</f>
        <v/>
      </c>
      <c r="J331" s="133"/>
      <c r="K331" s="73"/>
    </row>
    <row r="332" spans="1:11" ht="15.75" customHeight="1" x14ac:dyDescent="0.25">
      <c r="A332" s="73"/>
      <c r="B332" s="137"/>
      <c r="C332" s="10"/>
      <c r="D332" s="9"/>
      <c r="E332" s="9"/>
      <c r="F332" s="9"/>
      <c r="G332" s="130" t="str">
        <f>IF(ISBLANK('Mortgage Payment Plan'!$D332),"",G331-D332)</f>
        <v/>
      </c>
      <c r="H332" s="131" t="str">
        <f>IF(ISBLANK('Mortgage Payment Plan'!$E332),"",E332+H331)</f>
        <v/>
      </c>
      <c r="I332" s="132" t="str">
        <f>IF(ISBLANK('Mortgage Payment Plan'!$F332),"",F332+I331)</f>
        <v/>
      </c>
      <c r="J332" s="133"/>
      <c r="K332" s="73"/>
    </row>
    <row r="333" spans="1:11" ht="15.75" customHeight="1" x14ac:dyDescent="0.25">
      <c r="A333" s="73"/>
      <c r="B333" s="137"/>
      <c r="C333" s="11"/>
      <c r="D333" s="6"/>
      <c r="E333" s="6"/>
      <c r="F333" s="6"/>
      <c r="G333" s="134" t="str">
        <f>IF(ISBLANK('Mortgage Payment Plan'!$D333),"",G332-D333)</f>
        <v/>
      </c>
      <c r="H333" s="135" t="str">
        <f>IF(ISBLANK('Mortgage Payment Plan'!$E333),"",E333+H332)</f>
        <v/>
      </c>
      <c r="I333" s="136" t="str">
        <f>IF(ISBLANK('Mortgage Payment Plan'!$F333),"",F333+I332)</f>
        <v/>
      </c>
      <c r="J333" s="133"/>
      <c r="K333" s="73"/>
    </row>
    <row r="334" spans="1:11" ht="15.75" customHeight="1" x14ac:dyDescent="0.25">
      <c r="A334" s="73"/>
      <c r="B334" s="137"/>
      <c r="C334" s="10"/>
      <c r="D334" s="9"/>
      <c r="E334" s="9"/>
      <c r="F334" s="9"/>
      <c r="G334" s="130" t="str">
        <f>IF(ISBLANK('Mortgage Payment Plan'!$D334),"",G333-D334)</f>
        <v/>
      </c>
      <c r="H334" s="131" t="str">
        <f>IF(ISBLANK('Mortgage Payment Plan'!$E334),"",E334+H333)</f>
        <v/>
      </c>
      <c r="I334" s="132" t="str">
        <f>IF(ISBLANK('Mortgage Payment Plan'!$F334),"",F334+I333)</f>
        <v/>
      </c>
      <c r="J334" s="133"/>
      <c r="K334" s="73"/>
    </row>
    <row r="335" spans="1:11" ht="15.75" customHeight="1" x14ac:dyDescent="0.25">
      <c r="A335" s="73"/>
      <c r="B335" s="137"/>
      <c r="C335" s="11"/>
      <c r="D335" s="6"/>
      <c r="E335" s="6"/>
      <c r="F335" s="6"/>
      <c r="G335" s="134" t="str">
        <f>IF(ISBLANK('Mortgage Payment Plan'!$D335),"",G334-D335)</f>
        <v/>
      </c>
      <c r="H335" s="135" t="str">
        <f>IF(ISBLANK('Mortgage Payment Plan'!$E335),"",E335+H334)</f>
        <v/>
      </c>
      <c r="I335" s="136" t="str">
        <f>IF(ISBLANK('Mortgage Payment Plan'!$F335),"",F335+I334)</f>
        <v/>
      </c>
      <c r="J335" s="133"/>
      <c r="K335" s="73"/>
    </row>
    <row r="336" spans="1:11" ht="15.75" customHeight="1" x14ac:dyDescent="0.25">
      <c r="A336" s="73"/>
      <c r="B336" s="137"/>
      <c r="C336" s="10"/>
      <c r="D336" s="9"/>
      <c r="E336" s="9"/>
      <c r="F336" s="9"/>
      <c r="G336" s="130" t="str">
        <f>IF(ISBLANK('Mortgage Payment Plan'!$D336),"",G335-D336)</f>
        <v/>
      </c>
      <c r="H336" s="131" t="str">
        <f>IF(ISBLANK('Mortgage Payment Plan'!$E336),"",E336+H335)</f>
        <v/>
      </c>
      <c r="I336" s="132" t="str">
        <f>IF(ISBLANK('Mortgage Payment Plan'!$F336),"",F336+I335)</f>
        <v/>
      </c>
      <c r="J336" s="133"/>
      <c r="K336" s="73"/>
    </row>
    <row r="337" spans="1:11" ht="15.75" customHeight="1" x14ac:dyDescent="0.25">
      <c r="A337" s="73"/>
      <c r="B337" s="137"/>
      <c r="C337" s="11"/>
      <c r="D337" s="6"/>
      <c r="E337" s="6"/>
      <c r="F337" s="6"/>
      <c r="G337" s="134" t="str">
        <f>IF(ISBLANK('Mortgage Payment Plan'!$D337),"",G336-D337)</f>
        <v/>
      </c>
      <c r="H337" s="135" t="str">
        <f>IF(ISBLANK('Mortgage Payment Plan'!$E337),"",E337+H336)</f>
        <v/>
      </c>
      <c r="I337" s="136" t="str">
        <f>IF(ISBLANK('Mortgage Payment Plan'!$F337),"",F337+I336)</f>
        <v/>
      </c>
      <c r="J337" s="133"/>
      <c r="K337" s="73"/>
    </row>
    <row r="338" spans="1:11" ht="15.75" customHeight="1" x14ac:dyDescent="0.25">
      <c r="A338" s="73"/>
      <c r="B338" s="137"/>
      <c r="C338" s="10"/>
      <c r="D338" s="9"/>
      <c r="E338" s="9"/>
      <c r="F338" s="9"/>
      <c r="G338" s="130" t="str">
        <f>IF(ISBLANK('Mortgage Payment Plan'!$D338),"",G337-D338)</f>
        <v/>
      </c>
      <c r="H338" s="131" t="str">
        <f>IF(ISBLANK('Mortgage Payment Plan'!$E338),"",E338+H337)</f>
        <v/>
      </c>
      <c r="I338" s="132" t="str">
        <f>IF(ISBLANK('Mortgage Payment Plan'!$F338),"",F338+I337)</f>
        <v/>
      </c>
      <c r="J338" s="133"/>
      <c r="K338" s="73"/>
    </row>
    <row r="339" spans="1:11" ht="15.75" customHeight="1" x14ac:dyDescent="0.25">
      <c r="A339" s="73"/>
      <c r="B339" s="137"/>
      <c r="C339" s="11"/>
      <c r="D339" s="6"/>
      <c r="E339" s="6"/>
      <c r="F339" s="6"/>
      <c r="G339" s="134" t="str">
        <f>IF(ISBLANK('Mortgage Payment Plan'!$D339),"",G338-D339)</f>
        <v/>
      </c>
      <c r="H339" s="135" t="str">
        <f>IF(ISBLANK('Mortgage Payment Plan'!$E339),"",E339+H338)</f>
        <v/>
      </c>
      <c r="I339" s="136" t="str">
        <f>IF(ISBLANK('Mortgage Payment Plan'!$F339),"",F339+I338)</f>
        <v/>
      </c>
      <c r="J339" s="133"/>
      <c r="K339" s="73"/>
    </row>
    <row r="340" spans="1:11" ht="15.75" customHeight="1" x14ac:dyDescent="0.25">
      <c r="A340" s="73"/>
      <c r="B340" s="137"/>
      <c r="C340" s="10"/>
      <c r="D340" s="9"/>
      <c r="E340" s="9"/>
      <c r="F340" s="9"/>
      <c r="G340" s="130" t="str">
        <f>IF(ISBLANK('Mortgage Payment Plan'!$D340),"",G339-D340)</f>
        <v/>
      </c>
      <c r="H340" s="131" t="str">
        <f>IF(ISBLANK('Mortgage Payment Plan'!$E340),"",E340+H339)</f>
        <v/>
      </c>
      <c r="I340" s="132" t="str">
        <f>IF(ISBLANK('Mortgage Payment Plan'!$F340),"",F340+I339)</f>
        <v/>
      </c>
      <c r="J340" s="133"/>
      <c r="K340" s="73"/>
    </row>
    <row r="341" spans="1:11" ht="15.75" customHeight="1" x14ac:dyDescent="0.25">
      <c r="A341" s="73"/>
      <c r="B341" s="137"/>
      <c r="C341" s="11"/>
      <c r="D341" s="6"/>
      <c r="E341" s="6"/>
      <c r="F341" s="6"/>
      <c r="G341" s="134" t="str">
        <f>IF(ISBLANK('Mortgage Payment Plan'!$D341),"",G340-D341)</f>
        <v/>
      </c>
      <c r="H341" s="135" t="str">
        <f>IF(ISBLANK('Mortgage Payment Plan'!$E341),"",E341+H340)</f>
        <v/>
      </c>
      <c r="I341" s="136" t="str">
        <f>IF(ISBLANK('Mortgage Payment Plan'!$F341),"",F341+I340)</f>
        <v/>
      </c>
      <c r="J341" s="133"/>
      <c r="K341" s="73"/>
    </row>
    <row r="342" spans="1:11" ht="15.75" customHeight="1" x14ac:dyDescent="0.25">
      <c r="A342" s="73"/>
      <c r="B342" s="137"/>
      <c r="C342" s="10"/>
      <c r="D342" s="9"/>
      <c r="E342" s="9"/>
      <c r="F342" s="9"/>
      <c r="G342" s="130" t="str">
        <f>IF(ISBLANK('Mortgage Payment Plan'!$D342),"",G341-D342)</f>
        <v/>
      </c>
      <c r="H342" s="131" t="str">
        <f>IF(ISBLANK('Mortgage Payment Plan'!$E342),"",E342+H341)</f>
        <v/>
      </c>
      <c r="I342" s="132" t="str">
        <f>IF(ISBLANK('Mortgage Payment Plan'!$F342),"",F342+I341)</f>
        <v/>
      </c>
      <c r="J342" s="133"/>
      <c r="K342" s="73"/>
    </row>
    <row r="343" spans="1:11" ht="15.75" customHeight="1" x14ac:dyDescent="0.25">
      <c r="A343" s="73"/>
      <c r="B343" s="137"/>
      <c r="C343" s="11"/>
      <c r="D343" s="6"/>
      <c r="E343" s="6"/>
      <c r="F343" s="6"/>
      <c r="G343" s="134" t="str">
        <f>IF(ISBLANK('Mortgage Payment Plan'!$D343),"",G342-D343)</f>
        <v/>
      </c>
      <c r="H343" s="135" t="str">
        <f>IF(ISBLANK('Mortgage Payment Plan'!$E343),"",E343+H342)</f>
        <v/>
      </c>
      <c r="I343" s="136" t="str">
        <f>IF(ISBLANK('Mortgage Payment Plan'!$F343),"",F343+I342)</f>
        <v/>
      </c>
      <c r="J343" s="133"/>
      <c r="K343" s="73"/>
    </row>
    <row r="344" spans="1:11" ht="15.75" customHeight="1" x14ac:dyDescent="0.25">
      <c r="A344" s="73"/>
      <c r="B344" s="137"/>
      <c r="C344" s="10"/>
      <c r="D344" s="9"/>
      <c r="E344" s="9"/>
      <c r="F344" s="9"/>
      <c r="G344" s="130" t="str">
        <f>IF(ISBLANK('Mortgage Payment Plan'!$D344),"",G343-D344)</f>
        <v/>
      </c>
      <c r="H344" s="131" t="str">
        <f>IF(ISBLANK('Mortgage Payment Plan'!$E344),"",E344+H343)</f>
        <v/>
      </c>
      <c r="I344" s="132" t="str">
        <f>IF(ISBLANK('Mortgage Payment Plan'!$F344),"",F344+I343)</f>
        <v/>
      </c>
      <c r="J344" s="133"/>
      <c r="K344" s="73"/>
    </row>
    <row r="345" spans="1:11" ht="15.75" customHeight="1" x14ac:dyDescent="0.25">
      <c r="A345" s="73"/>
      <c r="B345" s="137"/>
      <c r="C345" s="11"/>
      <c r="D345" s="6"/>
      <c r="E345" s="6"/>
      <c r="F345" s="6"/>
      <c r="G345" s="134" t="str">
        <f>IF(ISBLANK('Mortgage Payment Plan'!$D345),"",G344-D345)</f>
        <v/>
      </c>
      <c r="H345" s="135" t="str">
        <f>IF(ISBLANK('Mortgage Payment Plan'!$E345),"",E345+H344)</f>
        <v/>
      </c>
      <c r="I345" s="136" t="str">
        <f>IF(ISBLANK('Mortgage Payment Plan'!$F345),"",F345+I344)</f>
        <v/>
      </c>
      <c r="J345" s="133"/>
      <c r="K345" s="73"/>
    </row>
    <row r="346" spans="1:11" ht="15.75" customHeight="1" x14ac:dyDescent="0.25">
      <c r="A346" s="73"/>
      <c r="B346" s="137"/>
      <c r="C346" s="10"/>
      <c r="D346" s="9"/>
      <c r="E346" s="9"/>
      <c r="F346" s="9"/>
      <c r="G346" s="130" t="str">
        <f>IF(ISBLANK('Mortgage Payment Plan'!$D346),"",G345-D346)</f>
        <v/>
      </c>
      <c r="H346" s="131" t="str">
        <f>IF(ISBLANK('Mortgage Payment Plan'!$E346),"",E346+H345)</f>
        <v/>
      </c>
      <c r="I346" s="132" t="str">
        <f>IF(ISBLANK('Mortgage Payment Plan'!$F346),"",F346+I345)</f>
        <v/>
      </c>
      <c r="J346" s="133"/>
      <c r="K346" s="73"/>
    </row>
    <row r="347" spans="1:11" ht="15.75" customHeight="1" x14ac:dyDescent="0.25">
      <c r="A347" s="73"/>
      <c r="B347" s="137"/>
      <c r="C347" s="11"/>
      <c r="D347" s="6"/>
      <c r="E347" s="6"/>
      <c r="F347" s="6"/>
      <c r="G347" s="134" t="str">
        <f>IF(ISBLANK('Mortgage Payment Plan'!$D347),"",G346-D347)</f>
        <v/>
      </c>
      <c r="H347" s="135" t="str">
        <f>IF(ISBLANK('Mortgage Payment Plan'!$E347),"",E347+H346)</f>
        <v/>
      </c>
      <c r="I347" s="136" t="str">
        <f>IF(ISBLANK('Mortgage Payment Plan'!$F347),"",F347+I346)</f>
        <v/>
      </c>
      <c r="J347" s="133"/>
      <c r="K347" s="73"/>
    </row>
    <row r="348" spans="1:11" ht="15.75" customHeight="1" x14ac:dyDescent="0.25">
      <c r="A348" s="73"/>
      <c r="B348" s="137"/>
      <c r="C348" s="10"/>
      <c r="D348" s="9"/>
      <c r="E348" s="9"/>
      <c r="F348" s="9"/>
      <c r="G348" s="130" t="str">
        <f>IF(ISBLANK('Mortgage Payment Plan'!$D348),"",G347-D348)</f>
        <v/>
      </c>
      <c r="H348" s="131" t="str">
        <f>IF(ISBLANK('Mortgage Payment Plan'!$E348),"",E348+H347)</f>
        <v/>
      </c>
      <c r="I348" s="132" t="str">
        <f>IF(ISBLANK('Mortgage Payment Plan'!$F348),"",F348+I347)</f>
        <v/>
      </c>
      <c r="J348" s="133"/>
      <c r="K348" s="73"/>
    </row>
    <row r="349" spans="1:11" ht="15.75" customHeight="1" x14ac:dyDescent="0.25">
      <c r="A349" s="73"/>
      <c r="B349" s="137"/>
      <c r="C349" s="11"/>
      <c r="D349" s="6"/>
      <c r="E349" s="6"/>
      <c r="F349" s="6"/>
      <c r="G349" s="134" t="str">
        <f>IF(ISBLANK('Mortgage Payment Plan'!$D349),"",G348-D349)</f>
        <v/>
      </c>
      <c r="H349" s="135" t="str">
        <f>IF(ISBLANK('Mortgage Payment Plan'!$E349),"",E349+H348)</f>
        <v/>
      </c>
      <c r="I349" s="136" t="str">
        <f>IF(ISBLANK('Mortgage Payment Plan'!$F349),"",F349+I348)</f>
        <v/>
      </c>
      <c r="J349" s="133"/>
      <c r="K349" s="73"/>
    </row>
    <row r="350" spans="1:11" ht="15.75" customHeight="1" x14ac:dyDescent="0.25">
      <c r="A350" s="73"/>
      <c r="B350" s="137"/>
      <c r="C350" s="10"/>
      <c r="D350" s="9"/>
      <c r="E350" s="9"/>
      <c r="F350" s="9"/>
      <c r="G350" s="130" t="str">
        <f>IF(ISBLANK('Mortgage Payment Plan'!$D350),"",G349-D350)</f>
        <v/>
      </c>
      <c r="H350" s="131" t="str">
        <f>IF(ISBLANK('Mortgage Payment Plan'!$E350),"",E350+H349)</f>
        <v/>
      </c>
      <c r="I350" s="132" t="str">
        <f>IF(ISBLANK('Mortgage Payment Plan'!$F350),"",F350+I349)</f>
        <v/>
      </c>
      <c r="J350" s="133"/>
      <c r="K350" s="73"/>
    </row>
    <row r="351" spans="1:11" ht="15.75" customHeight="1" x14ac:dyDescent="0.25">
      <c r="A351" s="73"/>
      <c r="B351" s="137"/>
      <c r="C351" s="11"/>
      <c r="D351" s="6"/>
      <c r="E351" s="6"/>
      <c r="F351" s="6"/>
      <c r="G351" s="134" t="str">
        <f>IF(ISBLANK('Mortgage Payment Plan'!$D351),"",G350-D351)</f>
        <v/>
      </c>
      <c r="H351" s="135" t="str">
        <f>IF(ISBLANK('Mortgage Payment Plan'!$E351),"",E351+H350)</f>
        <v/>
      </c>
      <c r="I351" s="136" t="str">
        <f>IF(ISBLANK('Mortgage Payment Plan'!$F351),"",F351+I350)</f>
        <v/>
      </c>
      <c r="J351" s="133"/>
      <c r="K351" s="73"/>
    </row>
    <row r="352" spans="1:11" ht="15.75" customHeight="1" x14ac:dyDescent="0.25">
      <c r="A352" s="73"/>
      <c r="B352" s="137"/>
      <c r="C352" s="10"/>
      <c r="D352" s="9"/>
      <c r="E352" s="9"/>
      <c r="F352" s="9"/>
      <c r="G352" s="130" t="str">
        <f>IF(ISBLANK('Mortgage Payment Plan'!$D352),"",G351-D352)</f>
        <v/>
      </c>
      <c r="H352" s="131" t="str">
        <f>IF(ISBLANK('Mortgage Payment Plan'!$E352),"",E352+H351)</f>
        <v/>
      </c>
      <c r="I352" s="132" t="str">
        <f>IF(ISBLANK('Mortgage Payment Plan'!$F352),"",F352+I351)</f>
        <v/>
      </c>
      <c r="J352" s="133"/>
      <c r="K352" s="73"/>
    </row>
    <row r="353" spans="1:11" ht="15.75" customHeight="1" x14ac:dyDescent="0.25">
      <c r="A353" s="73"/>
      <c r="B353" s="137"/>
      <c r="C353" s="11"/>
      <c r="D353" s="6"/>
      <c r="E353" s="6"/>
      <c r="F353" s="6"/>
      <c r="G353" s="134" t="str">
        <f>IF(ISBLANK('Mortgage Payment Plan'!$D353),"",G352-D353)</f>
        <v/>
      </c>
      <c r="H353" s="135" t="str">
        <f>IF(ISBLANK('Mortgage Payment Plan'!$E353),"",E353+H352)</f>
        <v/>
      </c>
      <c r="I353" s="136" t="str">
        <f>IF(ISBLANK('Mortgage Payment Plan'!$F353),"",F353+I352)</f>
        <v/>
      </c>
      <c r="J353" s="133"/>
      <c r="K353" s="73"/>
    </row>
    <row r="354" spans="1:11" ht="15.75" customHeight="1" x14ac:dyDescent="0.25">
      <c r="A354" s="73"/>
      <c r="B354" s="137"/>
      <c r="C354" s="10"/>
      <c r="D354" s="9"/>
      <c r="E354" s="9"/>
      <c r="F354" s="9"/>
      <c r="G354" s="130" t="str">
        <f>IF(ISBLANK('Mortgage Payment Plan'!$D354),"",G353-D354)</f>
        <v/>
      </c>
      <c r="H354" s="131" t="str">
        <f>IF(ISBLANK('Mortgage Payment Plan'!$E354),"",E354+H353)</f>
        <v/>
      </c>
      <c r="I354" s="132" t="str">
        <f>IF(ISBLANK('Mortgage Payment Plan'!$F354),"",F354+I353)</f>
        <v/>
      </c>
      <c r="J354" s="133"/>
      <c r="K354" s="73"/>
    </row>
    <row r="355" spans="1:11" ht="15.75" customHeight="1" x14ac:dyDescent="0.25">
      <c r="A355" s="73"/>
      <c r="B355" s="137"/>
      <c r="C355" s="11"/>
      <c r="D355" s="6"/>
      <c r="E355" s="6"/>
      <c r="F355" s="6"/>
      <c r="G355" s="134" t="str">
        <f>IF(ISBLANK('Mortgage Payment Plan'!$D355),"",G354-D355)</f>
        <v/>
      </c>
      <c r="H355" s="135" t="str">
        <f>IF(ISBLANK('Mortgage Payment Plan'!$E355),"",E355+H354)</f>
        <v/>
      </c>
      <c r="I355" s="136" t="str">
        <f>IF(ISBLANK('Mortgage Payment Plan'!$F355),"",F355+I354)</f>
        <v/>
      </c>
      <c r="J355" s="133"/>
      <c r="K355" s="73"/>
    </row>
    <row r="356" spans="1:11" ht="15.75" customHeight="1" x14ac:dyDescent="0.25">
      <c r="A356" s="73"/>
      <c r="B356" s="137"/>
      <c r="C356" s="10"/>
      <c r="D356" s="9"/>
      <c r="E356" s="9"/>
      <c r="F356" s="9"/>
      <c r="G356" s="130" t="str">
        <f>IF(ISBLANK('Mortgage Payment Plan'!$D356),"",G355-D356)</f>
        <v/>
      </c>
      <c r="H356" s="131" t="str">
        <f>IF(ISBLANK('Mortgage Payment Plan'!$E356),"",E356+H355)</f>
        <v/>
      </c>
      <c r="I356" s="132" t="str">
        <f>IF(ISBLANK('Mortgage Payment Plan'!$F356),"",F356+I355)</f>
        <v/>
      </c>
      <c r="J356" s="133"/>
      <c r="K356" s="73"/>
    </row>
    <row r="357" spans="1:11" ht="15.75" customHeight="1" x14ac:dyDescent="0.25">
      <c r="A357" s="73"/>
      <c r="B357" s="137"/>
      <c r="C357" s="11"/>
      <c r="D357" s="6"/>
      <c r="E357" s="6"/>
      <c r="F357" s="6"/>
      <c r="G357" s="134" t="str">
        <f>IF(ISBLANK('Mortgage Payment Plan'!$D357),"",G356-D357)</f>
        <v/>
      </c>
      <c r="H357" s="135" t="str">
        <f>IF(ISBLANK('Mortgage Payment Plan'!$E357),"",E357+H356)</f>
        <v/>
      </c>
      <c r="I357" s="136" t="str">
        <f>IF(ISBLANK('Mortgage Payment Plan'!$F357),"",F357+I356)</f>
        <v/>
      </c>
      <c r="J357" s="133"/>
      <c r="K357" s="73"/>
    </row>
    <row r="358" spans="1:11" ht="15.75" customHeight="1" x14ac:dyDescent="0.25">
      <c r="A358" s="73"/>
      <c r="B358" s="137"/>
      <c r="C358" s="10"/>
      <c r="D358" s="9"/>
      <c r="E358" s="9"/>
      <c r="F358" s="9"/>
      <c r="G358" s="130" t="str">
        <f>IF(ISBLANK('Mortgage Payment Plan'!$D358),"",G357-D358)</f>
        <v/>
      </c>
      <c r="H358" s="131" t="str">
        <f>IF(ISBLANK('Mortgage Payment Plan'!$E358),"",E358+H357)</f>
        <v/>
      </c>
      <c r="I358" s="132" t="str">
        <f>IF(ISBLANK('Mortgage Payment Plan'!$F358),"",F358+I357)</f>
        <v/>
      </c>
      <c r="J358" s="133"/>
      <c r="K358" s="73"/>
    </row>
    <row r="359" spans="1:11" ht="15.75" customHeight="1" x14ac:dyDescent="0.25">
      <c r="A359" s="73"/>
      <c r="B359" s="137"/>
      <c r="C359" s="11"/>
      <c r="D359" s="6"/>
      <c r="E359" s="6"/>
      <c r="F359" s="6"/>
      <c r="G359" s="134" t="str">
        <f>IF(ISBLANK('Mortgage Payment Plan'!$D359),"",G358-D359)</f>
        <v/>
      </c>
      <c r="H359" s="135" t="str">
        <f>IF(ISBLANK('Mortgage Payment Plan'!$E359),"",E359+H358)</f>
        <v/>
      </c>
      <c r="I359" s="136" t="str">
        <f>IF(ISBLANK('Mortgage Payment Plan'!$F359),"",F359+I358)</f>
        <v/>
      </c>
      <c r="J359" s="133"/>
      <c r="K359" s="73"/>
    </row>
    <row r="360" spans="1:11" ht="15.75" customHeight="1" x14ac:dyDescent="0.25">
      <c r="A360" s="73"/>
      <c r="B360" s="137"/>
      <c r="C360" s="10"/>
      <c r="D360" s="9"/>
      <c r="E360" s="9"/>
      <c r="F360" s="9"/>
      <c r="G360" s="130" t="str">
        <f>IF(ISBLANK('Mortgage Payment Plan'!$D360),"",G359-D360)</f>
        <v/>
      </c>
      <c r="H360" s="131" t="str">
        <f>IF(ISBLANK('Mortgage Payment Plan'!$E360),"",E360+H359)</f>
        <v/>
      </c>
      <c r="I360" s="132" t="str">
        <f>IF(ISBLANK('Mortgage Payment Plan'!$F360),"",F360+I359)</f>
        <v/>
      </c>
      <c r="J360" s="133"/>
      <c r="K360" s="73"/>
    </row>
    <row r="361" spans="1:11" ht="15.75" customHeight="1" x14ac:dyDescent="0.25">
      <c r="A361" s="73"/>
      <c r="B361" s="137"/>
      <c r="C361" s="11"/>
      <c r="D361" s="6"/>
      <c r="E361" s="6"/>
      <c r="F361" s="6"/>
      <c r="G361" s="134" t="str">
        <f>IF(ISBLANK('Mortgage Payment Plan'!$D361),"",G360-D361)</f>
        <v/>
      </c>
      <c r="H361" s="135" t="str">
        <f>IF(ISBLANK('Mortgage Payment Plan'!$E361),"",E361+H360)</f>
        <v/>
      </c>
      <c r="I361" s="136" t="str">
        <f>IF(ISBLANK('Mortgage Payment Plan'!$F361),"",F361+I360)</f>
        <v/>
      </c>
      <c r="J361" s="133"/>
      <c r="K361" s="73"/>
    </row>
    <row r="362" spans="1:11" ht="15.75" customHeight="1" x14ac:dyDescent="0.25">
      <c r="A362" s="73"/>
      <c r="B362" s="137"/>
      <c r="C362" s="10"/>
      <c r="D362" s="9"/>
      <c r="E362" s="9"/>
      <c r="F362" s="9"/>
      <c r="G362" s="130" t="str">
        <f>IF(ISBLANK('Mortgage Payment Plan'!$D362),"",G361-D362)</f>
        <v/>
      </c>
      <c r="H362" s="131" t="str">
        <f>IF(ISBLANK('Mortgage Payment Plan'!$E362),"",E362+H361)</f>
        <v/>
      </c>
      <c r="I362" s="132" t="str">
        <f>IF(ISBLANK('Mortgage Payment Plan'!$F362),"",F362+I361)</f>
        <v/>
      </c>
      <c r="J362" s="133"/>
      <c r="K362" s="73"/>
    </row>
    <row r="363" spans="1:11" ht="15.75" customHeight="1" x14ac:dyDescent="0.25">
      <c r="A363" s="73"/>
      <c r="B363" s="137"/>
      <c r="C363" s="11"/>
      <c r="D363" s="6"/>
      <c r="E363" s="6"/>
      <c r="F363" s="6"/>
      <c r="G363" s="134" t="str">
        <f>IF(ISBLANK('Mortgage Payment Plan'!$D363),"",G362-D363)</f>
        <v/>
      </c>
      <c r="H363" s="135" t="str">
        <f>IF(ISBLANK('Mortgage Payment Plan'!$E363),"",E363+H362)</f>
        <v/>
      </c>
      <c r="I363" s="136" t="str">
        <f>IF(ISBLANK('Mortgage Payment Plan'!$F363),"",F363+I362)</f>
        <v/>
      </c>
      <c r="J363" s="133"/>
      <c r="K363" s="73"/>
    </row>
    <row r="364" spans="1:11" ht="15.75" customHeight="1" x14ac:dyDescent="0.25">
      <c r="A364" s="73"/>
      <c r="B364" s="137"/>
      <c r="C364" s="10"/>
      <c r="D364" s="9"/>
      <c r="E364" s="9"/>
      <c r="F364" s="9"/>
      <c r="G364" s="130" t="str">
        <f>IF(ISBLANK('Mortgage Payment Plan'!$D364),"",G363-D364)</f>
        <v/>
      </c>
      <c r="H364" s="131" t="str">
        <f>IF(ISBLANK('Mortgage Payment Plan'!$E364),"",E364+H363)</f>
        <v/>
      </c>
      <c r="I364" s="132" t="str">
        <f>IF(ISBLANK('Mortgage Payment Plan'!$F364),"",F364+I363)</f>
        <v/>
      </c>
      <c r="J364" s="133"/>
      <c r="K364" s="73"/>
    </row>
    <row r="365" spans="1:11" ht="15.75" customHeight="1" x14ac:dyDescent="0.25">
      <c r="A365" s="73"/>
      <c r="B365" s="137"/>
      <c r="C365" s="11"/>
      <c r="D365" s="6"/>
      <c r="E365" s="6"/>
      <c r="F365" s="6"/>
      <c r="G365" s="134" t="str">
        <f>IF(ISBLANK('Mortgage Payment Plan'!$D365),"",G364-D365)</f>
        <v/>
      </c>
      <c r="H365" s="135" t="str">
        <f>IF(ISBLANK('Mortgage Payment Plan'!$E365),"",E365+H364)</f>
        <v/>
      </c>
      <c r="I365" s="136" t="str">
        <f>IF(ISBLANK('Mortgage Payment Plan'!$F365),"",F365+I364)</f>
        <v/>
      </c>
      <c r="J365" s="133"/>
      <c r="K365" s="73"/>
    </row>
    <row r="366" spans="1:11" ht="15.75" customHeight="1" x14ac:dyDescent="0.25">
      <c r="A366" s="73"/>
      <c r="B366" s="137"/>
      <c r="C366" s="10"/>
      <c r="D366" s="9"/>
      <c r="E366" s="9"/>
      <c r="F366" s="9"/>
      <c r="G366" s="130" t="str">
        <f>IF(ISBLANK('Mortgage Payment Plan'!$D366),"",G365-D366)</f>
        <v/>
      </c>
      <c r="H366" s="131" t="str">
        <f>IF(ISBLANK('Mortgage Payment Plan'!$E366),"",E366+H365)</f>
        <v/>
      </c>
      <c r="I366" s="132" t="str">
        <f>IF(ISBLANK('Mortgage Payment Plan'!$F366),"",F366+I365)</f>
        <v/>
      </c>
      <c r="J366" s="133"/>
      <c r="K366" s="73"/>
    </row>
    <row r="367" spans="1:11" ht="15.75" customHeight="1" x14ac:dyDescent="0.25">
      <c r="A367" s="73"/>
      <c r="B367" s="137"/>
      <c r="C367" s="11"/>
      <c r="D367" s="6"/>
      <c r="E367" s="6"/>
      <c r="F367" s="6"/>
      <c r="G367" s="134" t="str">
        <f>IF(ISBLANK('Mortgage Payment Plan'!$D367),"",G366-D367)</f>
        <v/>
      </c>
      <c r="H367" s="135" t="str">
        <f>IF(ISBLANK('Mortgage Payment Plan'!$E367),"",E367+H366)</f>
        <v/>
      </c>
      <c r="I367" s="136" t="str">
        <f>IF(ISBLANK('Mortgage Payment Plan'!$F367),"",F367+I366)</f>
        <v/>
      </c>
      <c r="J367" s="133"/>
      <c r="K367" s="73"/>
    </row>
    <row r="368" spans="1:11" ht="15.75" customHeight="1" x14ac:dyDescent="0.25">
      <c r="A368" s="73"/>
      <c r="B368" s="137"/>
      <c r="C368" s="10"/>
      <c r="D368" s="9"/>
      <c r="E368" s="9"/>
      <c r="F368" s="9"/>
      <c r="G368" s="130" t="str">
        <f>IF(ISBLANK('Mortgage Payment Plan'!$D368),"",G367-D368)</f>
        <v/>
      </c>
      <c r="H368" s="131" t="str">
        <f>IF(ISBLANK('Mortgage Payment Plan'!$E368),"",E368+H367)</f>
        <v/>
      </c>
      <c r="I368" s="132" t="str">
        <f>IF(ISBLANK('Mortgage Payment Plan'!$F368),"",F368+I367)</f>
        <v/>
      </c>
      <c r="J368" s="133"/>
      <c r="K368" s="73"/>
    </row>
    <row r="369" spans="1:11" ht="15.75" customHeight="1" x14ac:dyDescent="0.25">
      <c r="A369" s="73"/>
      <c r="B369" s="137"/>
      <c r="C369" s="11"/>
      <c r="D369" s="6"/>
      <c r="E369" s="6"/>
      <c r="F369" s="6"/>
      <c r="G369" s="134" t="str">
        <f>IF(ISBLANK('Mortgage Payment Plan'!$D369),"",G368-D369)</f>
        <v/>
      </c>
      <c r="H369" s="135" t="str">
        <f>IF(ISBLANK('Mortgage Payment Plan'!$E369),"",E369+H368)</f>
        <v/>
      </c>
      <c r="I369" s="136" t="str">
        <f>IF(ISBLANK('Mortgage Payment Plan'!$F369),"",F369+I368)</f>
        <v/>
      </c>
      <c r="J369" s="133"/>
      <c r="K369" s="73"/>
    </row>
    <row r="370" spans="1:11" ht="15.75" customHeight="1" x14ac:dyDescent="0.25">
      <c r="A370" s="73"/>
      <c r="B370" s="137"/>
      <c r="C370" s="10"/>
      <c r="D370" s="9"/>
      <c r="E370" s="9"/>
      <c r="F370" s="9"/>
      <c r="G370" s="130" t="str">
        <f>IF(ISBLANK('Mortgage Payment Plan'!$D370),"",G369-D370)</f>
        <v/>
      </c>
      <c r="H370" s="131" t="str">
        <f>IF(ISBLANK('Mortgage Payment Plan'!$E370),"",E370+H369)</f>
        <v/>
      </c>
      <c r="I370" s="132" t="str">
        <f>IF(ISBLANK('Mortgage Payment Plan'!$F370),"",F370+I369)</f>
        <v/>
      </c>
      <c r="J370" s="133"/>
      <c r="K370" s="73"/>
    </row>
    <row r="371" spans="1:11" ht="15.75" customHeight="1" x14ac:dyDescent="0.25">
      <c r="A371" s="73"/>
      <c r="B371" s="137"/>
      <c r="C371" s="11"/>
      <c r="D371" s="6"/>
      <c r="E371" s="6"/>
      <c r="F371" s="6"/>
      <c r="G371" s="134" t="str">
        <f>IF(ISBLANK('Mortgage Payment Plan'!$D371),"",G370-D371)</f>
        <v/>
      </c>
      <c r="H371" s="135" t="str">
        <f>IF(ISBLANK('Mortgage Payment Plan'!$E371),"",E371+H370)</f>
        <v/>
      </c>
      <c r="I371" s="136" t="str">
        <f>IF(ISBLANK('Mortgage Payment Plan'!$F371),"",F371+I370)</f>
        <v/>
      </c>
      <c r="J371" s="133"/>
      <c r="K371" s="73"/>
    </row>
    <row r="372" spans="1:11" ht="15.75" customHeight="1" x14ac:dyDescent="0.25">
      <c r="A372" s="73"/>
      <c r="B372" s="137"/>
      <c r="C372" s="10"/>
      <c r="D372" s="9"/>
      <c r="E372" s="9"/>
      <c r="F372" s="9"/>
      <c r="G372" s="130" t="str">
        <f>IF(ISBLANK('Mortgage Payment Plan'!$D372),"",G371-D372)</f>
        <v/>
      </c>
      <c r="H372" s="131" t="str">
        <f>IF(ISBLANK('Mortgage Payment Plan'!$E372),"",E372+H371)</f>
        <v/>
      </c>
      <c r="I372" s="132" t="str">
        <f>IF(ISBLANK('Mortgage Payment Plan'!$F372),"",F372+I371)</f>
        <v/>
      </c>
      <c r="J372" s="133"/>
      <c r="K372" s="73"/>
    </row>
    <row r="373" spans="1:11" ht="15.75" customHeight="1" x14ac:dyDescent="0.25">
      <c r="A373" s="73"/>
      <c r="B373" s="137"/>
      <c r="C373" s="11"/>
      <c r="D373" s="6"/>
      <c r="E373" s="6"/>
      <c r="F373" s="6"/>
      <c r="G373" s="134" t="str">
        <f>IF(ISBLANK('Mortgage Payment Plan'!$D373),"",G372-D373)</f>
        <v/>
      </c>
      <c r="H373" s="135" t="str">
        <f>IF(ISBLANK('Mortgage Payment Plan'!$E373),"",E373+H372)</f>
        <v/>
      </c>
      <c r="I373" s="136" t="str">
        <f>IF(ISBLANK('Mortgage Payment Plan'!$F373),"",F373+I372)</f>
        <v/>
      </c>
      <c r="J373" s="133"/>
      <c r="K373" s="73"/>
    </row>
    <row r="374" spans="1:11" ht="15.75" customHeight="1" x14ac:dyDescent="0.25">
      <c r="A374" s="73"/>
      <c r="B374" s="137"/>
      <c r="C374" s="10"/>
      <c r="D374" s="9"/>
      <c r="E374" s="9"/>
      <c r="F374" s="9"/>
      <c r="G374" s="130" t="str">
        <f>IF(ISBLANK('Mortgage Payment Plan'!$D374),"",G373-D374)</f>
        <v/>
      </c>
      <c r="H374" s="131" t="str">
        <f>IF(ISBLANK('Mortgage Payment Plan'!$E374),"",E374+H373)</f>
        <v/>
      </c>
      <c r="I374" s="132" t="str">
        <f>IF(ISBLANK('Mortgage Payment Plan'!$F374),"",F374+I373)</f>
        <v/>
      </c>
      <c r="J374" s="133"/>
      <c r="K374" s="73"/>
    </row>
    <row r="375" spans="1:11" ht="15.75" customHeight="1" x14ac:dyDescent="0.25">
      <c r="A375" s="73"/>
      <c r="B375" s="137"/>
      <c r="C375" s="11"/>
      <c r="D375" s="6"/>
      <c r="E375" s="6"/>
      <c r="F375" s="6"/>
      <c r="G375" s="134" t="str">
        <f>IF(ISBLANK('Mortgage Payment Plan'!$D375),"",G374-D375)</f>
        <v/>
      </c>
      <c r="H375" s="135" t="str">
        <f>IF(ISBLANK('Mortgage Payment Plan'!$E375),"",E375+H374)</f>
        <v/>
      </c>
      <c r="I375" s="136" t="str">
        <f>IF(ISBLANK('Mortgage Payment Plan'!$F375),"",F375+I374)</f>
        <v/>
      </c>
      <c r="J375" s="133"/>
      <c r="K375" s="73"/>
    </row>
    <row r="376" spans="1:11" ht="15.75" customHeight="1" x14ac:dyDescent="0.25">
      <c r="A376" s="73"/>
      <c r="B376" s="137"/>
      <c r="C376" s="10"/>
      <c r="D376" s="9"/>
      <c r="E376" s="9"/>
      <c r="F376" s="9"/>
      <c r="G376" s="130" t="str">
        <f>IF(ISBLANK('Mortgage Payment Plan'!$D376),"",G375-D376)</f>
        <v/>
      </c>
      <c r="H376" s="131" t="str">
        <f>IF(ISBLANK('Mortgage Payment Plan'!$E376),"",E376+H375)</f>
        <v/>
      </c>
      <c r="I376" s="132" t="str">
        <f>IF(ISBLANK('Mortgage Payment Plan'!$F376),"",F376+I375)</f>
        <v/>
      </c>
      <c r="J376" s="133"/>
      <c r="K376" s="73"/>
    </row>
    <row r="377" spans="1:11" ht="15.75" customHeight="1" x14ac:dyDescent="0.25">
      <c r="A377" s="73"/>
      <c r="B377" s="137"/>
      <c r="C377" s="11"/>
      <c r="D377" s="6"/>
      <c r="E377" s="6"/>
      <c r="F377" s="6"/>
      <c r="G377" s="134" t="str">
        <f>IF(ISBLANK('Mortgage Payment Plan'!$D377),"",G376-D377)</f>
        <v/>
      </c>
      <c r="H377" s="135" t="str">
        <f>IF(ISBLANK('Mortgage Payment Plan'!$E377),"",E377+H376)</f>
        <v/>
      </c>
      <c r="I377" s="136" t="str">
        <f>IF(ISBLANK('Mortgage Payment Plan'!$F377),"",F377+I376)</f>
        <v/>
      </c>
      <c r="J377" s="133"/>
      <c r="K377" s="73"/>
    </row>
    <row r="378" spans="1:11" ht="15.75" customHeight="1" x14ac:dyDescent="0.25">
      <c r="A378" s="73"/>
      <c r="B378" s="137"/>
      <c r="C378" s="10"/>
      <c r="D378" s="9"/>
      <c r="E378" s="9"/>
      <c r="F378" s="9"/>
      <c r="G378" s="130" t="str">
        <f>IF(ISBLANK('Mortgage Payment Plan'!$D378),"",G377-D378)</f>
        <v/>
      </c>
      <c r="H378" s="131" t="str">
        <f>IF(ISBLANK('Mortgage Payment Plan'!$E378),"",E378+H377)</f>
        <v/>
      </c>
      <c r="I378" s="132" t="str">
        <f>IF(ISBLANK('Mortgage Payment Plan'!$F378),"",F378+I377)</f>
        <v/>
      </c>
      <c r="J378" s="133"/>
      <c r="K378" s="73"/>
    </row>
    <row r="379" spans="1:11" ht="15.75" customHeight="1" x14ac:dyDescent="0.25">
      <c r="A379" s="73"/>
      <c r="B379" s="137"/>
      <c r="C379" s="11"/>
      <c r="D379" s="6"/>
      <c r="E379" s="6"/>
      <c r="F379" s="6"/>
      <c r="G379" s="134" t="str">
        <f>IF(ISBLANK('Mortgage Payment Plan'!$D379),"",G378-D379)</f>
        <v/>
      </c>
      <c r="H379" s="135" t="str">
        <f>IF(ISBLANK('Mortgage Payment Plan'!$E379),"",E379+H378)</f>
        <v/>
      </c>
      <c r="I379" s="136" t="str">
        <f>IF(ISBLANK('Mortgage Payment Plan'!$F379),"",F379+I378)</f>
        <v/>
      </c>
      <c r="J379" s="133"/>
      <c r="K379" s="73"/>
    </row>
    <row r="380" spans="1:11" ht="15.75" customHeight="1" x14ac:dyDescent="0.25">
      <c r="A380" s="73"/>
      <c r="B380" s="137"/>
      <c r="C380" s="10"/>
      <c r="D380" s="9"/>
      <c r="E380" s="9"/>
      <c r="F380" s="9"/>
      <c r="G380" s="130" t="str">
        <f>IF(ISBLANK('Mortgage Payment Plan'!$D380),"",G379-D380)</f>
        <v/>
      </c>
      <c r="H380" s="131" t="str">
        <f>IF(ISBLANK('Mortgage Payment Plan'!$E380),"",E380+H379)</f>
        <v/>
      </c>
      <c r="I380" s="132" t="str">
        <f>IF(ISBLANK('Mortgage Payment Plan'!$F380),"",F380+I379)</f>
        <v/>
      </c>
      <c r="J380" s="133"/>
      <c r="K380" s="73"/>
    </row>
    <row r="381" spans="1:11" ht="15.75" customHeight="1" x14ac:dyDescent="0.25">
      <c r="A381" s="73"/>
      <c r="B381" s="137"/>
      <c r="C381" s="11"/>
      <c r="D381" s="6"/>
      <c r="E381" s="6"/>
      <c r="F381" s="6"/>
      <c r="G381" s="134" t="str">
        <f>IF(ISBLANK('Mortgage Payment Plan'!$D381),"",G380-D381)</f>
        <v/>
      </c>
      <c r="H381" s="135" t="str">
        <f>IF(ISBLANK('Mortgage Payment Plan'!$E381),"",E381+H380)</f>
        <v/>
      </c>
      <c r="I381" s="136" t="str">
        <f>IF(ISBLANK('Mortgage Payment Plan'!$F381),"",F381+I380)</f>
        <v/>
      </c>
      <c r="J381" s="133"/>
      <c r="K381" s="73"/>
    </row>
    <row r="382" spans="1:11" ht="15.75" customHeight="1" x14ac:dyDescent="0.25">
      <c r="A382" s="73"/>
      <c r="B382" s="137"/>
      <c r="C382" s="10"/>
      <c r="D382" s="9"/>
      <c r="E382" s="9"/>
      <c r="F382" s="9"/>
      <c r="G382" s="130" t="str">
        <f>IF(ISBLANK('Mortgage Payment Plan'!$D382),"",G381-D382)</f>
        <v/>
      </c>
      <c r="H382" s="131" t="str">
        <f>IF(ISBLANK('Mortgage Payment Plan'!$E382),"",E382+H381)</f>
        <v/>
      </c>
      <c r="I382" s="132" t="str">
        <f>IF(ISBLANK('Mortgage Payment Plan'!$F382),"",F382+I381)</f>
        <v/>
      </c>
      <c r="J382" s="133"/>
      <c r="K382" s="73"/>
    </row>
    <row r="383" spans="1:11" ht="15.75" customHeight="1" x14ac:dyDescent="0.25">
      <c r="A383" s="73"/>
      <c r="B383" s="137"/>
      <c r="C383" s="11"/>
      <c r="D383" s="6"/>
      <c r="E383" s="6"/>
      <c r="F383" s="6"/>
      <c r="G383" s="134" t="str">
        <f>IF(ISBLANK('Mortgage Payment Plan'!$D383),"",G382-D383)</f>
        <v/>
      </c>
      <c r="H383" s="135" t="str">
        <f>IF(ISBLANK('Mortgage Payment Plan'!$E383),"",E383+H382)</f>
        <v/>
      </c>
      <c r="I383" s="136" t="str">
        <f>IF(ISBLANK('Mortgage Payment Plan'!$F383),"",F383+I382)</f>
        <v/>
      </c>
      <c r="J383" s="133"/>
      <c r="K383" s="73"/>
    </row>
    <row r="384" spans="1:11" ht="15.75" customHeight="1" x14ac:dyDescent="0.25">
      <c r="A384" s="73"/>
      <c r="B384" s="137"/>
      <c r="C384" s="10"/>
      <c r="D384" s="9"/>
      <c r="E384" s="9"/>
      <c r="F384" s="9"/>
      <c r="G384" s="130" t="str">
        <f>IF(ISBLANK('Mortgage Payment Plan'!$D384),"",G383-D384)</f>
        <v/>
      </c>
      <c r="H384" s="131" t="str">
        <f>IF(ISBLANK('Mortgage Payment Plan'!$E384),"",E384+H383)</f>
        <v/>
      </c>
      <c r="I384" s="132" t="str">
        <f>IF(ISBLANK('Mortgage Payment Plan'!$F384),"",F384+I383)</f>
        <v/>
      </c>
      <c r="J384" s="133"/>
      <c r="K384" s="73"/>
    </row>
    <row r="385" spans="1:11" ht="15.75" customHeight="1" x14ac:dyDescent="0.25">
      <c r="A385" s="73"/>
      <c r="B385" s="137"/>
      <c r="C385" s="11"/>
      <c r="D385" s="6"/>
      <c r="E385" s="6"/>
      <c r="F385" s="6"/>
      <c r="G385" s="134" t="str">
        <f>IF(ISBLANK('Mortgage Payment Plan'!$D385),"",G384-D385)</f>
        <v/>
      </c>
      <c r="H385" s="135" t="str">
        <f>IF(ISBLANK('Mortgage Payment Plan'!$E385),"",E385+H384)</f>
        <v/>
      </c>
      <c r="I385" s="136" t="str">
        <f>IF(ISBLANK('Mortgage Payment Plan'!$F385),"",F385+I384)</f>
        <v/>
      </c>
      <c r="J385" s="133"/>
      <c r="K385" s="73"/>
    </row>
    <row r="386" spans="1:11" ht="15.75" customHeight="1" x14ac:dyDescent="0.25">
      <c r="A386" s="73"/>
      <c r="B386" s="137"/>
      <c r="C386" s="10"/>
      <c r="D386" s="9"/>
      <c r="E386" s="9"/>
      <c r="F386" s="9"/>
      <c r="G386" s="130" t="str">
        <f>IF(ISBLANK('Mortgage Payment Plan'!$D386),"",G385-D386)</f>
        <v/>
      </c>
      <c r="H386" s="131" t="str">
        <f>IF(ISBLANK('Mortgage Payment Plan'!$E386),"",E386+H385)</f>
        <v/>
      </c>
      <c r="I386" s="132" t="str">
        <f>IF(ISBLANK('Mortgage Payment Plan'!$F386),"",F386+I385)</f>
        <v/>
      </c>
      <c r="J386" s="133"/>
      <c r="K386" s="73"/>
    </row>
    <row r="387" spans="1:11" ht="15.75" customHeight="1" x14ac:dyDescent="0.25">
      <c r="A387" s="73"/>
      <c r="B387" s="137"/>
      <c r="C387" s="11"/>
      <c r="D387" s="6"/>
      <c r="E387" s="6"/>
      <c r="F387" s="6"/>
      <c r="G387" s="134" t="str">
        <f>IF(ISBLANK('Mortgage Payment Plan'!$D387),"",G386-D387)</f>
        <v/>
      </c>
      <c r="H387" s="135" t="str">
        <f>IF(ISBLANK('Mortgage Payment Plan'!$E387),"",E387+H386)</f>
        <v/>
      </c>
      <c r="I387" s="136" t="str">
        <f>IF(ISBLANK('Mortgage Payment Plan'!$F387),"",F387+I386)</f>
        <v/>
      </c>
      <c r="J387" s="133"/>
      <c r="K387" s="73"/>
    </row>
    <row r="388" spans="1:11" ht="15.75" customHeight="1" x14ac:dyDescent="0.25">
      <c r="A388" s="73"/>
      <c r="B388" s="137"/>
      <c r="C388" s="10"/>
      <c r="D388" s="9"/>
      <c r="E388" s="9"/>
      <c r="F388" s="9"/>
      <c r="G388" s="130" t="str">
        <f>IF(ISBLANK('Mortgage Payment Plan'!$D388),"",G387-D388)</f>
        <v/>
      </c>
      <c r="H388" s="131" t="str">
        <f>IF(ISBLANK('Mortgage Payment Plan'!$E388),"",E388+H387)</f>
        <v/>
      </c>
      <c r="I388" s="132" t="str">
        <f>IF(ISBLANK('Mortgage Payment Plan'!$F388),"",F388+I387)</f>
        <v/>
      </c>
      <c r="J388" s="133"/>
      <c r="K388" s="73"/>
    </row>
    <row r="389" spans="1:11" ht="15.75" customHeight="1" x14ac:dyDescent="0.25">
      <c r="A389" s="73"/>
      <c r="B389" s="137"/>
      <c r="C389" s="11"/>
      <c r="D389" s="6"/>
      <c r="E389" s="6"/>
      <c r="F389" s="6"/>
      <c r="G389" s="134" t="str">
        <f>IF(ISBLANK('Mortgage Payment Plan'!$D389),"",G388-D389)</f>
        <v/>
      </c>
      <c r="H389" s="135" t="str">
        <f>IF(ISBLANK('Mortgage Payment Plan'!$E389),"",E389+H388)</f>
        <v/>
      </c>
      <c r="I389" s="136" t="str">
        <f>IF(ISBLANK('Mortgage Payment Plan'!$F389),"",F389+I388)</f>
        <v/>
      </c>
      <c r="J389" s="133"/>
      <c r="K389" s="73"/>
    </row>
    <row r="390" spans="1:11" ht="15.75" customHeight="1" x14ac:dyDescent="0.25">
      <c r="A390" s="73"/>
      <c r="B390" s="137"/>
      <c r="C390" s="10"/>
      <c r="D390" s="9"/>
      <c r="E390" s="9"/>
      <c r="F390" s="9"/>
      <c r="G390" s="130" t="str">
        <f>IF(ISBLANK('Mortgage Payment Plan'!$D390),"",G389-D390)</f>
        <v/>
      </c>
      <c r="H390" s="131" t="str">
        <f>IF(ISBLANK('Mortgage Payment Plan'!$E390),"",E390+H389)</f>
        <v/>
      </c>
      <c r="I390" s="132" t="str">
        <f>IF(ISBLANK('Mortgage Payment Plan'!$F390),"",F390+I389)</f>
        <v/>
      </c>
      <c r="J390" s="133"/>
      <c r="K390" s="73"/>
    </row>
    <row r="391" spans="1:11" ht="15.75" customHeight="1" x14ac:dyDescent="0.25">
      <c r="A391" s="73"/>
      <c r="B391" s="137"/>
      <c r="C391" s="11"/>
      <c r="D391" s="6"/>
      <c r="E391" s="6"/>
      <c r="F391" s="6"/>
      <c r="G391" s="134" t="str">
        <f>IF(ISBLANK('Mortgage Payment Plan'!$D391),"",G390-D391)</f>
        <v/>
      </c>
      <c r="H391" s="135" t="str">
        <f>IF(ISBLANK('Mortgage Payment Plan'!$E391),"",E391+H390)</f>
        <v/>
      </c>
      <c r="I391" s="136" t="str">
        <f>IF(ISBLANK('Mortgage Payment Plan'!$F391),"",F391+I390)</f>
        <v/>
      </c>
      <c r="J391" s="133"/>
      <c r="K391" s="73"/>
    </row>
    <row r="392" spans="1:11" ht="15.75" customHeight="1" x14ac:dyDescent="0.25">
      <c r="A392" s="73"/>
      <c r="B392" s="137"/>
      <c r="C392" s="10"/>
      <c r="D392" s="9"/>
      <c r="E392" s="9"/>
      <c r="F392" s="9"/>
      <c r="G392" s="130" t="str">
        <f>IF(ISBLANK('Mortgage Payment Plan'!$D392),"",G391-D392)</f>
        <v/>
      </c>
      <c r="H392" s="131" t="str">
        <f>IF(ISBLANK('Mortgage Payment Plan'!$E392),"",E392+H391)</f>
        <v/>
      </c>
      <c r="I392" s="132" t="str">
        <f>IF(ISBLANK('Mortgage Payment Plan'!$F392),"",F392+I391)</f>
        <v/>
      </c>
      <c r="J392" s="133"/>
      <c r="K392" s="73"/>
    </row>
    <row r="393" spans="1:11" ht="15.75" customHeight="1" x14ac:dyDescent="0.25">
      <c r="A393" s="73"/>
      <c r="B393" s="137"/>
      <c r="C393" s="11"/>
      <c r="D393" s="6"/>
      <c r="E393" s="6"/>
      <c r="F393" s="6"/>
      <c r="G393" s="134" t="str">
        <f>IF(ISBLANK('Mortgage Payment Plan'!$D393),"",G392-D393)</f>
        <v/>
      </c>
      <c r="H393" s="135" t="str">
        <f>IF(ISBLANK('Mortgage Payment Plan'!$E393),"",E393+H392)</f>
        <v/>
      </c>
      <c r="I393" s="136" t="str">
        <f>IF(ISBLANK('Mortgage Payment Plan'!$F393),"",F393+I392)</f>
        <v/>
      </c>
      <c r="J393" s="133"/>
      <c r="K393" s="73"/>
    </row>
    <row r="394" spans="1:11" ht="15.75" customHeight="1" x14ac:dyDescent="0.25">
      <c r="A394" s="73"/>
      <c r="B394" s="137"/>
      <c r="C394" s="10"/>
      <c r="D394" s="9"/>
      <c r="E394" s="9"/>
      <c r="F394" s="9"/>
      <c r="G394" s="130" t="str">
        <f>IF(ISBLANK('Mortgage Payment Plan'!$D394),"",G393-D394)</f>
        <v/>
      </c>
      <c r="H394" s="131" t="str">
        <f>IF(ISBLANK('Mortgage Payment Plan'!$E394),"",E394+H393)</f>
        <v/>
      </c>
      <c r="I394" s="132" t="str">
        <f>IF(ISBLANK('Mortgage Payment Plan'!$F394),"",F394+I393)</f>
        <v/>
      </c>
      <c r="J394" s="133"/>
      <c r="K394" s="73"/>
    </row>
    <row r="395" spans="1:11" ht="15.75" customHeight="1" x14ac:dyDescent="0.25">
      <c r="A395" s="73"/>
      <c r="B395" s="137"/>
      <c r="C395" s="11"/>
      <c r="D395" s="6"/>
      <c r="E395" s="6"/>
      <c r="F395" s="6"/>
      <c r="G395" s="134" t="str">
        <f>IF(ISBLANK('Mortgage Payment Plan'!$D395),"",G394-D395)</f>
        <v/>
      </c>
      <c r="H395" s="135" t="str">
        <f>IF(ISBLANK('Mortgage Payment Plan'!$E395),"",E395+H394)</f>
        <v/>
      </c>
      <c r="I395" s="136" t="str">
        <f>IF(ISBLANK('Mortgage Payment Plan'!$F395),"",F395+I394)</f>
        <v/>
      </c>
      <c r="J395" s="133"/>
      <c r="K395" s="73"/>
    </row>
    <row r="396" spans="1:11" ht="15.75" customHeight="1" x14ac:dyDescent="0.25">
      <c r="A396" s="73"/>
      <c r="B396" s="137"/>
      <c r="C396" s="10"/>
      <c r="D396" s="9"/>
      <c r="E396" s="9"/>
      <c r="F396" s="9"/>
      <c r="G396" s="130" t="str">
        <f>IF(ISBLANK('Mortgage Payment Plan'!$D396),"",G395-D396)</f>
        <v/>
      </c>
      <c r="H396" s="131" t="str">
        <f>IF(ISBLANK('Mortgage Payment Plan'!$E396),"",E396+H395)</f>
        <v/>
      </c>
      <c r="I396" s="132" t="str">
        <f>IF(ISBLANK('Mortgage Payment Plan'!$F396),"",F396+I395)</f>
        <v/>
      </c>
      <c r="J396" s="133"/>
      <c r="K396" s="73"/>
    </row>
    <row r="397" spans="1:11" ht="15.75" customHeight="1" x14ac:dyDescent="0.25">
      <c r="A397" s="73"/>
      <c r="B397" s="137"/>
      <c r="C397" s="11"/>
      <c r="D397" s="6"/>
      <c r="E397" s="6"/>
      <c r="F397" s="6"/>
      <c r="G397" s="134" t="str">
        <f>IF(ISBLANK('Mortgage Payment Plan'!$D397),"",G396-D397)</f>
        <v/>
      </c>
      <c r="H397" s="135" t="str">
        <f>IF(ISBLANK('Mortgage Payment Plan'!$E397),"",E397+H396)</f>
        <v/>
      </c>
      <c r="I397" s="136" t="str">
        <f>IF(ISBLANK('Mortgage Payment Plan'!$F397),"",F397+I396)</f>
        <v/>
      </c>
      <c r="J397" s="133"/>
      <c r="K397" s="73"/>
    </row>
    <row r="398" spans="1:11" ht="15.75" customHeight="1" x14ac:dyDescent="0.25">
      <c r="A398" s="73"/>
      <c r="B398" s="137"/>
      <c r="C398" s="10"/>
      <c r="D398" s="9"/>
      <c r="E398" s="9"/>
      <c r="F398" s="9"/>
      <c r="G398" s="130" t="str">
        <f>IF(ISBLANK('Mortgage Payment Plan'!$D398),"",G397-D398)</f>
        <v/>
      </c>
      <c r="H398" s="131" t="str">
        <f>IF(ISBLANK('Mortgage Payment Plan'!$E398),"",E398+H397)</f>
        <v/>
      </c>
      <c r="I398" s="132" t="str">
        <f>IF(ISBLANK('Mortgage Payment Plan'!$F398),"",F398+I397)</f>
        <v/>
      </c>
      <c r="J398" s="133"/>
      <c r="K398" s="73"/>
    </row>
    <row r="399" spans="1:11" ht="15.75" customHeight="1" x14ac:dyDescent="0.25">
      <c r="A399" s="73"/>
      <c r="B399" s="137"/>
      <c r="C399" s="11"/>
      <c r="D399" s="6"/>
      <c r="E399" s="6"/>
      <c r="F399" s="6"/>
      <c r="G399" s="134" t="str">
        <f>IF(ISBLANK('Mortgage Payment Plan'!$D399),"",G398-D399)</f>
        <v/>
      </c>
      <c r="H399" s="135" t="str">
        <f>IF(ISBLANK('Mortgage Payment Plan'!$E399),"",E399+H398)</f>
        <v/>
      </c>
      <c r="I399" s="136" t="str">
        <f>IF(ISBLANK('Mortgage Payment Plan'!$F399),"",F399+I398)</f>
        <v/>
      </c>
      <c r="J399" s="133"/>
      <c r="K399" s="73"/>
    </row>
    <row r="400" spans="1:11" ht="15.75" customHeight="1" x14ac:dyDescent="0.25">
      <c r="A400" s="73"/>
      <c r="B400" s="137"/>
      <c r="C400" s="10"/>
      <c r="D400" s="9"/>
      <c r="E400" s="9"/>
      <c r="F400" s="9"/>
      <c r="G400" s="130" t="str">
        <f>IF(ISBLANK('Mortgage Payment Plan'!$D400),"",G399-D400)</f>
        <v/>
      </c>
      <c r="H400" s="131" t="str">
        <f>IF(ISBLANK('Mortgage Payment Plan'!$E400),"",E400+H399)</f>
        <v/>
      </c>
      <c r="I400" s="132" t="str">
        <f>IF(ISBLANK('Mortgage Payment Plan'!$F400),"",F400+I399)</f>
        <v/>
      </c>
      <c r="J400" s="133"/>
      <c r="K400" s="73"/>
    </row>
    <row r="401" spans="1:11" ht="15.75" customHeight="1" x14ac:dyDescent="0.25">
      <c r="A401" s="73"/>
      <c r="B401" s="137"/>
      <c r="C401" s="11"/>
      <c r="D401" s="6"/>
      <c r="E401" s="6"/>
      <c r="F401" s="6"/>
      <c r="G401" s="134" t="str">
        <f>IF(ISBLANK('Mortgage Payment Plan'!$D401),"",G400-D401)</f>
        <v/>
      </c>
      <c r="H401" s="135" t="str">
        <f>IF(ISBLANK('Mortgage Payment Plan'!$E401),"",E401+H400)</f>
        <v/>
      </c>
      <c r="I401" s="136" t="str">
        <f>IF(ISBLANK('Mortgage Payment Plan'!$F401),"",F401+I400)</f>
        <v/>
      </c>
      <c r="J401" s="133"/>
      <c r="K401" s="73"/>
    </row>
    <row r="402" spans="1:11" ht="15.75" customHeight="1" x14ac:dyDescent="0.25">
      <c r="A402" s="73"/>
      <c r="B402" s="137"/>
      <c r="C402" s="10"/>
      <c r="D402" s="9"/>
      <c r="E402" s="9"/>
      <c r="F402" s="9"/>
      <c r="G402" s="130" t="str">
        <f>IF(ISBLANK('Mortgage Payment Plan'!$D402),"",G401-D402)</f>
        <v/>
      </c>
      <c r="H402" s="131" t="str">
        <f>IF(ISBLANK('Mortgage Payment Plan'!$E402),"",E402+H401)</f>
        <v/>
      </c>
      <c r="I402" s="132" t="str">
        <f>IF(ISBLANK('Mortgage Payment Plan'!$F402),"",F402+I401)</f>
        <v/>
      </c>
      <c r="J402" s="133"/>
      <c r="K402" s="73"/>
    </row>
    <row r="403" spans="1:11" ht="15.75" customHeight="1" x14ac:dyDescent="0.25">
      <c r="A403" s="73"/>
      <c r="B403" s="137"/>
      <c r="C403" s="11"/>
      <c r="D403" s="6"/>
      <c r="E403" s="6"/>
      <c r="F403" s="6"/>
      <c r="G403" s="134" t="str">
        <f>IF(ISBLANK('Mortgage Payment Plan'!$D403),"",G402-D403)</f>
        <v/>
      </c>
      <c r="H403" s="135" t="str">
        <f>IF(ISBLANK('Mortgage Payment Plan'!$E403),"",E403+H402)</f>
        <v/>
      </c>
      <c r="I403" s="136" t="str">
        <f>IF(ISBLANK('Mortgage Payment Plan'!$F403),"",F403+I402)</f>
        <v/>
      </c>
      <c r="J403" s="133"/>
      <c r="K403" s="73"/>
    </row>
    <row r="404" spans="1:11" ht="15.75" customHeight="1" x14ac:dyDescent="0.25">
      <c r="A404" s="73"/>
      <c r="B404" s="137"/>
      <c r="C404" s="10"/>
      <c r="D404" s="9"/>
      <c r="E404" s="9"/>
      <c r="F404" s="9"/>
      <c r="G404" s="130" t="str">
        <f>IF(ISBLANK('Mortgage Payment Plan'!$D404),"",G403-D404)</f>
        <v/>
      </c>
      <c r="H404" s="131" t="str">
        <f>IF(ISBLANK('Mortgage Payment Plan'!$E404),"",E404+H403)</f>
        <v/>
      </c>
      <c r="I404" s="132" t="str">
        <f>IF(ISBLANK('Mortgage Payment Plan'!$F404),"",F404+I403)</f>
        <v/>
      </c>
      <c r="J404" s="133"/>
      <c r="K404" s="73"/>
    </row>
    <row r="405" spans="1:11" ht="15.75" customHeight="1" x14ac:dyDescent="0.25">
      <c r="A405" s="73"/>
      <c r="B405" s="137"/>
      <c r="C405" s="11"/>
      <c r="D405" s="6"/>
      <c r="E405" s="6"/>
      <c r="F405" s="6"/>
      <c r="G405" s="134" t="str">
        <f>IF(ISBLANK('Mortgage Payment Plan'!$D405),"",G404-D405)</f>
        <v/>
      </c>
      <c r="H405" s="135" t="str">
        <f>IF(ISBLANK('Mortgage Payment Plan'!$E405),"",E405+H404)</f>
        <v/>
      </c>
      <c r="I405" s="136" t="str">
        <f>IF(ISBLANK('Mortgage Payment Plan'!$F405),"",F405+I404)</f>
        <v/>
      </c>
      <c r="J405" s="133"/>
      <c r="K405" s="73"/>
    </row>
    <row r="406" spans="1:11" ht="15.75" customHeight="1" x14ac:dyDescent="0.25">
      <c r="A406" s="73"/>
      <c r="B406" s="137"/>
      <c r="C406" s="10"/>
      <c r="D406" s="9"/>
      <c r="E406" s="9"/>
      <c r="F406" s="9"/>
      <c r="G406" s="130" t="str">
        <f>IF(ISBLANK('Mortgage Payment Plan'!$D406),"",G405-D406)</f>
        <v/>
      </c>
      <c r="H406" s="131" t="str">
        <f>IF(ISBLANK('Mortgage Payment Plan'!$E406),"",E406+H405)</f>
        <v/>
      </c>
      <c r="I406" s="132" t="str">
        <f>IF(ISBLANK('Mortgage Payment Plan'!$F406),"",F406+I405)</f>
        <v/>
      </c>
      <c r="J406" s="133"/>
      <c r="K406" s="73"/>
    </row>
    <row r="407" spans="1:11" ht="15.75" customHeight="1" x14ac:dyDescent="0.25">
      <c r="A407" s="73"/>
      <c r="B407" s="137"/>
      <c r="C407" s="11"/>
      <c r="D407" s="6"/>
      <c r="E407" s="6"/>
      <c r="F407" s="6"/>
      <c r="G407" s="134" t="str">
        <f>IF(ISBLANK('Mortgage Payment Plan'!$D407),"",G406-D407)</f>
        <v/>
      </c>
      <c r="H407" s="135" t="str">
        <f>IF(ISBLANK('Mortgage Payment Plan'!$E407),"",E407+H406)</f>
        <v/>
      </c>
      <c r="I407" s="136" t="str">
        <f>IF(ISBLANK('Mortgage Payment Plan'!$F407),"",F407+I406)</f>
        <v/>
      </c>
      <c r="J407" s="133"/>
      <c r="K407" s="73"/>
    </row>
    <row r="408" spans="1:11" ht="15.75" customHeight="1" x14ac:dyDescent="0.25">
      <c r="A408" s="73"/>
      <c r="B408" s="137"/>
      <c r="C408" s="10"/>
      <c r="D408" s="9"/>
      <c r="E408" s="9"/>
      <c r="F408" s="9"/>
      <c r="G408" s="130" t="str">
        <f>IF(ISBLANK('Mortgage Payment Plan'!$D408),"",G407-D408)</f>
        <v/>
      </c>
      <c r="H408" s="131" t="str">
        <f>IF(ISBLANK('Mortgage Payment Plan'!$E408),"",E408+H407)</f>
        <v/>
      </c>
      <c r="I408" s="132" t="str">
        <f>IF(ISBLANK('Mortgage Payment Plan'!$F408),"",F408+I407)</f>
        <v/>
      </c>
      <c r="J408" s="133"/>
      <c r="K408" s="73"/>
    </row>
    <row r="409" spans="1:11" ht="15.75" customHeight="1" x14ac:dyDescent="0.25">
      <c r="A409" s="73"/>
      <c r="B409" s="137"/>
      <c r="C409" s="11"/>
      <c r="D409" s="6"/>
      <c r="E409" s="6"/>
      <c r="F409" s="6"/>
      <c r="G409" s="134" t="str">
        <f>IF(ISBLANK('Mortgage Payment Plan'!$D409),"",G408-D409)</f>
        <v/>
      </c>
      <c r="H409" s="135" t="str">
        <f>IF(ISBLANK('Mortgage Payment Plan'!$E409),"",E409+H408)</f>
        <v/>
      </c>
      <c r="I409" s="136" t="str">
        <f>IF(ISBLANK('Mortgage Payment Plan'!$F409),"",F409+I408)</f>
        <v/>
      </c>
      <c r="J409" s="133"/>
      <c r="K409" s="73"/>
    </row>
    <row r="410" spans="1:11" ht="15.75" customHeight="1" x14ac:dyDescent="0.25">
      <c r="A410" s="73"/>
      <c r="B410" s="137"/>
      <c r="C410" s="10"/>
      <c r="D410" s="9"/>
      <c r="E410" s="9"/>
      <c r="F410" s="9"/>
      <c r="G410" s="130" t="str">
        <f>IF(ISBLANK('Mortgage Payment Plan'!$D410),"",G409-D410)</f>
        <v/>
      </c>
      <c r="H410" s="131" t="str">
        <f>IF(ISBLANK('Mortgage Payment Plan'!$E410),"",E410+H409)</f>
        <v/>
      </c>
      <c r="I410" s="132" t="str">
        <f>IF(ISBLANK('Mortgage Payment Plan'!$F410),"",F410+I409)</f>
        <v/>
      </c>
      <c r="J410" s="133"/>
      <c r="K410" s="73"/>
    </row>
    <row r="411" spans="1:11" ht="15.75" customHeight="1" x14ac:dyDescent="0.25">
      <c r="A411" s="73"/>
      <c r="B411" s="137"/>
      <c r="C411" s="11"/>
      <c r="D411" s="6"/>
      <c r="E411" s="6"/>
      <c r="F411" s="6"/>
      <c r="G411" s="134" t="str">
        <f>IF(ISBLANK('Mortgage Payment Plan'!$D411),"",G410-D411)</f>
        <v/>
      </c>
      <c r="H411" s="135" t="str">
        <f>IF(ISBLANK('Mortgage Payment Plan'!$E411),"",E411+H410)</f>
        <v/>
      </c>
      <c r="I411" s="136" t="str">
        <f>IF(ISBLANK('Mortgage Payment Plan'!$F411),"",F411+I410)</f>
        <v/>
      </c>
      <c r="J411" s="133"/>
      <c r="K411" s="73"/>
    </row>
    <row r="412" spans="1:11" ht="15.75" customHeight="1" x14ac:dyDescent="0.25">
      <c r="A412" s="73"/>
      <c r="B412" s="137"/>
      <c r="C412" s="10"/>
      <c r="D412" s="9"/>
      <c r="E412" s="9"/>
      <c r="F412" s="9"/>
      <c r="G412" s="130" t="str">
        <f>IF(ISBLANK('Mortgage Payment Plan'!$D412),"",G411-D412)</f>
        <v/>
      </c>
      <c r="H412" s="131" t="str">
        <f>IF(ISBLANK('Mortgage Payment Plan'!$E412),"",E412+H411)</f>
        <v/>
      </c>
      <c r="I412" s="132" t="str">
        <f>IF(ISBLANK('Mortgage Payment Plan'!$F412),"",F412+I411)</f>
        <v/>
      </c>
      <c r="J412" s="133"/>
      <c r="K412" s="73"/>
    </row>
    <row r="413" spans="1:11" ht="15.75" customHeight="1" x14ac:dyDescent="0.25">
      <c r="A413" s="73"/>
      <c r="B413" s="137"/>
      <c r="C413" s="11"/>
      <c r="D413" s="6"/>
      <c r="E413" s="6"/>
      <c r="F413" s="6"/>
      <c r="G413" s="134" t="str">
        <f>IF(ISBLANK('Mortgage Payment Plan'!$D413),"",G412-D413)</f>
        <v/>
      </c>
      <c r="H413" s="135" t="str">
        <f>IF(ISBLANK('Mortgage Payment Plan'!$E413),"",E413+H412)</f>
        <v/>
      </c>
      <c r="I413" s="136" t="str">
        <f>IF(ISBLANK('Mortgage Payment Plan'!$F413),"",F413+I412)</f>
        <v/>
      </c>
      <c r="J413" s="133"/>
      <c r="K413" s="73"/>
    </row>
    <row r="414" spans="1:11" ht="15.75" customHeight="1" x14ac:dyDescent="0.25">
      <c r="A414" s="73"/>
      <c r="B414" s="137"/>
      <c r="C414" s="10"/>
      <c r="D414" s="9"/>
      <c r="E414" s="9"/>
      <c r="F414" s="9"/>
      <c r="G414" s="130" t="str">
        <f>IF(ISBLANK('Mortgage Payment Plan'!$D414),"",G413-D414)</f>
        <v/>
      </c>
      <c r="H414" s="131" t="str">
        <f>IF(ISBLANK('Mortgage Payment Plan'!$E414),"",E414+H413)</f>
        <v/>
      </c>
      <c r="I414" s="132" t="str">
        <f>IF(ISBLANK('Mortgage Payment Plan'!$F414),"",F414+I413)</f>
        <v/>
      </c>
      <c r="J414" s="133"/>
      <c r="K414" s="73"/>
    </row>
    <row r="415" spans="1:11" ht="15.75" customHeight="1" x14ac:dyDescent="0.25">
      <c r="A415" s="73"/>
      <c r="B415" s="137"/>
      <c r="C415" s="11"/>
      <c r="D415" s="6"/>
      <c r="E415" s="6"/>
      <c r="F415" s="6"/>
      <c r="G415" s="134" t="str">
        <f>IF(ISBLANK('Mortgage Payment Plan'!$D415),"",G414-D415)</f>
        <v/>
      </c>
      <c r="H415" s="135" t="str">
        <f>IF(ISBLANK('Mortgage Payment Plan'!$E415),"",E415+H414)</f>
        <v/>
      </c>
      <c r="I415" s="136" t="str">
        <f>IF(ISBLANK('Mortgage Payment Plan'!$F415),"",F415+I414)</f>
        <v/>
      </c>
      <c r="J415" s="133"/>
      <c r="K415" s="73"/>
    </row>
    <row r="416" spans="1:11" ht="15.75" customHeight="1" thickBot="1" x14ac:dyDescent="0.3">
      <c r="A416" s="73"/>
      <c r="B416" s="138"/>
      <c r="C416" s="12"/>
      <c r="D416" s="13"/>
      <c r="E416" s="13"/>
      <c r="F416" s="13"/>
      <c r="G416" s="139" t="str">
        <f>IF(ISBLANK('Mortgage Payment Plan'!$D416),"",G415-D416)</f>
        <v/>
      </c>
      <c r="H416" s="140" t="str">
        <f>IF(ISBLANK('Mortgage Payment Plan'!$E416),"",E416+H415)</f>
        <v/>
      </c>
      <c r="I416" s="141" t="str">
        <f>IF(ISBLANK('Mortgage Payment Plan'!$F416),"",F416+I415)</f>
        <v/>
      </c>
      <c r="J416" s="133"/>
      <c r="K416" s="73"/>
    </row>
    <row r="417" spans="1:11" ht="15.75" customHeight="1" x14ac:dyDescent="0.25">
      <c r="A417" s="73"/>
      <c r="B417" s="74"/>
      <c r="C417" s="75"/>
      <c r="D417" s="75"/>
      <c r="E417" s="75"/>
      <c r="F417" s="75"/>
      <c r="G417" s="73"/>
      <c r="H417" s="73"/>
      <c r="I417" s="73"/>
      <c r="J417" s="74"/>
      <c r="K417" s="73"/>
    </row>
    <row r="418" spans="1:11" ht="15.75" customHeight="1" x14ac:dyDescent="0.25">
      <c r="A418" s="73"/>
      <c r="B418" s="74"/>
      <c r="C418" s="75"/>
      <c r="D418" s="75"/>
      <c r="E418" s="75"/>
      <c r="F418" s="75"/>
      <c r="G418" s="73"/>
      <c r="H418" s="73"/>
      <c r="I418" s="73"/>
      <c r="J418" s="74"/>
      <c r="K418" s="73"/>
    </row>
    <row r="419" spans="1:11" ht="15.75" customHeight="1" x14ac:dyDescent="0.25">
      <c r="A419" s="73"/>
      <c r="B419" s="74"/>
      <c r="C419" s="75"/>
      <c r="D419" s="75"/>
      <c r="E419" s="75"/>
      <c r="F419" s="75"/>
      <c r="G419" s="73"/>
      <c r="H419" s="73"/>
      <c r="I419" s="73"/>
      <c r="J419" s="74"/>
      <c r="K419" s="73"/>
    </row>
    <row r="420" spans="1:11" ht="15.75" customHeight="1" x14ac:dyDescent="0.25">
      <c r="A420" s="73"/>
      <c r="B420" s="74"/>
      <c r="C420" s="75"/>
      <c r="D420" s="75"/>
      <c r="E420" s="75"/>
      <c r="F420" s="75"/>
      <c r="G420" s="73"/>
      <c r="H420" s="73"/>
      <c r="I420" s="73"/>
      <c r="J420" s="74"/>
      <c r="K420" s="73"/>
    </row>
    <row r="421" spans="1:11" ht="15.75" customHeight="1" x14ac:dyDescent="0.25">
      <c r="A421" s="73"/>
      <c r="B421" s="74"/>
      <c r="C421" s="75"/>
      <c r="D421" s="75"/>
      <c r="E421" s="75"/>
      <c r="F421" s="75"/>
      <c r="G421" s="73"/>
      <c r="H421" s="73"/>
      <c r="I421" s="73"/>
      <c r="J421" s="74"/>
      <c r="K421" s="73"/>
    </row>
    <row r="422" spans="1:11" ht="15.75" customHeight="1" x14ac:dyDescent="0.25">
      <c r="A422" s="73"/>
      <c r="B422" s="74"/>
      <c r="C422" s="75"/>
      <c r="D422" s="75"/>
      <c r="E422" s="75"/>
      <c r="F422" s="75"/>
      <c r="G422" s="73"/>
      <c r="H422" s="73"/>
      <c r="I422" s="73"/>
      <c r="J422" s="74"/>
      <c r="K422" s="73"/>
    </row>
    <row r="423" spans="1:11" ht="15.75" customHeight="1" x14ac:dyDescent="0.25">
      <c r="A423" s="73"/>
      <c r="B423" s="74"/>
      <c r="C423" s="75"/>
      <c r="D423" s="75"/>
      <c r="E423" s="75"/>
      <c r="F423" s="75"/>
      <c r="G423" s="73"/>
      <c r="H423" s="73"/>
      <c r="I423" s="73"/>
      <c r="J423" s="74"/>
      <c r="K423" s="73"/>
    </row>
    <row r="424" spans="1:11" ht="15.75" customHeight="1" x14ac:dyDescent="0.25">
      <c r="A424" s="73"/>
      <c r="B424" s="74"/>
      <c r="C424" s="75"/>
      <c r="D424" s="75"/>
      <c r="E424" s="75"/>
      <c r="F424" s="75"/>
      <c r="G424" s="73"/>
      <c r="H424" s="73"/>
      <c r="I424" s="73"/>
      <c r="J424" s="74"/>
      <c r="K424" s="73"/>
    </row>
    <row r="425" spans="1:11" ht="15.75" customHeight="1" x14ac:dyDescent="0.25">
      <c r="A425" s="73"/>
      <c r="B425" s="74"/>
      <c r="C425" s="75"/>
      <c r="D425" s="75"/>
      <c r="E425" s="75"/>
      <c r="F425" s="75"/>
      <c r="G425" s="73"/>
      <c r="H425" s="73"/>
      <c r="I425" s="73"/>
      <c r="J425" s="74"/>
      <c r="K425" s="73"/>
    </row>
    <row r="426" spans="1:11" ht="15.75" customHeight="1" x14ac:dyDescent="0.25">
      <c r="A426" s="73"/>
      <c r="B426" s="74"/>
      <c r="C426" s="75"/>
      <c r="D426" s="75"/>
      <c r="E426" s="75"/>
      <c r="F426" s="75"/>
      <c r="G426" s="73"/>
      <c r="H426" s="73"/>
      <c r="I426" s="73"/>
      <c r="J426" s="74"/>
      <c r="K426" s="73"/>
    </row>
    <row r="427" spans="1:11" ht="15.75" customHeight="1" x14ac:dyDescent="0.25">
      <c r="A427" s="73"/>
      <c r="B427" s="74"/>
      <c r="C427" s="75"/>
      <c r="D427" s="75"/>
      <c r="E427" s="75"/>
      <c r="F427" s="75"/>
      <c r="G427" s="73"/>
      <c r="H427" s="73"/>
      <c r="I427" s="73"/>
      <c r="J427" s="74"/>
      <c r="K427" s="73"/>
    </row>
    <row r="428" spans="1:11" ht="15.75" customHeight="1" x14ac:dyDescent="0.25">
      <c r="A428" s="73"/>
      <c r="B428" s="74"/>
      <c r="C428" s="75"/>
      <c r="D428" s="75"/>
      <c r="E428" s="75"/>
      <c r="F428" s="75"/>
      <c r="G428" s="73"/>
      <c r="H428" s="73"/>
      <c r="I428" s="73"/>
      <c r="J428" s="74"/>
      <c r="K428" s="73"/>
    </row>
    <row r="429" spans="1:11" ht="15.75" customHeight="1" x14ac:dyDescent="0.25">
      <c r="A429" s="73"/>
      <c r="B429" s="74"/>
      <c r="C429" s="75"/>
      <c r="D429" s="75"/>
      <c r="E429" s="75"/>
      <c r="F429" s="75"/>
      <c r="G429" s="73"/>
      <c r="H429" s="73"/>
      <c r="I429" s="73"/>
      <c r="J429" s="74"/>
      <c r="K429" s="73"/>
    </row>
    <row r="430" spans="1:11" ht="15.75" customHeight="1" x14ac:dyDescent="0.25">
      <c r="A430" s="73"/>
      <c r="B430" s="74"/>
      <c r="C430" s="75"/>
      <c r="D430" s="75"/>
      <c r="E430" s="75"/>
      <c r="F430" s="75"/>
      <c r="G430" s="73"/>
      <c r="H430" s="73"/>
      <c r="I430" s="73"/>
      <c r="J430" s="74"/>
      <c r="K430" s="73"/>
    </row>
    <row r="431" spans="1:11" ht="15.75" customHeight="1" x14ac:dyDescent="0.25">
      <c r="A431" s="73"/>
      <c r="B431" s="74"/>
      <c r="C431" s="75"/>
      <c r="D431" s="75"/>
      <c r="E431" s="75"/>
      <c r="F431" s="75"/>
      <c r="G431" s="73"/>
      <c r="H431" s="73"/>
      <c r="I431" s="73"/>
      <c r="J431" s="74"/>
      <c r="K431" s="73"/>
    </row>
    <row r="432" spans="1:11" ht="15.75" customHeight="1" x14ac:dyDescent="0.25">
      <c r="A432" s="73"/>
      <c r="B432" s="74"/>
      <c r="C432" s="75"/>
      <c r="D432" s="75"/>
      <c r="E432" s="75"/>
      <c r="F432" s="75"/>
      <c r="G432" s="73"/>
      <c r="H432" s="73"/>
      <c r="I432" s="73"/>
      <c r="J432" s="74"/>
      <c r="K432" s="73"/>
    </row>
    <row r="433" spans="1:11" ht="15.75" customHeight="1" x14ac:dyDescent="0.25">
      <c r="A433" s="73"/>
      <c r="B433" s="74"/>
      <c r="C433" s="75"/>
      <c r="D433" s="75"/>
      <c r="E433" s="75"/>
      <c r="F433" s="75"/>
      <c r="G433" s="73"/>
      <c r="H433" s="73"/>
      <c r="I433" s="73"/>
      <c r="J433" s="74"/>
      <c r="K433" s="73"/>
    </row>
    <row r="434" spans="1:11" ht="15.75" customHeight="1" x14ac:dyDescent="0.25">
      <c r="A434" s="73"/>
      <c r="B434" s="74"/>
      <c r="C434" s="75"/>
      <c r="D434" s="75"/>
      <c r="E434" s="75"/>
      <c r="F434" s="75"/>
      <c r="G434" s="73"/>
      <c r="H434" s="73"/>
      <c r="I434" s="73"/>
      <c r="J434" s="74"/>
      <c r="K434" s="73"/>
    </row>
    <row r="435" spans="1:11" ht="15.75" customHeight="1" x14ac:dyDescent="0.25">
      <c r="A435" s="73"/>
      <c r="B435" s="74"/>
      <c r="C435" s="75"/>
      <c r="D435" s="75"/>
      <c r="E435" s="75"/>
      <c r="F435" s="75"/>
      <c r="G435" s="73"/>
      <c r="H435" s="73"/>
      <c r="I435" s="73"/>
      <c r="J435" s="74"/>
      <c r="K435" s="73"/>
    </row>
    <row r="436" spans="1:11" ht="15.75" customHeight="1" x14ac:dyDescent="0.25">
      <c r="A436" s="73"/>
      <c r="B436" s="74"/>
      <c r="C436" s="75"/>
      <c r="D436" s="75"/>
      <c r="E436" s="75"/>
      <c r="F436" s="75"/>
      <c r="G436" s="73"/>
      <c r="H436" s="73"/>
      <c r="I436" s="73"/>
      <c r="J436" s="74"/>
      <c r="K436" s="73"/>
    </row>
    <row r="437" spans="1:11" ht="15.75" customHeight="1" x14ac:dyDescent="0.25">
      <c r="A437" s="73"/>
      <c r="B437" s="74"/>
      <c r="C437" s="75"/>
      <c r="D437" s="75"/>
      <c r="E437" s="75"/>
      <c r="F437" s="75"/>
      <c r="G437" s="73"/>
      <c r="H437" s="73"/>
      <c r="I437" s="73"/>
      <c r="J437" s="74"/>
      <c r="K437" s="73"/>
    </row>
    <row r="438" spans="1:11" ht="15.75" customHeight="1" x14ac:dyDescent="0.25">
      <c r="A438" s="73"/>
      <c r="B438" s="74"/>
      <c r="C438" s="75"/>
      <c r="D438" s="75"/>
      <c r="E438" s="75"/>
      <c r="F438" s="75"/>
      <c r="G438" s="73"/>
      <c r="H438" s="73"/>
      <c r="I438" s="73"/>
      <c r="J438" s="74"/>
      <c r="K438" s="73"/>
    </row>
    <row r="439" spans="1:11" ht="15.75" customHeight="1" x14ac:dyDescent="0.25">
      <c r="A439" s="73"/>
      <c r="B439" s="74"/>
      <c r="C439" s="75"/>
      <c r="D439" s="75"/>
      <c r="E439" s="75"/>
      <c r="F439" s="75"/>
      <c r="G439" s="73"/>
      <c r="H439" s="73"/>
      <c r="I439" s="73"/>
      <c r="J439" s="74"/>
      <c r="K439" s="73"/>
    </row>
    <row r="440" spans="1:11" ht="15.75" customHeight="1" x14ac:dyDescent="0.25">
      <c r="A440" s="73"/>
      <c r="B440" s="74"/>
      <c r="C440" s="75"/>
      <c r="D440" s="75"/>
      <c r="E440" s="75"/>
      <c r="F440" s="75"/>
      <c r="G440" s="73"/>
      <c r="H440" s="73"/>
      <c r="I440" s="73"/>
      <c r="J440" s="74"/>
      <c r="K440" s="73"/>
    </row>
    <row r="441" spans="1:11" ht="15.75" customHeight="1" x14ac:dyDescent="0.25">
      <c r="A441" s="73"/>
      <c r="B441" s="74"/>
      <c r="C441" s="75"/>
      <c r="D441" s="75"/>
      <c r="E441" s="75"/>
      <c r="F441" s="75"/>
      <c r="G441" s="73"/>
      <c r="H441" s="73"/>
      <c r="I441" s="73"/>
      <c r="J441" s="74"/>
      <c r="K441" s="73"/>
    </row>
    <row r="442" spans="1:11" ht="15.75" customHeight="1" x14ac:dyDescent="0.25">
      <c r="A442" s="73"/>
      <c r="B442" s="74"/>
      <c r="C442" s="75"/>
      <c r="D442" s="75"/>
      <c r="E442" s="75"/>
      <c r="F442" s="75"/>
      <c r="G442" s="73"/>
      <c r="H442" s="73"/>
      <c r="I442" s="73"/>
      <c r="J442" s="74"/>
      <c r="K442" s="73"/>
    </row>
    <row r="443" spans="1:11" ht="15.75" customHeight="1" x14ac:dyDescent="0.25">
      <c r="A443" s="73"/>
      <c r="B443" s="74"/>
      <c r="C443" s="75"/>
      <c r="D443" s="75"/>
      <c r="E443" s="75"/>
      <c r="F443" s="75"/>
      <c r="G443" s="73"/>
      <c r="H443" s="73"/>
      <c r="I443" s="73"/>
      <c r="J443" s="74"/>
      <c r="K443" s="73"/>
    </row>
    <row r="444" spans="1:11" ht="15.75" customHeight="1" x14ac:dyDescent="0.25">
      <c r="A444" s="73"/>
      <c r="B444" s="74"/>
      <c r="C444" s="75"/>
      <c r="D444" s="75"/>
      <c r="E444" s="75"/>
      <c r="F444" s="75"/>
      <c r="G444" s="73"/>
      <c r="H444" s="73"/>
      <c r="I444" s="73"/>
      <c r="J444" s="74"/>
      <c r="K444" s="73"/>
    </row>
    <row r="445" spans="1:11" ht="15.75" customHeight="1" x14ac:dyDescent="0.25">
      <c r="A445" s="73"/>
      <c r="B445" s="74"/>
      <c r="C445" s="75"/>
      <c r="D445" s="75"/>
      <c r="E445" s="75"/>
      <c r="F445" s="75"/>
      <c r="G445" s="73"/>
      <c r="H445" s="73"/>
      <c r="I445" s="73"/>
      <c r="J445" s="74"/>
      <c r="K445" s="73"/>
    </row>
    <row r="446" spans="1:11" ht="15.75" customHeight="1" x14ac:dyDescent="0.25">
      <c r="A446" s="73"/>
      <c r="B446" s="74"/>
      <c r="C446" s="75"/>
      <c r="D446" s="75"/>
      <c r="E446" s="75"/>
      <c r="F446" s="75"/>
      <c r="G446" s="73"/>
      <c r="H446" s="73"/>
      <c r="I446" s="73"/>
      <c r="J446" s="74"/>
      <c r="K446" s="73"/>
    </row>
    <row r="447" spans="1:11" ht="15.75" customHeight="1" x14ac:dyDescent="0.25">
      <c r="A447" s="73"/>
      <c r="B447" s="74"/>
      <c r="C447" s="75"/>
      <c r="D447" s="75"/>
      <c r="E447" s="75"/>
      <c r="F447" s="75"/>
      <c r="G447" s="73"/>
      <c r="H447" s="73"/>
      <c r="I447" s="73"/>
      <c r="J447" s="74"/>
      <c r="K447" s="73"/>
    </row>
    <row r="448" spans="1:11" ht="15.75" customHeight="1" x14ac:dyDescent="0.25">
      <c r="A448" s="73"/>
      <c r="B448" s="74"/>
      <c r="C448" s="75"/>
      <c r="D448" s="75"/>
      <c r="E448" s="75"/>
      <c r="F448" s="75"/>
      <c r="G448" s="73"/>
      <c r="H448" s="73"/>
      <c r="I448" s="73"/>
      <c r="J448" s="74"/>
      <c r="K448" s="73"/>
    </row>
    <row r="449" spans="1:11" ht="15.75" customHeight="1" x14ac:dyDescent="0.25">
      <c r="A449" s="73"/>
      <c r="B449" s="74"/>
      <c r="C449" s="75"/>
      <c r="D449" s="75"/>
      <c r="E449" s="75"/>
      <c r="F449" s="75"/>
      <c r="G449" s="73"/>
      <c r="H449" s="73"/>
      <c r="I449" s="73"/>
      <c r="J449" s="74"/>
      <c r="K449" s="73"/>
    </row>
    <row r="450" spans="1:11" ht="15.75" customHeight="1" x14ac:dyDescent="0.25">
      <c r="A450" s="73"/>
      <c r="B450" s="74"/>
      <c r="C450" s="75"/>
      <c r="D450" s="75"/>
      <c r="E450" s="75"/>
      <c r="F450" s="75"/>
      <c r="G450" s="73"/>
      <c r="H450" s="73"/>
      <c r="I450" s="73"/>
      <c r="J450" s="74"/>
      <c r="K450" s="73"/>
    </row>
    <row r="451" spans="1:11" ht="15.75" customHeight="1" x14ac:dyDescent="0.25">
      <c r="A451" s="73"/>
      <c r="B451" s="74"/>
      <c r="C451" s="75"/>
      <c r="D451" s="75"/>
      <c r="E451" s="75"/>
      <c r="F451" s="75"/>
      <c r="G451" s="73"/>
      <c r="H451" s="73"/>
      <c r="I451" s="73"/>
      <c r="J451" s="74"/>
      <c r="K451" s="73"/>
    </row>
    <row r="452" spans="1:11" ht="15.75" customHeight="1" x14ac:dyDescent="0.25">
      <c r="A452" s="73"/>
      <c r="B452" s="74"/>
      <c r="C452" s="75"/>
      <c r="D452" s="75"/>
      <c r="E452" s="75"/>
      <c r="F452" s="75"/>
      <c r="G452" s="73"/>
      <c r="H452" s="73"/>
      <c r="I452" s="73"/>
      <c r="J452" s="74"/>
      <c r="K452" s="73"/>
    </row>
    <row r="453" spans="1:11" ht="15.75" customHeight="1" x14ac:dyDescent="0.25">
      <c r="A453" s="73"/>
      <c r="B453" s="74"/>
      <c r="C453" s="75"/>
      <c r="D453" s="75"/>
      <c r="E453" s="75"/>
      <c r="F453" s="75"/>
      <c r="G453" s="73"/>
      <c r="H453" s="73"/>
      <c r="I453" s="73"/>
      <c r="J453" s="74"/>
      <c r="K453" s="73"/>
    </row>
    <row r="454" spans="1:11" ht="15.75" customHeight="1" x14ac:dyDescent="0.25">
      <c r="A454" s="73"/>
      <c r="B454" s="74"/>
      <c r="C454" s="75"/>
      <c r="D454" s="75"/>
      <c r="E454" s="75"/>
      <c r="F454" s="75"/>
      <c r="G454" s="73"/>
      <c r="H454" s="73"/>
      <c r="I454" s="73"/>
      <c r="J454" s="74"/>
      <c r="K454" s="73"/>
    </row>
    <row r="455" spans="1:11" ht="15.75" customHeight="1" x14ac:dyDescent="0.25">
      <c r="A455" s="73"/>
      <c r="B455" s="74"/>
      <c r="C455" s="75"/>
      <c r="D455" s="75"/>
      <c r="E455" s="75"/>
      <c r="F455" s="75"/>
      <c r="G455" s="73"/>
      <c r="H455" s="73"/>
      <c r="I455" s="73"/>
      <c r="J455" s="74"/>
      <c r="K455" s="73"/>
    </row>
    <row r="456" spans="1:11" ht="15.75" customHeight="1" x14ac:dyDescent="0.25">
      <c r="A456" s="73"/>
      <c r="B456" s="74"/>
      <c r="C456" s="75"/>
      <c r="D456" s="75"/>
      <c r="E456" s="75"/>
      <c r="F456" s="75"/>
      <c r="G456" s="73"/>
      <c r="H456" s="73"/>
      <c r="I456" s="73"/>
      <c r="J456" s="74"/>
      <c r="K456" s="73"/>
    </row>
    <row r="457" spans="1:11" ht="15.75" customHeight="1" x14ac:dyDescent="0.25">
      <c r="A457" s="73"/>
      <c r="B457" s="74"/>
      <c r="C457" s="75"/>
      <c r="D457" s="75"/>
      <c r="E457" s="75"/>
      <c r="F457" s="75"/>
      <c r="G457" s="73"/>
      <c r="H457" s="73"/>
      <c r="I457" s="73"/>
      <c r="J457" s="74"/>
      <c r="K457" s="73"/>
    </row>
    <row r="458" spans="1:11" ht="15.75" customHeight="1" x14ac:dyDescent="0.25">
      <c r="A458" s="73"/>
      <c r="B458" s="74"/>
      <c r="C458" s="75"/>
      <c r="D458" s="75"/>
      <c r="E458" s="75"/>
      <c r="F458" s="75"/>
      <c r="G458" s="73"/>
      <c r="H458" s="73"/>
      <c r="I458" s="73"/>
      <c r="J458" s="74"/>
      <c r="K458" s="73"/>
    </row>
    <row r="459" spans="1:11" ht="15.75" customHeight="1" x14ac:dyDescent="0.25">
      <c r="A459" s="73"/>
      <c r="B459" s="74"/>
      <c r="C459" s="75"/>
      <c r="D459" s="75"/>
      <c r="E459" s="75"/>
      <c r="F459" s="75"/>
      <c r="G459" s="73"/>
      <c r="H459" s="73"/>
      <c r="I459" s="73"/>
      <c r="J459" s="74"/>
      <c r="K459" s="73"/>
    </row>
    <row r="460" spans="1:11" ht="15.75" customHeight="1" x14ac:dyDescent="0.25">
      <c r="A460" s="73"/>
      <c r="B460" s="74"/>
      <c r="C460" s="75"/>
      <c r="D460" s="75"/>
      <c r="E460" s="75"/>
      <c r="F460" s="75"/>
      <c r="G460" s="73"/>
      <c r="H460" s="73"/>
      <c r="I460" s="73"/>
      <c r="J460" s="74"/>
      <c r="K460" s="73"/>
    </row>
    <row r="461" spans="1:11" ht="15.75" customHeight="1" x14ac:dyDescent="0.25">
      <c r="A461" s="73"/>
      <c r="B461" s="74"/>
      <c r="C461" s="75"/>
      <c r="D461" s="75"/>
      <c r="E461" s="75"/>
      <c r="F461" s="75"/>
      <c r="G461" s="73"/>
      <c r="H461" s="73"/>
      <c r="I461" s="73"/>
      <c r="J461" s="74"/>
      <c r="K461" s="73"/>
    </row>
    <row r="462" spans="1:11" ht="15.75" customHeight="1" x14ac:dyDescent="0.25">
      <c r="A462" s="73"/>
      <c r="B462" s="74"/>
      <c r="C462" s="75"/>
      <c r="D462" s="75"/>
      <c r="E462" s="75"/>
      <c r="F462" s="75"/>
      <c r="G462" s="73"/>
      <c r="H462" s="73"/>
      <c r="I462" s="73"/>
      <c r="J462" s="74"/>
      <c r="K462" s="73"/>
    </row>
    <row r="463" spans="1:11" ht="15.75" customHeight="1" x14ac:dyDescent="0.25">
      <c r="A463" s="73"/>
      <c r="B463" s="74"/>
      <c r="C463" s="75"/>
      <c r="D463" s="75"/>
      <c r="E463" s="75"/>
      <c r="F463" s="75"/>
      <c r="G463" s="73"/>
      <c r="H463" s="73"/>
      <c r="I463" s="73"/>
      <c r="J463" s="74"/>
      <c r="K463" s="73"/>
    </row>
    <row r="464" spans="1:11" ht="15.75" customHeight="1" x14ac:dyDescent="0.25">
      <c r="A464" s="73"/>
      <c r="B464" s="74"/>
      <c r="C464" s="75"/>
      <c r="D464" s="75"/>
      <c r="E464" s="75"/>
      <c r="F464" s="75"/>
      <c r="G464" s="73"/>
      <c r="H464" s="73"/>
      <c r="I464" s="73"/>
      <c r="J464" s="74"/>
      <c r="K464" s="73"/>
    </row>
    <row r="465" spans="1:11" ht="15.75" customHeight="1" x14ac:dyDescent="0.25">
      <c r="A465" s="73"/>
      <c r="B465" s="74"/>
      <c r="C465" s="75"/>
      <c r="D465" s="75"/>
      <c r="E465" s="75"/>
      <c r="F465" s="75"/>
      <c r="G465" s="73"/>
      <c r="H465" s="73"/>
      <c r="I465" s="73"/>
      <c r="J465" s="74"/>
      <c r="K465" s="73"/>
    </row>
    <row r="466" spans="1:11" ht="15.75" customHeight="1" x14ac:dyDescent="0.25">
      <c r="A466" s="73"/>
      <c r="B466" s="74"/>
      <c r="C466" s="75"/>
      <c r="D466" s="75"/>
      <c r="E466" s="75"/>
      <c r="F466" s="75"/>
      <c r="G466" s="73"/>
      <c r="H466" s="73"/>
      <c r="I466" s="73"/>
      <c r="J466" s="74"/>
      <c r="K466" s="73"/>
    </row>
    <row r="467" spans="1:11" ht="15.75" customHeight="1" x14ac:dyDescent="0.25">
      <c r="A467" s="73"/>
      <c r="B467" s="74"/>
      <c r="C467" s="75"/>
      <c r="D467" s="75"/>
      <c r="E467" s="75"/>
      <c r="F467" s="75"/>
      <c r="G467" s="73"/>
      <c r="H467" s="73"/>
      <c r="I467" s="73"/>
      <c r="J467" s="74"/>
      <c r="K467" s="73"/>
    </row>
    <row r="468" spans="1:11" ht="15.75" customHeight="1" x14ac:dyDescent="0.25">
      <c r="A468" s="73"/>
      <c r="B468" s="74"/>
      <c r="C468" s="75"/>
      <c r="D468" s="75"/>
      <c r="E468" s="75"/>
      <c r="F468" s="75"/>
      <c r="G468" s="73"/>
      <c r="H468" s="73"/>
      <c r="I468" s="73"/>
      <c r="J468" s="74"/>
      <c r="K468" s="73"/>
    </row>
    <row r="469" spans="1:11" ht="15.75" customHeight="1" x14ac:dyDescent="0.25">
      <c r="A469" s="73"/>
      <c r="B469" s="74"/>
      <c r="C469" s="75"/>
      <c r="D469" s="75"/>
      <c r="E469" s="75"/>
      <c r="F469" s="75"/>
      <c r="G469" s="73"/>
      <c r="H469" s="73"/>
      <c r="I469" s="73"/>
      <c r="J469" s="74"/>
      <c r="K469" s="73"/>
    </row>
    <row r="470" spans="1:11" ht="15.75" customHeight="1" x14ac:dyDescent="0.25">
      <c r="A470" s="73"/>
      <c r="B470" s="74"/>
      <c r="C470" s="75"/>
      <c r="D470" s="75"/>
      <c r="E470" s="75"/>
      <c r="F470" s="75"/>
      <c r="G470" s="73"/>
      <c r="H470" s="73"/>
      <c r="I470" s="73"/>
      <c r="J470" s="74"/>
      <c r="K470" s="73"/>
    </row>
    <row r="471" spans="1:11" ht="15.75" customHeight="1" x14ac:dyDescent="0.25">
      <c r="A471" s="73"/>
      <c r="B471" s="74"/>
      <c r="C471" s="75"/>
      <c r="D471" s="75"/>
      <c r="E471" s="75"/>
      <c r="F471" s="75"/>
      <c r="G471" s="73"/>
      <c r="H471" s="73"/>
      <c r="I471" s="73"/>
      <c r="J471" s="74"/>
      <c r="K471" s="73"/>
    </row>
    <row r="472" spans="1:11" ht="15.75" customHeight="1" x14ac:dyDescent="0.25">
      <c r="A472" s="73"/>
      <c r="B472" s="74"/>
      <c r="C472" s="75"/>
      <c r="D472" s="75"/>
      <c r="E472" s="75"/>
      <c r="F472" s="75"/>
      <c r="G472" s="73"/>
      <c r="H472" s="73"/>
      <c r="I472" s="73"/>
      <c r="J472" s="74"/>
      <c r="K472" s="73"/>
    </row>
    <row r="473" spans="1:11" ht="15.75" customHeight="1" x14ac:dyDescent="0.25">
      <c r="A473" s="73"/>
      <c r="B473" s="74"/>
      <c r="C473" s="75"/>
      <c r="D473" s="75"/>
      <c r="E473" s="75"/>
      <c r="F473" s="75"/>
      <c r="G473" s="73"/>
      <c r="H473" s="73"/>
      <c r="I473" s="73"/>
      <c r="J473" s="74"/>
      <c r="K473" s="73"/>
    </row>
    <row r="474" spans="1:11" ht="15.75" customHeight="1" x14ac:dyDescent="0.25">
      <c r="A474" s="73"/>
      <c r="B474" s="74"/>
      <c r="C474" s="75"/>
      <c r="D474" s="75"/>
      <c r="E474" s="75"/>
      <c r="F474" s="75"/>
      <c r="G474" s="73"/>
      <c r="H474" s="73"/>
      <c r="I474" s="73"/>
      <c r="J474" s="74"/>
      <c r="K474" s="73"/>
    </row>
    <row r="475" spans="1:11" ht="15.75" customHeight="1" x14ac:dyDescent="0.25">
      <c r="A475" s="73"/>
      <c r="B475" s="74"/>
      <c r="C475" s="75"/>
      <c r="D475" s="75"/>
      <c r="E475" s="75"/>
      <c r="F475" s="75"/>
      <c r="G475" s="73"/>
      <c r="H475" s="73"/>
      <c r="I475" s="73"/>
      <c r="J475" s="74"/>
      <c r="K475" s="73"/>
    </row>
    <row r="476" spans="1:11" ht="15.75" customHeight="1" x14ac:dyDescent="0.25">
      <c r="A476" s="73"/>
      <c r="B476" s="74"/>
      <c r="C476" s="75"/>
      <c r="D476" s="75"/>
      <c r="E476" s="75"/>
      <c r="F476" s="75"/>
      <c r="G476" s="73"/>
      <c r="H476" s="73"/>
      <c r="I476" s="73"/>
      <c r="J476" s="74"/>
      <c r="K476" s="73"/>
    </row>
    <row r="477" spans="1:11" ht="15.75" customHeight="1" x14ac:dyDescent="0.25">
      <c r="A477" s="73"/>
      <c r="B477" s="74"/>
      <c r="C477" s="75"/>
      <c r="D477" s="75"/>
      <c r="E477" s="75"/>
      <c r="F477" s="75"/>
      <c r="G477" s="73"/>
      <c r="H477" s="73"/>
      <c r="I477" s="73"/>
      <c r="J477" s="74"/>
      <c r="K477" s="73"/>
    </row>
    <row r="478" spans="1:11" ht="15.75" customHeight="1" x14ac:dyDescent="0.25">
      <c r="A478" s="73"/>
      <c r="B478" s="74"/>
      <c r="C478" s="75"/>
      <c r="D478" s="75"/>
      <c r="E478" s="75"/>
      <c r="F478" s="75"/>
      <c r="G478" s="73"/>
      <c r="H478" s="73"/>
      <c r="I478" s="73"/>
      <c r="J478" s="74"/>
      <c r="K478" s="73"/>
    </row>
    <row r="479" spans="1:11" ht="15.75" customHeight="1" x14ac:dyDescent="0.25">
      <c r="A479" s="73"/>
      <c r="B479" s="74"/>
      <c r="C479" s="75"/>
      <c r="D479" s="75"/>
      <c r="E479" s="75"/>
      <c r="F479" s="75"/>
      <c r="G479" s="73"/>
      <c r="H479" s="73"/>
      <c r="I479" s="73"/>
      <c r="J479" s="74"/>
      <c r="K479" s="73"/>
    </row>
    <row r="480" spans="1:11" ht="15.75" customHeight="1" x14ac:dyDescent="0.25">
      <c r="A480" s="73"/>
      <c r="B480" s="74"/>
      <c r="C480" s="75"/>
      <c r="D480" s="75"/>
      <c r="E480" s="75"/>
      <c r="F480" s="75"/>
      <c r="G480" s="73"/>
      <c r="H480" s="73"/>
      <c r="I480" s="73"/>
      <c r="J480" s="74"/>
      <c r="K480" s="73"/>
    </row>
    <row r="481" spans="1:11" ht="15.75" customHeight="1" x14ac:dyDescent="0.25">
      <c r="A481" s="73"/>
      <c r="B481" s="74"/>
      <c r="C481" s="75"/>
      <c r="D481" s="75"/>
      <c r="E481" s="75"/>
      <c r="F481" s="75"/>
      <c r="G481" s="73"/>
      <c r="H481" s="73"/>
      <c r="I481" s="73"/>
      <c r="J481" s="74"/>
      <c r="K481" s="73"/>
    </row>
    <row r="482" spans="1:11" ht="15.75" customHeight="1" x14ac:dyDescent="0.25">
      <c r="A482" s="73"/>
      <c r="B482" s="74"/>
      <c r="C482" s="75"/>
      <c r="D482" s="75"/>
      <c r="E482" s="75"/>
      <c r="F482" s="75"/>
      <c r="G482" s="73"/>
      <c r="H482" s="73"/>
      <c r="I482" s="73"/>
      <c r="J482" s="74"/>
      <c r="K482" s="73"/>
    </row>
    <row r="483" spans="1:11" ht="15.75" customHeight="1" x14ac:dyDescent="0.25">
      <c r="A483" s="73"/>
      <c r="B483" s="74"/>
      <c r="C483" s="75"/>
      <c r="D483" s="75"/>
      <c r="E483" s="75"/>
      <c r="F483" s="75"/>
      <c r="G483" s="73"/>
      <c r="H483" s="73"/>
      <c r="I483" s="73"/>
      <c r="J483" s="74"/>
      <c r="K483" s="73"/>
    </row>
    <row r="484" spans="1:11" ht="15.75" customHeight="1" x14ac:dyDescent="0.25">
      <c r="A484" s="73"/>
      <c r="B484" s="74"/>
      <c r="C484" s="75"/>
      <c r="D484" s="75"/>
      <c r="E484" s="75"/>
      <c r="F484" s="75"/>
      <c r="G484" s="73"/>
      <c r="H484" s="73"/>
      <c r="I484" s="73"/>
      <c r="J484" s="74"/>
      <c r="K484" s="73"/>
    </row>
    <row r="485" spans="1:11" ht="15.75" customHeight="1" x14ac:dyDescent="0.25">
      <c r="A485" s="73"/>
      <c r="B485" s="74"/>
      <c r="C485" s="75"/>
      <c r="D485" s="75"/>
      <c r="E485" s="75"/>
      <c r="F485" s="75"/>
      <c r="G485" s="73"/>
      <c r="H485" s="73"/>
      <c r="I485" s="73"/>
      <c r="J485" s="74"/>
      <c r="K485" s="73"/>
    </row>
    <row r="486" spans="1:11" ht="15.75" customHeight="1" x14ac:dyDescent="0.25">
      <c r="A486" s="73"/>
      <c r="B486" s="74"/>
      <c r="C486" s="75"/>
      <c r="D486" s="75"/>
      <c r="E486" s="75"/>
      <c r="F486" s="75"/>
      <c r="G486" s="73"/>
      <c r="H486" s="73"/>
      <c r="I486" s="73"/>
      <c r="J486" s="74"/>
      <c r="K486" s="73"/>
    </row>
    <row r="487" spans="1:11" ht="15.75" customHeight="1" x14ac:dyDescent="0.25">
      <c r="A487" s="73"/>
      <c r="B487" s="74"/>
      <c r="C487" s="75"/>
      <c r="D487" s="75"/>
      <c r="E487" s="75"/>
      <c r="F487" s="75"/>
      <c r="G487" s="73"/>
      <c r="H487" s="73"/>
      <c r="I487" s="73"/>
      <c r="J487" s="74"/>
      <c r="K487" s="73"/>
    </row>
    <row r="488" spans="1:11" ht="15.75" customHeight="1" x14ac:dyDescent="0.25">
      <c r="A488" s="73"/>
      <c r="B488" s="74"/>
      <c r="C488" s="75"/>
      <c r="D488" s="75"/>
      <c r="E488" s="75"/>
      <c r="F488" s="75"/>
      <c r="G488" s="73"/>
      <c r="H488" s="73"/>
      <c r="I488" s="73"/>
      <c r="J488" s="74"/>
      <c r="K488" s="73"/>
    </row>
    <row r="489" spans="1:11" ht="15.75" customHeight="1" x14ac:dyDescent="0.25">
      <c r="A489" s="73"/>
      <c r="B489" s="74"/>
      <c r="C489" s="75"/>
      <c r="D489" s="75"/>
      <c r="E489" s="75"/>
      <c r="F489" s="75"/>
      <c r="G489" s="73"/>
      <c r="H489" s="73"/>
      <c r="I489" s="73"/>
      <c r="J489" s="74"/>
      <c r="K489" s="73"/>
    </row>
    <row r="490" spans="1:11" ht="15.75" customHeight="1" x14ac:dyDescent="0.25">
      <c r="A490" s="73"/>
      <c r="B490" s="74"/>
      <c r="C490" s="75"/>
      <c r="D490" s="75"/>
      <c r="E490" s="75"/>
      <c r="F490" s="75"/>
      <c r="G490" s="73"/>
      <c r="H490" s="73"/>
      <c r="I490" s="73"/>
      <c r="J490" s="74"/>
      <c r="K490" s="73"/>
    </row>
    <row r="491" spans="1:11" ht="15.75" customHeight="1" x14ac:dyDescent="0.25">
      <c r="A491" s="73"/>
      <c r="B491" s="74"/>
      <c r="C491" s="75"/>
      <c r="D491" s="75"/>
      <c r="E491" s="75"/>
      <c r="F491" s="75"/>
      <c r="G491" s="73"/>
      <c r="H491" s="73"/>
      <c r="I491" s="73"/>
      <c r="J491" s="74"/>
      <c r="K491" s="73"/>
    </row>
    <row r="492" spans="1:11" ht="15.75" customHeight="1" x14ac:dyDescent="0.25">
      <c r="A492" s="73"/>
      <c r="B492" s="74"/>
      <c r="C492" s="75"/>
      <c r="D492" s="75"/>
      <c r="E492" s="75"/>
      <c r="F492" s="75"/>
      <c r="G492" s="73"/>
      <c r="H492" s="73"/>
      <c r="I492" s="73"/>
      <c r="J492" s="74"/>
      <c r="K492" s="73"/>
    </row>
    <row r="493" spans="1:11" ht="15.75" customHeight="1" x14ac:dyDescent="0.25">
      <c r="A493" s="73"/>
      <c r="B493" s="74"/>
      <c r="C493" s="75"/>
      <c r="D493" s="75"/>
      <c r="E493" s="75"/>
      <c r="F493" s="75"/>
      <c r="G493" s="73"/>
      <c r="H493" s="73"/>
      <c r="I493" s="73"/>
      <c r="J493" s="74"/>
      <c r="K493" s="73"/>
    </row>
    <row r="494" spans="1:11" ht="15.75" customHeight="1" x14ac:dyDescent="0.25">
      <c r="A494" s="73"/>
      <c r="B494" s="74"/>
      <c r="C494" s="75"/>
      <c r="D494" s="75"/>
      <c r="E494" s="75"/>
      <c r="F494" s="75"/>
      <c r="G494" s="73"/>
      <c r="H494" s="73"/>
      <c r="I494" s="73"/>
      <c r="J494" s="74"/>
      <c r="K494" s="73"/>
    </row>
    <row r="495" spans="1:11" ht="15.75" customHeight="1" x14ac:dyDescent="0.25">
      <c r="A495" s="73"/>
      <c r="B495" s="74"/>
      <c r="C495" s="75"/>
      <c r="D495" s="75"/>
      <c r="E495" s="75"/>
      <c r="F495" s="75"/>
      <c r="G495" s="73"/>
      <c r="H495" s="73"/>
      <c r="I495" s="73"/>
      <c r="J495" s="74"/>
      <c r="K495" s="73"/>
    </row>
    <row r="496" spans="1:11" ht="15.75" customHeight="1" x14ac:dyDescent="0.25">
      <c r="A496" s="73"/>
      <c r="B496" s="74"/>
      <c r="C496" s="75"/>
      <c r="D496" s="75"/>
      <c r="E496" s="75"/>
      <c r="F496" s="75"/>
      <c r="G496" s="73"/>
      <c r="H496" s="73"/>
      <c r="I496" s="73"/>
      <c r="J496" s="74"/>
      <c r="K496" s="73"/>
    </row>
    <row r="497" spans="1:11" ht="15.75" customHeight="1" x14ac:dyDescent="0.25">
      <c r="A497" s="73"/>
      <c r="B497" s="74"/>
      <c r="C497" s="75"/>
      <c r="D497" s="75"/>
      <c r="E497" s="75"/>
      <c r="F497" s="75"/>
      <c r="G497" s="73"/>
      <c r="H497" s="73"/>
      <c r="I497" s="73"/>
      <c r="J497" s="74"/>
      <c r="K497" s="73"/>
    </row>
    <row r="498" spans="1:11" ht="15.75" customHeight="1" x14ac:dyDescent="0.25">
      <c r="A498" s="73"/>
      <c r="B498" s="74"/>
      <c r="C498" s="75"/>
      <c r="D498" s="75"/>
      <c r="E498" s="75"/>
      <c r="F498" s="75"/>
      <c r="G498" s="73"/>
      <c r="H498" s="73"/>
      <c r="I498" s="73"/>
      <c r="J498" s="74"/>
      <c r="K498" s="73"/>
    </row>
    <row r="499" spans="1:11" ht="15.75" customHeight="1" x14ac:dyDescent="0.25">
      <c r="A499" s="73"/>
      <c r="B499" s="74"/>
      <c r="C499" s="75"/>
      <c r="D499" s="75"/>
      <c r="E499" s="75"/>
      <c r="F499" s="75"/>
      <c r="G499" s="73"/>
      <c r="H499" s="73"/>
      <c r="I499" s="73"/>
      <c r="J499" s="74"/>
      <c r="K499" s="73"/>
    </row>
    <row r="500" spans="1:11" ht="15.75" customHeight="1" x14ac:dyDescent="0.25">
      <c r="A500" s="73"/>
      <c r="B500" s="74"/>
      <c r="C500" s="75"/>
      <c r="D500" s="75"/>
      <c r="E500" s="75"/>
      <c r="F500" s="75"/>
      <c r="G500" s="73"/>
      <c r="H500" s="73"/>
      <c r="I500" s="73"/>
      <c r="J500" s="74"/>
      <c r="K500" s="73"/>
    </row>
    <row r="501" spans="1:11" ht="15.75" customHeight="1" x14ac:dyDescent="0.25">
      <c r="A501" s="73"/>
      <c r="B501" s="74"/>
      <c r="C501" s="75"/>
      <c r="D501" s="75"/>
      <c r="E501" s="75"/>
      <c r="F501" s="75"/>
      <c r="G501" s="73"/>
      <c r="H501" s="73"/>
      <c r="I501" s="73"/>
      <c r="J501" s="74"/>
      <c r="K501" s="73"/>
    </row>
    <row r="502" spans="1:11" ht="15.75" customHeight="1" x14ac:dyDescent="0.25">
      <c r="A502" s="73"/>
      <c r="B502" s="74"/>
      <c r="C502" s="75"/>
      <c r="D502" s="75"/>
      <c r="E502" s="75"/>
      <c r="F502" s="75"/>
      <c r="G502" s="73"/>
      <c r="H502" s="73"/>
      <c r="I502" s="73"/>
      <c r="J502" s="74"/>
      <c r="K502" s="73"/>
    </row>
    <row r="503" spans="1:11" ht="15.75" customHeight="1" x14ac:dyDescent="0.25">
      <c r="A503" s="73"/>
      <c r="B503" s="74"/>
      <c r="C503" s="75"/>
      <c r="D503" s="75"/>
      <c r="E503" s="75"/>
      <c r="F503" s="75"/>
      <c r="G503" s="73"/>
      <c r="H503" s="73"/>
      <c r="I503" s="73"/>
      <c r="J503" s="74"/>
      <c r="K503" s="73"/>
    </row>
    <row r="504" spans="1:11" ht="15.75" customHeight="1" x14ac:dyDescent="0.25">
      <c r="A504" s="73"/>
      <c r="B504" s="74"/>
      <c r="C504" s="75"/>
      <c r="D504" s="75"/>
      <c r="E504" s="75"/>
      <c r="F504" s="75"/>
      <c r="G504" s="73"/>
      <c r="H504" s="73"/>
      <c r="I504" s="73"/>
      <c r="J504" s="74"/>
      <c r="K504" s="73"/>
    </row>
    <row r="505" spans="1:11" ht="15.75" customHeight="1" x14ac:dyDescent="0.25">
      <c r="A505" s="73"/>
      <c r="B505" s="74"/>
      <c r="C505" s="75"/>
      <c r="D505" s="75"/>
      <c r="E505" s="75"/>
      <c r="F505" s="75"/>
      <c r="G505" s="73"/>
      <c r="H505" s="73"/>
      <c r="I505" s="73"/>
      <c r="J505" s="74"/>
      <c r="K505" s="73"/>
    </row>
    <row r="506" spans="1:11" ht="15.75" customHeight="1" x14ac:dyDescent="0.25">
      <c r="A506" s="73"/>
      <c r="B506" s="74"/>
      <c r="C506" s="75"/>
      <c r="D506" s="75"/>
      <c r="E506" s="75"/>
      <c r="F506" s="75"/>
      <c r="G506" s="73"/>
      <c r="H506" s="73"/>
      <c r="I506" s="73"/>
      <c r="J506" s="74"/>
      <c r="K506" s="73"/>
    </row>
    <row r="507" spans="1:11" ht="15.75" customHeight="1" x14ac:dyDescent="0.25">
      <c r="A507" s="73"/>
      <c r="B507" s="74"/>
      <c r="C507" s="75"/>
      <c r="D507" s="75"/>
      <c r="E507" s="75"/>
      <c r="F507" s="75"/>
      <c r="G507" s="73"/>
      <c r="H507" s="73"/>
      <c r="I507" s="73"/>
      <c r="J507" s="74"/>
      <c r="K507" s="73"/>
    </row>
    <row r="508" spans="1:11" ht="15.75" customHeight="1" x14ac:dyDescent="0.25">
      <c r="A508" s="73"/>
      <c r="B508" s="74"/>
      <c r="C508" s="75"/>
      <c r="D508" s="75"/>
      <c r="E508" s="75"/>
      <c r="F508" s="75"/>
      <c r="G508" s="73"/>
      <c r="H508" s="73"/>
      <c r="I508" s="73"/>
      <c r="J508" s="74"/>
      <c r="K508" s="73"/>
    </row>
    <row r="509" spans="1:11" ht="15.75" customHeight="1" x14ac:dyDescent="0.25">
      <c r="A509" s="73"/>
      <c r="B509" s="74"/>
      <c r="C509" s="75"/>
      <c r="D509" s="75"/>
      <c r="E509" s="75"/>
      <c r="F509" s="75"/>
      <c r="G509" s="73"/>
      <c r="H509" s="73"/>
      <c r="I509" s="73"/>
      <c r="J509" s="74"/>
      <c r="K509" s="73"/>
    </row>
    <row r="510" spans="1:11" ht="15.75" customHeight="1" x14ac:dyDescent="0.25">
      <c r="A510" s="73"/>
      <c r="B510" s="74"/>
      <c r="C510" s="75"/>
      <c r="D510" s="75"/>
      <c r="E510" s="75"/>
      <c r="F510" s="75"/>
      <c r="G510" s="73"/>
      <c r="H510" s="73"/>
      <c r="I510" s="73"/>
      <c r="J510" s="74"/>
      <c r="K510" s="73"/>
    </row>
    <row r="511" spans="1:11" ht="15.75" customHeight="1" x14ac:dyDescent="0.25">
      <c r="A511" s="73"/>
      <c r="B511" s="74"/>
      <c r="C511" s="75"/>
      <c r="D511" s="75"/>
      <c r="E511" s="75"/>
      <c r="F511" s="75"/>
      <c r="G511" s="73"/>
      <c r="H511" s="73"/>
      <c r="I511" s="73"/>
      <c r="J511" s="74"/>
      <c r="K511" s="73"/>
    </row>
    <row r="512" spans="1:11" ht="15.75" customHeight="1" x14ac:dyDescent="0.25">
      <c r="A512" s="73"/>
      <c r="B512" s="74"/>
      <c r="C512" s="75"/>
      <c r="D512" s="75"/>
      <c r="E512" s="75"/>
      <c r="F512" s="75"/>
      <c r="G512" s="73"/>
      <c r="H512" s="73"/>
      <c r="I512" s="73"/>
      <c r="J512" s="74"/>
      <c r="K512" s="73"/>
    </row>
    <row r="513" spans="1:11" ht="15.75" customHeight="1" x14ac:dyDescent="0.25">
      <c r="A513" s="73"/>
      <c r="B513" s="74"/>
      <c r="C513" s="75"/>
      <c r="D513" s="75"/>
      <c r="E513" s="75"/>
      <c r="F513" s="75"/>
      <c r="G513" s="73"/>
      <c r="H513" s="73"/>
      <c r="I513" s="73"/>
      <c r="J513" s="74"/>
      <c r="K513" s="73"/>
    </row>
    <row r="514" spans="1:11" ht="15.75" customHeight="1" x14ac:dyDescent="0.25">
      <c r="A514" s="73"/>
      <c r="B514" s="74"/>
      <c r="C514" s="75"/>
      <c r="D514" s="75"/>
      <c r="E514" s="75"/>
      <c r="F514" s="75"/>
      <c r="G514" s="73"/>
      <c r="H514" s="73"/>
      <c r="I514" s="73"/>
      <c r="J514" s="74"/>
      <c r="K514" s="73"/>
    </row>
    <row r="515" spans="1:11" ht="15.75" customHeight="1" x14ac:dyDescent="0.25">
      <c r="A515" s="73"/>
      <c r="B515" s="74"/>
      <c r="C515" s="75"/>
      <c r="D515" s="75"/>
      <c r="E515" s="75"/>
      <c r="F515" s="75"/>
      <c r="G515" s="73"/>
      <c r="H515" s="73"/>
      <c r="I515" s="73"/>
      <c r="J515" s="74"/>
      <c r="K515" s="73"/>
    </row>
    <row r="516" spans="1:11" ht="15.75" customHeight="1" x14ac:dyDescent="0.25">
      <c r="A516" s="73"/>
      <c r="B516" s="74"/>
      <c r="C516" s="75"/>
      <c r="D516" s="75"/>
      <c r="E516" s="75"/>
      <c r="F516" s="75"/>
      <c r="G516" s="73"/>
      <c r="H516" s="73"/>
      <c r="I516" s="73"/>
      <c r="J516" s="74"/>
      <c r="K516" s="73"/>
    </row>
    <row r="517" spans="1:11" ht="15.75" customHeight="1" x14ac:dyDescent="0.25">
      <c r="A517" s="73"/>
      <c r="B517" s="74"/>
      <c r="C517" s="75"/>
      <c r="D517" s="75"/>
      <c r="E517" s="75"/>
      <c r="F517" s="75"/>
      <c r="G517" s="73"/>
      <c r="H517" s="73"/>
      <c r="I517" s="73"/>
      <c r="J517" s="74"/>
      <c r="K517" s="73"/>
    </row>
    <row r="518" spans="1:11" ht="15.75" customHeight="1" x14ac:dyDescent="0.25">
      <c r="A518" s="73"/>
      <c r="B518" s="74"/>
      <c r="C518" s="75"/>
      <c r="D518" s="75"/>
      <c r="E518" s="75"/>
      <c r="F518" s="75"/>
      <c r="G518" s="73"/>
      <c r="H518" s="73"/>
      <c r="I518" s="73"/>
      <c r="J518" s="74"/>
      <c r="K518" s="73"/>
    </row>
    <row r="519" spans="1:11" ht="15.75" customHeight="1" x14ac:dyDescent="0.25">
      <c r="A519" s="73"/>
      <c r="B519" s="74"/>
      <c r="C519" s="75"/>
      <c r="D519" s="75"/>
      <c r="E519" s="75"/>
      <c r="F519" s="75"/>
      <c r="G519" s="73"/>
      <c r="H519" s="73"/>
      <c r="I519" s="73"/>
      <c r="J519" s="74"/>
      <c r="K519" s="73"/>
    </row>
    <row r="520" spans="1:11" ht="15.75" customHeight="1" x14ac:dyDescent="0.25">
      <c r="A520" s="73"/>
      <c r="B520" s="74"/>
      <c r="C520" s="75"/>
      <c r="D520" s="75"/>
      <c r="E520" s="75"/>
      <c r="F520" s="75"/>
      <c r="G520" s="73"/>
      <c r="H520" s="73"/>
      <c r="I520" s="73"/>
      <c r="J520" s="74"/>
      <c r="K520" s="73"/>
    </row>
    <row r="521" spans="1:11" ht="15.75" customHeight="1" x14ac:dyDescent="0.25">
      <c r="A521" s="73"/>
      <c r="B521" s="74"/>
      <c r="C521" s="75"/>
      <c r="D521" s="75"/>
      <c r="E521" s="75"/>
      <c r="F521" s="75"/>
      <c r="G521" s="73"/>
      <c r="H521" s="73"/>
      <c r="I521" s="73"/>
      <c r="J521" s="74"/>
      <c r="K521" s="73"/>
    </row>
    <row r="522" spans="1:11" ht="15.75" customHeight="1" x14ac:dyDescent="0.25">
      <c r="A522" s="73"/>
      <c r="B522" s="74"/>
      <c r="C522" s="75"/>
      <c r="D522" s="75"/>
      <c r="E522" s="75"/>
      <c r="F522" s="75"/>
      <c r="G522" s="73"/>
      <c r="H522" s="73"/>
      <c r="I522" s="73"/>
      <c r="J522" s="74"/>
      <c r="K522" s="73"/>
    </row>
    <row r="523" spans="1:11" ht="15.75" customHeight="1" x14ac:dyDescent="0.25">
      <c r="A523" s="73"/>
      <c r="B523" s="74"/>
      <c r="C523" s="75"/>
      <c r="D523" s="75"/>
      <c r="E523" s="75"/>
      <c r="F523" s="75"/>
      <c r="G523" s="73"/>
      <c r="H523" s="73"/>
      <c r="I523" s="73"/>
      <c r="J523" s="74"/>
      <c r="K523" s="73"/>
    </row>
    <row r="524" spans="1:11" ht="15.75" customHeight="1" x14ac:dyDescent="0.25">
      <c r="A524" s="73"/>
      <c r="B524" s="74"/>
      <c r="C524" s="75"/>
      <c r="D524" s="75"/>
      <c r="E524" s="75"/>
      <c r="F524" s="75"/>
      <c r="G524" s="73"/>
      <c r="H524" s="73"/>
      <c r="I524" s="73"/>
      <c r="J524" s="74"/>
      <c r="K524" s="73"/>
    </row>
    <row r="525" spans="1:11" ht="15.75" customHeight="1" x14ac:dyDescent="0.25">
      <c r="A525" s="73"/>
      <c r="B525" s="74"/>
      <c r="C525" s="75"/>
      <c r="D525" s="75"/>
      <c r="E525" s="75"/>
      <c r="F525" s="75"/>
      <c r="G525" s="73"/>
      <c r="H525" s="73"/>
      <c r="I525" s="73"/>
      <c r="J525" s="74"/>
      <c r="K525" s="73"/>
    </row>
    <row r="526" spans="1:11" ht="15.75" customHeight="1" x14ac:dyDescent="0.25">
      <c r="A526" s="73"/>
      <c r="B526" s="74"/>
      <c r="C526" s="75"/>
      <c r="D526" s="75"/>
      <c r="E526" s="75"/>
      <c r="F526" s="75"/>
      <c r="G526" s="73"/>
      <c r="H526" s="73"/>
      <c r="I526" s="73"/>
      <c r="J526" s="74"/>
      <c r="K526" s="73"/>
    </row>
    <row r="527" spans="1:11" ht="15.75" customHeight="1" x14ac:dyDescent="0.25">
      <c r="A527" s="73"/>
      <c r="B527" s="74"/>
      <c r="C527" s="75"/>
      <c r="D527" s="75"/>
      <c r="E527" s="75"/>
      <c r="F527" s="75"/>
      <c r="G527" s="73"/>
      <c r="H527" s="73"/>
      <c r="I527" s="73"/>
      <c r="J527" s="74"/>
      <c r="K527" s="73"/>
    </row>
    <row r="528" spans="1:11" ht="15.75" customHeight="1" x14ac:dyDescent="0.25">
      <c r="A528" s="73"/>
      <c r="B528" s="74"/>
      <c r="C528" s="75"/>
      <c r="D528" s="75"/>
      <c r="E528" s="75"/>
      <c r="F528" s="75"/>
      <c r="G528" s="73"/>
      <c r="H528" s="73"/>
      <c r="I528" s="73"/>
      <c r="J528" s="74"/>
      <c r="K528" s="73"/>
    </row>
    <row r="529" spans="1:11" ht="15.75" customHeight="1" x14ac:dyDescent="0.25">
      <c r="A529" s="73"/>
      <c r="B529" s="74"/>
      <c r="C529" s="75"/>
      <c r="D529" s="75"/>
      <c r="E529" s="75"/>
      <c r="F529" s="75"/>
      <c r="G529" s="73"/>
      <c r="H529" s="73"/>
      <c r="I529" s="73"/>
      <c r="J529" s="74"/>
      <c r="K529" s="73"/>
    </row>
    <row r="530" spans="1:11" ht="15.75" customHeight="1" x14ac:dyDescent="0.25">
      <c r="A530" s="73"/>
      <c r="B530" s="74"/>
      <c r="C530" s="75"/>
      <c r="D530" s="75"/>
      <c r="E530" s="75"/>
      <c r="F530" s="75"/>
      <c r="G530" s="73"/>
      <c r="H530" s="73"/>
      <c r="I530" s="73"/>
      <c r="J530" s="74"/>
      <c r="K530" s="73"/>
    </row>
    <row r="531" spans="1:11" ht="15.75" customHeight="1" x14ac:dyDescent="0.25">
      <c r="A531" s="73"/>
      <c r="B531" s="74"/>
      <c r="C531" s="75"/>
      <c r="D531" s="75"/>
      <c r="E531" s="75"/>
      <c r="F531" s="75"/>
      <c r="G531" s="73"/>
      <c r="H531" s="73"/>
      <c r="I531" s="73"/>
      <c r="J531" s="74"/>
      <c r="K531" s="73"/>
    </row>
    <row r="532" spans="1:11" ht="15.75" customHeight="1" x14ac:dyDescent="0.25">
      <c r="A532" s="73"/>
      <c r="B532" s="74"/>
      <c r="C532" s="75"/>
      <c r="D532" s="75"/>
      <c r="E532" s="75"/>
      <c r="F532" s="75"/>
      <c r="G532" s="73"/>
      <c r="H532" s="73"/>
      <c r="I532" s="73"/>
      <c r="J532" s="74"/>
      <c r="K532" s="73"/>
    </row>
    <row r="533" spans="1:11" ht="15.75" customHeight="1" x14ac:dyDescent="0.25">
      <c r="A533" s="73"/>
      <c r="B533" s="74"/>
      <c r="C533" s="75"/>
      <c r="D533" s="75"/>
      <c r="E533" s="75"/>
      <c r="F533" s="75"/>
      <c r="G533" s="73"/>
      <c r="H533" s="73"/>
      <c r="I533" s="73"/>
      <c r="J533" s="74"/>
      <c r="K533" s="73"/>
    </row>
    <row r="534" spans="1:11" ht="15.75" customHeight="1" x14ac:dyDescent="0.25">
      <c r="A534" s="73"/>
      <c r="B534" s="74"/>
      <c r="C534" s="75"/>
      <c r="D534" s="75"/>
      <c r="E534" s="75"/>
      <c r="F534" s="75"/>
      <c r="G534" s="73"/>
      <c r="H534" s="73"/>
      <c r="I534" s="73"/>
      <c r="J534" s="74"/>
      <c r="K534" s="73"/>
    </row>
    <row r="535" spans="1:11" ht="15.75" customHeight="1" x14ac:dyDescent="0.25">
      <c r="A535" s="73"/>
      <c r="B535" s="74"/>
      <c r="C535" s="75"/>
      <c r="D535" s="75"/>
      <c r="E535" s="75"/>
      <c r="F535" s="75"/>
      <c r="G535" s="73"/>
      <c r="H535" s="73"/>
      <c r="I535" s="73"/>
      <c r="J535" s="74"/>
      <c r="K535" s="73"/>
    </row>
    <row r="536" spans="1:11" ht="15.75" customHeight="1" x14ac:dyDescent="0.25">
      <c r="A536" s="73"/>
      <c r="B536" s="74"/>
      <c r="C536" s="75"/>
      <c r="D536" s="75"/>
      <c r="E536" s="75"/>
      <c r="F536" s="75"/>
      <c r="G536" s="73"/>
      <c r="H536" s="73"/>
      <c r="I536" s="73"/>
      <c r="J536" s="74"/>
      <c r="K536" s="73"/>
    </row>
    <row r="537" spans="1:11" ht="15.75" customHeight="1" x14ac:dyDescent="0.25">
      <c r="A537" s="73"/>
      <c r="B537" s="74"/>
      <c r="C537" s="75"/>
      <c r="D537" s="75"/>
      <c r="E537" s="75"/>
      <c r="F537" s="75"/>
      <c r="G537" s="73"/>
      <c r="H537" s="73"/>
      <c r="I537" s="73"/>
      <c r="J537" s="74"/>
      <c r="K537" s="73"/>
    </row>
    <row r="538" spans="1:11" ht="15.75" customHeight="1" x14ac:dyDescent="0.25">
      <c r="A538" s="73"/>
      <c r="B538" s="74"/>
      <c r="C538" s="75"/>
      <c r="D538" s="75"/>
      <c r="E538" s="75"/>
      <c r="F538" s="75"/>
      <c r="G538" s="73"/>
      <c r="H538" s="73"/>
      <c r="I538" s="73"/>
      <c r="J538" s="74"/>
      <c r="K538" s="73"/>
    </row>
    <row r="539" spans="1:11" ht="15.75" customHeight="1" x14ac:dyDescent="0.25">
      <c r="A539" s="73"/>
      <c r="B539" s="74"/>
      <c r="C539" s="75"/>
      <c r="D539" s="75"/>
      <c r="E539" s="75"/>
      <c r="F539" s="75"/>
      <c r="G539" s="73"/>
      <c r="H539" s="73"/>
      <c r="I539" s="73"/>
      <c r="J539" s="74"/>
      <c r="K539" s="73"/>
    </row>
    <row r="540" spans="1:11" ht="15.75" customHeight="1" x14ac:dyDescent="0.25">
      <c r="A540" s="73"/>
      <c r="B540" s="74"/>
      <c r="C540" s="75"/>
      <c r="D540" s="75"/>
      <c r="E540" s="75"/>
      <c r="F540" s="75"/>
      <c r="G540" s="73"/>
      <c r="H540" s="73"/>
      <c r="I540" s="73"/>
      <c r="J540" s="74"/>
      <c r="K540" s="73"/>
    </row>
    <row r="541" spans="1:11" ht="15.75" customHeight="1" x14ac:dyDescent="0.25">
      <c r="A541" s="73"/>
      <c r="B541" s="74"/>
      <c r="C541" s="75"/>
      <c r="D541" s="75"/>
      <c r="E541" s="75"/>
      <c r="F541" s="75"/>
      <c r="G541" s="73"/>
      <c r="H541" s="73"/>
      <c r="I541" s="73"/>
      <c r="J541" s="74"/>
      <c r="K541" s="73"/>
    </row>
    <row r="542" spans="1:11" ht="15.75" customHeight="1" x14ac:dyDescent="0.25">
      <c r="A542" s="73"/>
      <c r="B542" s="74"/>
      <c r="C542" s="75"/>
      <c r="D542" s="75"/>
      <c r="E542" s="75"/>
      <c r="F542" s="75"/>
      <c r="G542" s="73"/>
      <c r="H542" s="73"/>
      <c r="I542" s="73"/>
      <c r="J542" s="74"/>
      <c r="K542" s="73"/>
    </row>
    <row r="543" spans="1:11" ht="15.75" customHeight="1" x14ac:dyDescent="0.25">
      <c r="A543" s="73"/>
      <c r="B543" s="74"/>
      <c r="C543" s="75"/>
      <c r="D543" s="75"/>
      <c r="E543" s="75"/>
      <c r="F543" s="75"/>
      <c r="G543" s="73"/>
      <c r="H543" s="73"/>
      <c r="I543" s="73"/>
      <c r="J543" s="74"/>
      <c r="K543" s="73"/>
    </row>
    <row r="544" spans="1:11" ht="15.75" customHeight="1" x14ac:dyDescent="0.25">
      <c r="A544" s="73"/>
      <c r="B544" s="74"/>
      <c r="C544" s="75"/>
      <c r="D544" s="75"/>
      <c r="E544" s="75"/>
      <c r="F544" s="75"/>
      <c r="G544" s="73"/>
      <c r="H544" s="73"/>
      <c r="I544" s="73"/>
      <c r="J544" s="74"/>
      <c r="K544" s="73"/>
    </row>
    <row r="545" spans="1:11" ht="15.75" customHeight="1" x14ac:dyDescent="0.25">
      <c r="A545" s="73"/>
      <c r="B545" s="74"/>
      <c r="C545" s="75"/>
      <c r="D545" s="75"/>
      <c r="E545" s="75"/>
      <c r="F545" s="75"/>
      <c r="G545" s="73"/>
      <c r="H545" s="73"/>
      <c r="I545" s="73"/>
      <c r="J545" s="74"/>
      <c r="K545" s="73"/>
    </row>
    <row r="546" spans="1:11" ht="15.75" customHeight="1" x14ac:dyDescent="0.25">
      <c r="A546" s="73"/>
      <c r="B546" s="74"/>
      <c r="C546" s="75"/>
      <c r="D546" s="75"/>
      <c r="E546" s="75"/>
      <c r="F546" s="75"/>
      <c r="G546" s="73"/>
      <c r="H546" s="73"/>
      <c r="I546" s="73"/>
      <c r="J546" s="74"/>
      <c r="K546" s="73"/>
    </row>
    <row r="547" spans="1:11" ht="15.75" customHeight="1" x14ac:dyDescent="0.25">
      <c r="A547" s="73"/>
      <c r="B547" s="74"/>
      <c r="C547" s="75"/>
      <c r="D547" s="75"/>
      <c r="E547" s="75"/>
      <c r="F547" s="75"/>
      <c r="G547" s="73"/>
      <c r="H547" s="73"/>
      <c r="I547" s="73"/>
      <c r="J547" s="74"/>
      <c r="K547" s="73"/>
    </row>
    <row r="548" spans="1:11" ht="15.75" customHeight="1" x14ac:dyDescent="0.25">
      <c r="A548" s="73"/>
      <c r="B548" s="74"/>
      <c r="C548" s="75"/>
      <c r="D548" s="75"/>
      <c r="E548" s="75"/>
      <c r="F548" s="75"/>
      <c r="G548" s="73"/>
      <c r="H548" s="73"/>
      <c r="I548" s="73"/>
      <c r="J548" s="74"/>
      <c r="K548" s="73"/>
    </row>
    <row r="549" spans="1:11" ht="15.75" customHeight="1" x14ac:dyDescent="0.25">
      <c r="A549" s="73"/>
      <c r="B549" s="74"/>
      <c r="C549" s="75"/>
      <c r="D549" s="75"/>
      <c r="E549" s="75"/>
      <c r="F549" s="75"/>
      <c r="G549" s="73"/>
      <c r="H549" s="73"/>
      <c r="I549" s="73"/>
      <c r="J549" s="74"/>
      <c r="K549" s="73"/>
    </row>
    <row r="550" spans="1:11" ht="15.75" customHeight="1" x14ac:dyDescent="0.25">
      <c r="A550" s="73"/>
      <c r="B550" s="74"/>
      <c r="C550" s="75"/>
      <c r="D550" s="75"/>
      <c r="E550" s="75"/>
      <c r="F550" s="75"/>
      <c r="G550" s="73"/>
      <c r="H550" s="73"/>
      <c r="I550" s="73"/>
      <c r="J550" s="74"/>
      <c r="K550" s="73"/>
    </row>
    <row r="551" spans="1:11" ht="15.75" customHeight="1" x14ac:dyDescent="0.25">
      <c r="A551" s="73"/>
      <c r="B551" s="74"/>
      <c r="C551" s="75"/>
      <c r="D551" s="75"/>
      <c r="E551" s="75"/>
      <c r="F551" s="75"/>
      <c r="G551" s="73"/>
      <c r="H551" s="73"/>
      <c r="I551" s="73"/>
      <c r="J551" s="74"/>
      <c r="K551" s="73"/>
    </row>
    <row r="552" spans="1:11" ht="15.75" customHeight="1" x14ac:dyDescent="0.25">
      <c r="A552" s="73"/>
      <c r="B552" s="74"/>
      <c r="C552" s="75"/>
      <c r="D552" s="75"/>
      <c r="E552" s="75"/>
      <c r="F552" s="75"/>
      <c r="G552" s="73"/>
      <c r="H552" s="73"/>
      <c r="I552" s="73"/>
      <c r="J552" s="74"/>
      <c r="K552" s="73"/>
    </row>
    <row r="553" spans="1:11" ht="15.75" customHeight="1" x14ac:dyDescent="0.25">
      <c r="A553" s="73"/>
      <c r="B553" s="74"/>
      <c r="C553" s="75"/>
      <c r="D553" s="75"/>
      <c r="E553" s="75"/>
      <c r="F553" s="75"/>
      <c r="G553" s="73"/>
      <c r="H553" s="73"/>
      <c r="I553" s="73"/>
      <c r="J553" s="74"/>
      <c r="K553" s="73"/>
    </row>
    <row r="554" spans="1:11" ht="15.75" customHeight="1" x14ac:dyDescent="0.25">
      <c r="A554" s="73"/>
      <c r="B554" s="74"/>
      <c r="C554" s="75"/>
      <c r="D554" s="75"/>
      <c r="E554" s="75"/>
      <c r="F554" s="75"/>
      <c r="G554" s="73"/>
      <c r="H554" s="73"/>
      <c r="I554" s="73"/>
      <c r="J554" s="74"/>
      <c r="K554" s="73"/>
    </row>
    <row r="555" spans="1:11" ht="15.75" customHeight="1" x14ac:dyDescent="0.25">
      <c r="A555" s="73"/>
      <c r="B555" s="74"/>
      <c r="C555" s="75"/>
      <c r="D555" s="75"/>
      <c r="E555" s="75"/>
      <c r="F555" s="75"/>
      <c r="G555" s="73"/>
      <c r="H555" s="73"/>
      <c r="I555" s="73"/>
      <c r="J555" s="74"/>
      <c r="K555" s="73"/>
    </row>
    <row r="556" spans="1:11" ht="15.75" customHeight="1" x14ac:dyDescent="0.25">
      <c r="A556" s="73"/>
      <c r="B556" s="74"/>
      <c r="C556" s="75"/>
      <c r="D556" s="75"/>
      <c r="E556" s="75"/>
      <c r="F556" s="75"/>
      <c r="G556" s="73"/>
      <c r="H556" s="73"/>
      <c r="I556" s="73"/>
      <c r="J556" s="74"/>
      <c r="K556" s="73"/>
    </row>
    <row r="557" spans="1:11" ht="15.75" customHeight="1" x14ac:dyDescent="0.25">
      <c r="A557" s="73"/>
      <c r="B557" s="74"/>
      <c r="C557" s="75"/>
      <c r="D557" s="75"/>
      <c r="E557" s="75"/>
      <c r="F557" s="75"/>
      <c r="G557" s="73"/>
      <c r="H557" s="73"/>
      <c r="I557" s="73"/>
      <c r="J557" s="74"/>
      <c r="K557" s="73"/>
    </row>
    <row r="558" spans="1:11" ht="15.75" customHeight="1" x14ac:dyDescent="0.25">
      <c r="A558" s="73"/>
      <c r="B558" s="74"/>
      <c r="C558" s="75"/>
      <c r="D558" s="75"/>
      <c r="E558" s="75"/>
      <c r="F558" s="75"/>
      <c r="G558" s="73"/>
      <c r="H558" s="73"/>
      <c r="I558" s="73"/>
      <c r="J558" s="74"/>
      <c r="K558" s="73"/>
    </row>
    <row r="559" spans="1:11" ht="15.75" customHeight="1" x14ac:dyDescent="0.25">
      <c r="A559" s="73"/>
      <c r="B559" s="74"/>
      <c r="C559" s="75"/>
      <c r="D559" s="75"/>
      <c r="E559" s="75"/>
      <c r="F559" s="75"/>
      <c r="G559" s="73"/>
      <c r="H559" s="73"/>
      <c r="I559" s="73"/>
      <c r="J559" s="74"/>
      <c r="K559" s="73"/>
    </row>
    <row r="560" spans="1:11" ht="15.75" customHeight="1" x14ac:dyDescent="0.25">
      <c r="A560" s="73"/>
      <c r="B560" s="74"/>
      <c r="C560" s="75"/>
      <c r="D560" s="75"/>
      <c r="E560" s="75"/>
      <c r="F560" s="75"/>
      <c r="G560" s="73"/>
      <c r="H560" s="73"/>
      <c r="I560" s="73"/>
      <c r="J560" s="74"/>
      <c r="K560" s="73"/>
    </row>
    <row r="561" spans="1:11" ht="15.75" customHeight="1" x14ac:dyDescent="0.25">
      <c r="A561" s="73"/>
      <c r="B561" s="74"/>
      <c r="C561" s="75"/>
      <c r="D561" s="75"/>
      <c r="E561" s="75"/>
      <c r="F561" s="75"/>
      <c r="G561" s="73"/>
      <c r="H561" s="73"/>
      <c r="I561" s="73"/>
      <c r="J561" s="74"/>
      <c r="K561" s="73"/>
    </row>
    <row r="562" spans="1:11" ht="15.75" customHeight="1" x14ac:dyDescent="0.25">
      <c r="A562" s="73"/>
      <c r="B562" s="74"/>
      <c r="C562" s="75"/>
      <c r="D562" s="75"/>
      <c r="E562" s="75"/>
      <c r="F562" s="75"/>
      <c r="G562" s="73"/>
      <c r="H562" s="73"/>
      <c r="I562" s="73"/>
      <c r="J562" s="74"/>
      <c r="K562" s="73"/>
    </row>
    <row r="563" spans="1:11" ht="15.75" customHeight="1" x14ac:dyDescent="0.25">
      <c r="A563" s="73"/>
      <c r="B563" s="74"/>
      <c r="C563" s="75"/>
      <c r="D563" s="75"/>
      <c r="E563" s="75"/>
      <c r="F563" s="75"/>
      <c r="G563" s="73"/>
      <c r="H563" s="73"/>
      <c r="I563" s="73"/>
      <c r="J563" s="74"/>
      <c r="K563" s="73"/>
    </row>
    <row r="564" spans="1:11" ht="15.75" customHeight="1" x14ac:dyDescent="0.25">
      <c r="A564" s="73"/>
      <c r="B564" s="74"/>
      <c r="C564" s="75"/>
      <c r="D564" s="75"/>
      <c r="E564" s="75"/>
      <c r="F564" s="75"/>
      <c r="G564" s="73"/>
      <c r="H564" s="73"/>
      <c r="I564" s="73"/>
      <c r="J564" s="74"/>
      <c r="K564" s="73"/>
    </row>
    <row r="565" spans="1:11" ht="15.75" customHeight="1" x14ac:dyDescent="0.25">
      <c r="A565" s="73"/>
      <c r="B565" s="74"/>
      <c r="C565" s="75"/>
      <c r="D565" s="75"/>
      <c r="E565" s="75"/>
      <c r="F565" s="75"/>
      <c r="G565" s="73"/>
      <c r="H565" s="73"/>
      <c r="I565" s="73"/>
      <c r="J565" s="74"/>
      <c r="K565" s="73"/>
    </row>
    <row r="566" spans="1:11" ht="15.75" customHeight="1" x14ac:dyDescent="0.25">
      <c r="A566" s="73"/>
      <c r="B566" s="74"/>
      <c r="C566" s="75"/>
      <c r="D566" s="75"/>
      <c r="E566" s="75"/>
      <c r="F566" s="75"/>
      <c r="G566" s="73"/>
      <c r="H566" s="73"/>
      <c r="I566" s="73"/>
      <c r="J566" s="74"/>
      <c r="K566" s="73"/>
    </row>
    <row r="567" spans="1:11" ht="15.75" customHeight="1" x14ac:dyDescent="0.25">
      <c r="A567" s="73"/>
      <c r="B567" s="74"/>
      <c r="C567" s="75"/>
      <c r="D567" s="75"/>
      <c r="E567" s="75"/>
      <c r="F567" s="75"/>
      <c r="G567" s="73"/>
      <c r="H567" s="73"/>
      <c r="I567" s="73"/>
      <c r="J567" s="74"/>
      <c r="K567" s="73"/>
    </row>
    <row r="568" spans="1:11" ht="15.75" customHeight="1" x14ac:dyDescent="0.25">
      <c r="A568" s="73"/>
      <c r="B568" s="74"/>
      <c r="C568" s="75"/>
      <c r="D568" s="75"/>
      <c r="E568" s="75"/>
      <c r="F568" s="75"/>
      <c r="G568" s="73"/>
      <c r="H568" s="73"/>
      <c r="I568" s="73"/>
      <c r="J568" s="74"/>
      <c r="K568" s="73"/>
    </row>
    <row r="569" spans="1:11" ht="15.75" customHeight="1" x14ac:dyDescent="0.25">
      <c r="A569" s="73"/>
      <c r="B569" s="74"/>
      <c r="C569" s="75"/>
      <c r="D569" s="75"/>
      <c r="E569" s="75"/>
      <c r="F569" s="75"/>
      <c r="G569" s="73"/>
      <c r="H569" s="73"/>
      <c r="I569" s="73"/>
      <c r="J569" s="74"/>
      <c r="K569" s="73"/>
    </row>
    <row r="570" spans="1:11" ht="15.75" customHeight="1" x14ac:dyDescent="0.25">
      <c r="A570" s="73"/>
      <c r="B570" s="74"/>
      <c r="C570" s="75"/>
      <c r="D570" s="75"/>
      <c r="E570" s="75"/>
      <c r="F570" s="75"/>
      <c r="G570" s="73"/>
      <c r="H570" s="73"/>
      <c r="I570" s="73"/>
      <c r="J570" s="74"/>
      <c r="K570" s="73"/>
    </row>
    <row r="571" spans="1:11" ht="15.75" customHeight="1" x14ac:dyDescent="0.25">
      <c r="A571" s="73"/>
      <c r="B571" s="74"/>
      <c r="C571" s="75"/>
      <c r="D571" s="75"/>
      <c r="E571" s="75"/>
      <c r="F571" s="75"/>
      <c r="G571" s="73"/>
      <c r="H571" s="73"/>
      <c r="I571" s="73"/>
      <c r="J571" s="74"/>
      <c r="K571" s="73"/>
    </row>
    <row r="572" spans="1:11" ht="15.75" customHeight="1" x14ac:dyDescent="0.25">
      <c r="A572" s="73"/>
      <c r="B572" s="74"/>
      <c r="C572" s="75"/>
      <c r="D572" s="75"/>
      <c r="E572" s="75"/>
      <c r="F572" s="75"/>
      <c r="G572" s="73"/>
      <c r="H572" s="73"/>
      <c r="I572" s="73"/>
      <c r="J572" s="74"/>
      <c r="K572" s="73"/>
    </row>
    <row r="573" spans="1:11" ht="15.75" customHeight="1" x14ac:dyDescent="0.25">
      <c r="A573" s="73"/>
      <c r="B573" s="74"/>
      <c r="C573" s="75"/>
      <c r="D573" s="75"/>
      <c r="E573" s="75"/>
      <c r="F573" s="75"/>
      <c r="G573" s="73"/>
      <c r="H573" s="73"/>
      <c r="I573" s="73"/>
      <c r="J573" s="74"/>
      <c r="K573" s="73"/>
    </row>
    <row r="574" spans="1:11" ht="15.75" customHeight="1" x14ac:dyDescent="0.25">
      <c r="A574" s="73"/>
      <c r="B574" s="74"/>
      <c r="C574" s="75"/>
      <c r="D574" s="75"/>
      <c r="E574" s="75"/>
      <c r="F574" s="75"/>
      <c r="G574" s="73"/>
      <c r="H574" s="73"/>
      <c r="I574" s="73"/>
      <c r="J574" s="74"/>
      <c r="K574" s="73"/>
    </row>
    <row r="575" spans="1:11" ht="15.75" customHeight="1" x14ac:dyDescent="0.25">
      <c r="A575" s="73"/>
      <c r="B575" s="74"/>
      <c r="C575" s="75"/>
      <c r="D575" s="75"/>
      <c r="E575" s="75"/>
      <c r="F575" s="75"/>
      <c r="G575" s="73"/>
      <c r="H575" s="73"/>
      <c r="I575" s="73"/>
      <c r="J575" s="74"/>
      <c r="K575" s="73"/>
    </row>
    <row r="576" spans="1:11" ht="15.75" customHeight="1" x14ac:dyDescent="0.25">
      <c r="A576" s="73"/>
      <c r="B576" s="74"/>
      <c r="C576" s="75"/>
      <c r="D576" s="75"/>
      <c r="E576" s="75"/>
      <c r="F576" s="75"/>
      <c r="G576" s="73"/>
      <c r="H576" s="73"/>
      <c r="I576" s="73"/>
      <c r="J576" s="74"/>
      <c r="K576" s="73"/>
    </row>
    <row r="577" spans="1:11" ht="15.75" customHeight="1" x14ac:dyDescent="0.25">
      <c r="A577" s="73"/>
      <c r="B577" s="74"/>
      <c r="C577" s="75"/>
      <c r="D577" s="75"/>
      <c r="E577" s="75"/>
      <c r="F577" s="75"/>
      <c r="G577" s="73"/>
      <c r="H577" s="73"/>
      <c r="I577" s="73"/>
      <c r="J577" s="74"/>
      <c r="K577" s="73"/>
    </row>
    <row r="578" spans="1:11" ht="15.75" customHeight="1" x14ac:dyDescent="0.25">
      <c r="A578" s="73"/>
      <c r="B578" s="74"/>
      <c r="C578" s="75"/>
      <c r="D578" s="75"/>
      <c r="E578" s="75"/>
      <c r="F578" s="75"/>
      <c r="G578" s="73"/>
      <c r="H578" s="73"/>
      <c r="I578" s="73"/>
      <c r="J578" s="74"/>
      <c r="K578" s="73"/>
    </row>
    <row r="579" spans="1:11" ht="15.75" customHeight="1" x14ac:dyDescent="0.25">
      <c r="A579" s="73"/>
      <c r="B579" s="74"/>
      <c r="C579" s="75"/>
      <c r="D579" s="75"/>
      <c r="E579" s="75"/>
      <c r="F579" s="75"/>
      <c r="G579" s="73"/>
      <c r="H579" s="73"/>
      <c r="I579" s="73"/>
      <c r="J579" s="74"/>
      <c r="K579" s="73"/>
    </row>
    <row r="580" spans="1:11" ht="15.75" customHeight="1" x14ac:dyDescent="0.25">
      <c r="A580" s="73"/>
      <c r="B580" s="74"/>
      <c r="C580" s="75"/>
      <c r="D580" s="75"/>
      <c r="E580" s="75"/>
      <c r="F580" s="75"/>
      <c r="G580" s="73"/>
      <c r="H580" s="73"/>
      <c r="I580" s="73"/>
      <c r="J580" s="74"/>
      <c r="K580" s="73"/>
    </row>
    <row r="581" spans="1:11" ht="15.75" customHeight="1" x14ac:dyDescent="0.25">
      <c r="A581" s="73"/>
      <c r="B581" s="74"/>
      <c r="C581" s="75"/>
      <c r="D581" s="75"/>
      <c r="E581" s="75"/>
      <c r="F581" s="75"/>
      <c r="G581" s="73"/>
      <c r="H581" s="73"/>
      <c r="I581" s="73"/>
      <c r="J581" s="74"/>
      <c r="K581" s="73"/>
    </row>
    <row r="582" spans="1:11" ht="15.75" customHeight="1" x14ac:dyDescent="0.25">
      <c r="A582" s="73"/>
      <c r="B582" s="74"/>
      <c r="C582" s="75"/>
      <c r="D582" s="75"/>
      <c r="E582" s="75"/>
      <c r="F582" s="75"/>
      <c r="G582" s="73"/>
      <c r="H582" s="73"/>
      <c r="I582" s="73"/>
      <c r="J582" s="74"/>
      <c r="K582" s="73"/>
    </row>
    <row r="583" spans="1:11" ht="15.75" customHeight="1" x14ac:dyDescent="0.25">
      <c r="A583" s="73"/>
      <c r="B583" s="74"/>
      <c r="C583" s="75"/>
      <c r="D583" s="75"/>
      <c r="E583" s="75"/>
      <c r="F583" s="75"/>
      <c r="G583" s="73"/>
      <c r="H583" s="73"/>
      <c r="I583" s="73"/>
      <c r="J583" s="74"/>
      <c r="K583" s="73"/>
    </row>
    <row r="584" spans="1:11" ht="15.75" customHeight="1" x14ac:dyDescent="0.25">
      <c r="A584" s="73"/>
      <c r="B584" s="74"/>
      <c r="C584" s="75"/>
      <c r="D584" s="75"/>
      <c r="E584" s="75"/>
      <c r="F584" s="75"/>
      <c r="G584" s="73"/>
      <c r="H584" s="73"/>
      <c r="I584" s="73"/>
      <c r="J584" s="74"/>
      <c r="K584" s="73"/>
    </row>
    <row r="585" spans="1:11" ht="15.75" customHeight="1" x14ac:dyDescent="0.25">
      <c r="A585" s="73"/>
      <c r="B585" s="74"/>
      <c r="C585" s="75"/>
      <c r="D585" s="75"/>
      <c r="E585" s="75"/>
      <c r="F585" s="75"/>
      <c r="G585" s="73"/>
      <c r="H585" s="73"/>
      <c r="I585" s="73"/>
      <c r="J585" s="74"/>
      <c r="K585" s="73"/>
    </row>
    <row r="586" spans="1:11" ht="15.75" customHeight="1" x14ac:dyDescent="0.25">
      <c r="A586" s="73"/>
      <c r="B586" s="74"/>
      <c r="C586" s="75"/>
      <c r="D586" s="75"/>
      <c r="E586" s="75"/>
      <c r="F586" s="75"/>
      <c r="G586" s="73"/>
      <c r="H586" s="73"/>
      <c r="I586" s="73"/>
      <c r="J586" s="74"/>
      <c r="K586" s="73"/>
    </row>
    <row r="587" spans="1:11" ht="15.75" customHeight="1" x14ac:dyDescent="0.25">
      <c r="A587" s="73"/>
      <c r="B587" s="74"/>
      <c r="C587" s="75"/>
      <c r="D587" s="75"/>
      <c r="E587" s="75"/>
      <c r="F587" s="75"/>
      <c r="G587" s="73"/>
      <c r="H587" s="73"/>
      <c r="I587" s="73"/>
      <c r="J587" s="74"/>
      <c r="K587" s="73"/>
    </row>
    <row r="588" spans="1:11" ht="15.75" customHeight="1" x14ac:dyDescent="0.25">
      <c r="A588" s="73"/>
      <c r="B588" s="74"/>
      <c r="C588" s="75"/>
      <c r="D588" s="75"/>
      <c r="E588" s="75"/>
      <c r="F588" s="75"/>
      <c r="G588" s="73"/>
      <c r="H588" s="73"/>
      <c r="I588" s="73"/>
      <c r="J588" s="74"/>
      <c r="K588" s="73"/>
    </row>
    <row r="589" spans="1:11" ht="15.75" customHeight="1" x14ac:dyDescent="0.25">
      <c r="A589" s="73"/>
      <c r="B589" s="74"/>
      <c r="C589" s="75"/>
      <c r="D589" s="75"/>
      <c r="E589" s="75"/>
      <c r="F589" s="75"/>
      <c r="G589" s="73"/>
      <c r="H589" s="73"/>
      <c r="I589" s="73"/>
      <c r="J589" s="74"/>
      <c r="K589" s="73"/>
    </row>
    <row r="590" spans="1:11" ht="15.75" customHeight="1" x14ac:dyDescent="0.25">
      <c r="A590" s="73"/>
      <c r="B590" s="74"/>
      <c r="C590" s="75"/>
      <c r="D590" s="75"/>
      <c r="E590" s="75"/>
      <c r="F590" s="75"/>
      <c r="G590" s="73"/>
      <c r="H590" s="73"/>
      <c r="I590" s="73"/>
      <c r="J590" s="74"/>
      <c r="K590" s="73"/>
    </row>
    <row r="591" spans="1:11" ht="15.75" customHeight="1" x14ac:dyDescent="0.25">
      <c r="A591" s="73"/>
      <c r="B591" s="74"/>
      <c r="C591" s="75"/>
      <c r="D591" s="75"/>
      <c r="E591" s="75"/>
      <c r="F591" s="75"/>
      <c r="G591" s="73"/>
      <c r="H591" s="73"/>
      <c r="I591" s="73"/>
      <c r="J591" s="74"/>
      <c r="K591" s="73"/>
    </row>
    <row r="592" spans="1:11" ht="15.75" customHeight="1" x14ac:dyDescent="0.25">
      <c r="A592" s="73"/>
      <c r="B592" s="74"/>
      <c r="C592" s="75"/>
      <c r="D592" s="75"/>
      <c r="E592" s="75"/>
      <c r="F592" s="75"/>
      <c r="G592" s="73"/>
      <c r="H592" s="73"/>
      <c r="I592" s="73"/>
      <c r="J592" s="74"/>
      <c r="K592" s="73"/>
    </row>
    <row r="593" spans="1:11" ht="15.75" customHeight="1" x14ac:dyDescent="0.25">
      <c r="A593" s="73"/>
      <c r="B593" s="74"/>
      <c r="C593" s="75"/>
      <c r="D593" s="75"/>
      <c r="E593" s="75"/>
      <c r="F593" s="75"/>
      <c r="G593" s="73"/>
      <c r="H593" s="73"/>
      <c r="I593" s="73"/>
      <c r="J593" s="74"/>
      <c r="K593" s="73"/>
    </row>
    <row r="594" spans="1:11" ht="15.75" customHeight="1" x14ac:dyDescent="0.25">
      <c r="A594" s="73"/>
      <c r="B594" s="74"/>
      <c r="C594" s="75"/>
      <c r="D594" s="75"/>
      <c r="E594" s="75"/>
      <c r="F594" s="75"/>
      <c r="G594" s="73"/>
      <c r="H594" s="73"/>
      <c r="I594" s="73"/>
      <c r="J594" s="74"/>
      <c r="K594" s="73"/>
    </row>
    <row r="595" spans="1:11" ht="15.75" customHeight="1" x14ac:dyDescent="0.25">
      <c r="A595" s="73"/>
      <c r="B595" s="74"/>
      <c r="C595" s="75"/>
      <c r="D595" s="75"/>
      <c r="E595" s="75"/>
      <c r="F595" s="75"/>
      <c r="G595" s="73"/>
      <c r="H595" s="73"/>
      <c r="I595" s="73"/>
      <c r="J595" s="74"/>
      <c r="K595" s="73"/>
    </row>
    <row r="596" spans="1:11" ht="15.75" customHeight="1" x14ac:dyDescent="0.25">
      <c r="A596" s="73"/>
      <c r="B596" s="74"/>
      <c r="C596" s="75"/>
      <c r="D596" s="75"/>
      <c r="E596" s="75"/>
      <c r="F596" s="75"/>
      <c r="G596" s="73"/>
      <c r="H596" s="73"/>
      <c r="I596" s="73"/>
      <c r="J596" s="74"/>
      <c r="K596" s="73"/>
    </row>
    <row r="597" spans="1:11" ht="15.75" customHeight="1" x14ac:dyDescent="0.25">
      <c r="A597" s="73"/>
      <c r="B597" s="74"/>
      <c r="C597" s="75"/>
      <c r="D597" s="75"/>
      <c r="E597" s="75"/>
      <c r="F597" s="75"/>
      <c r="G597" s="73"/>
      <c r="H597" s="73"/>
      <c r="I597" s="73"/>
      <c r="J597" s="74"/>
      <c r="K597" s="73"/>
    </row>
    <row r="598" spans="1:11" ht="15.75" customHeight="1" x14ac:dyDescent="0.25">
      <c r="A598" s="73"/>
      <c r="B598" s="74"/>
      <c r="C598" s="75"/>
      <c r="D598" s="75"/>
      <c r="E598" s="75"/>
      <c r="F598" s="75"/>
      <c r="G598" s="73"/>
      <c r="H598" s="73"/>
      <c r="I598" s="73"/>
      <c r="J598" s="74"/>
      <c r="K598" s="73"/>
    </row>
    <row r="599" spans="1:11" ht="15.75" customHeight="1" x14ac:dyDescent="0.25">
      <c r="A599" s="73"/>
      <c r="B599" s="74"/>
      <c r="C599" s="75"/>
      <c r="D599" s="75"/>
      <c r="E599" s="75"/>
      <c r="F599" s="75"/>
      <c r="G599" s="73"/>
      <c r="H599" s="73"/>
      <c r="I599" s="73"/>
      <c r="J599" s="74"/>
      <c r="K599" s="73"/>
    </row>
    <row r="600" spans="1:11" ht="15.75" customHeight="1" x14ac:dyDescent="0.25">
      <c r="A600" s="73"/>
      <c r="B600" s="74"/>
      <c r="C600" s="75"/>
      <c r="D600" s="75"/>
      <c r="E600" s="75"/>
      <c r="F600" s="75"/>
      <c r="G600" s="73"/>
      <c r="H600" s="73"/>
      <c r="I600" s="73"/>
      <c r="J600" s="74"/>
      <c r="K600" s="73"/>
    </row>
    <row r="601" spans="1:11" ht="15.75" customHeight="1" x14ac:dyDescent="0.25">
      <c r="A601" s="73"/>
      <c r="B601" s="74"/>
      <c r="C601" s="75"/>
      <c r="D601" s="75"/>
      <c r="E601" s="75"/>
      <c r="F601" s="75"/>
      <c r="G601" s="73"/>
      <c r="H601" s="73"/>
      <c r="I601" s="73"/>
      <c r="J601" s="74"/>
      <c r="K601" s="73"/>
    </row>
    <row r="602" spans="1:11" ht="15.75" customHeight="1" x14ac:dyDescent="0.25">
      <c r="A602" s="73"/>
      <c r="B602" s="74"/>
      <c r="C602" s="75"/>
      <c r="D602" s="75"/>
      <c r="E602" s="75"/>
      <c r="F602" s="75"/>
      <c r="G602" s="73"/>
      <c r="H602" s="73"/>
      <c r="I602" s="73"/>
      <c r="J602" s="74"/>
      <c r="K602" s="73"/>
    </row>
    <row r="603" spans="1:11" ht="15.75" customHeight="1" x14ac:dyDescent="0.25">
      <c r="A603" s="73"/>
      <c r="B603" s="74"/>
      <c r="C603" s="75"/>
      <c r="D603" s="75"/>
      <c r="E603" s="75"/>
      <c r="F603" s="75"/>
      <c r="G603" s="73"/>
      <c r="H603" s="73"/>
      <c r="I603" s="73"/>
      <c r="J603" s="74"/>
      <c r="K603" s="73"/>
    </row>
    <row r="604" spans="1:11" ht="15.75" customHeight="1" x14ac:dyDescent="0.25">
      <c r="A604" s="73"/>
      <c r="B604" s="74"/>
      <c r="C604" s="75"/>
      <c r="D604" s="75"/>
      <c r="E604" s="75"/>
      <c r="F604" s="75"/>
      <c r="G604" s="73"/>
      <c r="H604" s="73"/>
      <c r="I604" s="73"/>
      <c r="J604" s="74"/>
      <c r="K604" s="73"/>
    </row>
    <row r="605" spans="1:11" ht="15.75" customHeight="1" x14ac:dyDescent="0.25">
      <c r="A605" s="73"/>
      <c r="B605" s="74"/>
      <c r="C605" s="75"/>
      <c r="D605" s="75"/>
      <c r="E605" s="75"/>
      <c r="F605" s="75"/>
      <c r="G605" s="73"/>
      <c r="H605" s="73"/>
      <c r="I605" s="73"/>
      <c r="J605" s="74"/>
      <c r="K605" s="73"/>
    </row>
    <row r="606" spans="1:11" ht="15.75" customHeight="1" x14ac:dyDescent="0.25">
      <c r="A606" s="73"/>
      <c r="B606" s="74"/>
      <c r="C606" s="75"/>
      <c r="D606" s="75"/>
      <c r="E606" s="75"/>
      <c r="F606" s="75"/>
      <c r="G606" s="73"/>
      <c r="H606" s="73"/>
      <c r="I606" s="73"/>
      <c r="J606" s="74"/>
      <c r="K606" s="73"/>
    </row>
    <row r="607" spans="1:11" ht="15.75" customHeight="1" x14ac:dyDescent="0.25">
      <c r="A607" s="73"/>
      <c r="B607" s="74"/>
      <c r="C607" s="75"/>
      <c r="D607" s="75"/>
      <c r="E607" s="75"/>
      <c r="F607" s="75"/>
      <c r="G607" s="73"/>
      <c r="H607" s="73"/>
      <c r="I607" s="73"/>
      <c r="J607" s="74"/>
      <c r="K607" s="73"/>
    </row>
    <row r="608" spans="1:11" ht="15.75" customHeight="1" x14ac:dyDescent="0.25">
      <c r="A608" s="73"/>
      <c r="B608" s="74"/>
      <c r="C608" s="75"/>
      <c r="D608" s="75"/>
      <c r="E608" s="75"/>
      <c r="F608" s="75"/>
      <c r="G608" s="73"/>
      <c r="H608" s="73"/>
      <c r="I608" s="73"/>
      <c r="J608" s="74"/>
      <c r="K608" s="73"/>
    </row>
    <row r="609" spans="1:11" ht="15.75" customHeight="1" x14ac:dyDescent="0.25">
      <c r="A609" s="73"/>
      <c r="B609" s="74"/>
      <c r="C609" s="75"/>
      <c r="D609" s="75"/>
      <c r="E609" s="75"/>
      <c r="F609" s="75"/>
      <c r="G609" s="73"/>
      <c r="H609" s="73"/>
      <c r="I609" s="73"/>
      <c r="J609" s="74"/>
      <c r="K609" s="73"/>
    </row>
    <row r="610" spans="1:11" ht="15.75" customHeight="1" x14ac:dyDescent="0.25">
      <c r="A610" s="73"/>
      <c r="B610" s="74"/>
      <c r="C610" s="75"/>
      <c r="D610" s="75"/>
      <c r="E610" s="75"/>
      <c r="F610" s="75"/>
      <c r="G610" s="73"/>
      <c r="H610" s="73"/>
      <c r="I610" s="73"/>
      <c r="J610" s="74"/>
      <c r="K610" s="73"/>
    </row>
    <row r="611" spans="1:11" ht="15.75" customHeight="1" x14ac:dyDescent="0.25">
      <c r="A611" s="73"/>
      <c r="B611" s="74"/>
      <c r="C611" s="75"/>
      <c r="D611" s="75"/>
      <c r="E611" s="75"/>
      <c r="F611" s="75"/>
      <c r="G611" s="73"/>
      <c r="H611" s="73"/>
      <c r="I611" s="73"/>
      <c r="J611" s="74"/>
      <c r="K611" s="73"/>
    </row>
    <row r="612" spans="1:11" ht="15.75" customHeight="1" x14ac:dyDescent="0.25">
      <c r="A612" s="73"/>
      <c r="B612" s="74"/>
      <c r="C612" s="75"/>
      <c r="D612" s="75"/>
      <c r="E612" s="75"/>
      <c r="F612" s="75"/>
      <c r="G612" s="73"/>
      <c r="H612" s="73"/>
      <c r="I612" s="73"/>
      <c r="J612" s="74"/>
      <c r="K612" s="73"/>
    </row>
    <row r="613" spans="1:11" ht="15.75" customHeight="1" x14ac:dyDescent="0.25">
      <c r="A613" s="73"/>
      <c r="B613" s="74"/>
      <c r="C613" s="75"/>
      <c r="D613" s="75"/>
      <c r="E613" s="75"/>
      <c r="F613" s="75"/>
      <c r="G613" s="73"/>
      <c r="H613" s="73"/>
      <c r="I613" s="73"/>
      <c r="J613" s="74"/>
      <c r="K613" s="73"/>
    </row>
    <row r="614" spans="1:11" ht="15.75" customHeight="1" x14ac:dyDescent="0.25">
      <c r="A614" s="73"/>
      <c r="B614" s="74"/>
      <c r="C614" s="75"/>
      <c r="D614" s="75"/>
      <c r="E614" s="75"/>
      <c r="F614" s="75"/>
      <c r="G614" s="73"/>
      <c r="H614" s="73"/>
      <c r="I614" s="73"/>
      <c r="J614" s="74"/>
      <c r="K614" s="73"/>
    </row>
    <row r="615" spans="1:11" ht="15.75" customHeight="1" x14ac:dyDescent="0.25">
      <c r="A615" s="73"/>
      <c r="B615" s="74"/>
      <c r="C615" s="75"/>
      <c r="D615" s="75"/>
      <c r="E615" s="75"/>
      <c r="F615" s="75"/>
      <c r="G615" s="73"/>
      <c r="H615" s="73"/>
      <c r="I615" s="73"/>
      <c r="J615" s="74"/>
      <c r="K615" s="73"/>
    </row>
    <row r="616" spans="1:11" ht="15.75" customHeight="1" x14ac:dyDescent="0.25">
      <c r="A616" s="73"/>
      <c r="B616" s="74"/>
      <c r="C616" s="75"/>
      <c r="D616" s="75"/>
      <c r="E616" s="75"/>
      <c r="F616" s="75"/>
      <c r="G616" s="73"/>
      <c r="H616" s="73"/>
      <c r="I616" s="73"/>
      <c r="J616" s="74"/>
      <c r="K616" s="73"/>
    </row>
    <row r="617" spans="1:11" ht="15.75" customHeight="1" x14ac:dyDescent="0.25">
      <c r="A617" s="73"/>
      <c r="B617" s="74"/>
      <c r="C617" s="75"/>
      <c r="D617" s="75"/>
      <c r="E617" s="75"/>
      <c r="F617" s="75"/>
      <c r="G617" s="73"/>
      <c r="H617" s="73"/>
      <c r="I617" s="73"/>
      <c r="J617" s="74"/>
      <c r="K617" s="73"/>
    </row>
    <row r="618" spans="1:11" ht="15.75" customHeight="1" x14ac:dyDescent="0.25">
      <c r="A618" s="73"/>
      <c r="B618" s="74"/>
      <c r="C618" s="75"/>
      <c r="D618" s="75"/>
      <c r="E618" s="75"/>
      <c r="F618" s="75"/>
      <c r="G618" s="73"/>
      <c r="H618" s="73"/>
      <c r="I618" s="73"/>
      <c r="J618" s="74"/>
      <c r="K618" s="73"/>
    </row>
    <row r="619" spans="1:11" ht="15.75" customHeight="1" x14ac:dyDescent="0.25">
      <c r="A619" s="73"/>
      <c r="B619" s="74"/>
      <c r="C619" s="75"/>
      <c r="D619" s="75"/>
      <c r="E619" s="75"/>
      <c r="F619" s="75"/>
      <c r="G619" s="73"/>
      <c r="H619" s="73"/>
      <c r="I619" s="73"/>
      <c r="J619" s="74"/>
      <c r="K619" s="73"/>
    </row>
    <row r="620" spans="1:11" ht="15.75" customHeight="1" x14ac:dyDescent="0.25">
      <c r="A620" s="73"/>
      <c r="B620" s="74"/>
      <c r="C620" s="75"/>
      <c r="D620" s="75"/>
      <c r="E620" s="75"/>
      <c r="F620" s="75"/>
      <c r="G620" s="73"/>
      <c r="H620" s="73"/>
      <c r="I620" s="73"/>
      <c r="J620" s="74"/>
      <c r="K620" s="73"/>
    </row>
    <row r="621" spans="1:11" ht="15.75" customHeight="1" x14ac:dyDescent="0.25">
      <c r="A621" s="73"/>
      <c r="B621" s="74"/>
      <c r="C621" s="75"/>
      <c r="D621" s="75"/>
      <c r="E621" s="75"/>
      <c r="F621" s="75"/>
      <c r="G621" s="73"/>
      <c r="H621" s="73"/>
      <c r="I621" s="73"/>
      <c r="J621" s="74"/>
      <c r="K621" s="73"/>
    </row>
    <row r="622" spans="1:11" ht="15.75" customHeight="1" x14ac:dyDescent="0.25">
      <c r="A622" s="73"/>
      <c r="B622" s="74"/>
      <c r="C622" s="75"/>
      <c r="D622" s="75"/>
      <c r="E622" s="75"/>
      <c r="F622" s="75"/>
      <c r="G622" s="73"/>
      <c r="H622" s="73"/>
      <c r="I622" s="73"/>
      <c r="J622" s="74"/>
      <c r="K622" s="73"/>
    </row>
    <row r="623" spans="1:11" ht="15.75" customHeight="1" x14ac:dyDescent="0.25">
      <c r="A623" s="73"/>
      <c r="B623" s="74"/>
      <c r="C623" s="75"/>
      <c r="D623" s="75"/>
      <c r="E623" s="75"/>
      <c r="F623" s="75"/>
      <c r="G623" s="73"/>
      <c r="H623" s="73"/>
      <c r="I623" s="73"/>
      <c r="J623" s="74"/>
      <c r="K623" s="73"/>
    </row>
    <row r="624" spans="1:11" ht="15.75" customHeight="1" x14ac:dyDescent="0.25">
      <c r="A624" s="73"/>
      <c r="B624" s="74"/>
      <c r="C624" s="75"/>
      <c r="D624" s="75"/>
      <c r="E624" s="75"/>
      <c r="F624" s="75"/>
      <c r="G624" s="73"/>
      <c r="H624" s="73"/>
      <c r="I624" s="73"/>
      <c r="J624" s="74"/>
      <c r="K624" s="73"/>
    </row>
    <row r="625" spans="1:11" ht="15.75" customHeight="1" x14ac:dyDescent="0.25">
      <c r="A625" s="73"/>
      <c r="B625" s="74"/>
      <c r="C625" s="75"/>
      <c r="D625" s="75"/>
      <c r="E625" s="75"/>
      <c r="F625" s="75"/>
      <c r="G625" s="73"/>
      <c r="H625" s="73"/>
      <c r="I625" s="73"/>
      <c r="J625" s="74"/>
      <c r="K625" s="73"/>
    </row>
    <row r="626" spans="1:11" ht="15.75" customHeight="1" x14ac:dyDescent="0.25">
      <c r="A626" s="73"/>
      <c r="B626" s="74"/>
      <c r="C626" s="75"/>
      <c r="D626" s="75"/>
      <c r="E626" s="75"/>
      <c r="F626" s="75"/>
      <c r="G626" s="73"/>
      <c r="H626" s="73"/>
      <c r="I626" s="73"/>
      <c r="J626" s="74"/>
      <c r="K626" s="73"/>
    </row>
    <row r="627" spans="1:11" ht="15.75" customHeight="1" x14ac:dyDescent="0.25">
      <c r="A627" s="73"/>
      <c r="B627" s="74"/>
      <c r="C627" s="75"/>
      <c r="D627" s="75"/>
      <c r="E627" s="75"/>
      <c r="F627" s="75"/>
      <c r="G627" s="73"/>
      <c r="H627" s="73"/>
      <c r="I627" s="73"/>
      <c r="J627" s="74"/>
      <c r="K627" s="73"/>
    </row>
    <row r="628" spans="1:11" ht="15.75" customHeight="1" x14ac:dyDescent="0.25">
      <c r="A628" s="73"/>
      <c r="B628" s="74"/>
      <c r="C628" s="75"/>
      <c r="D628" s="75"/>
      <c r="E628" s="75"/>
      <c r="F628" s="75"/>
      <c r="G628" s="73"/>
      <c r="H628" s="73"/>
      <c r="I628" s="73"/>
      <c r="J628" s="74"/>
      <c r="K628" s="73"/>
    </row>
    <row r="629" spans="1:11" ht="15.75" customHeight="1" x14ac:dyDescent="0.25">
      <c r="A629" s="73"/>
      <c r="B629" s="74"/>
      <c r="C629" s="75"/>
      <c r="D629" s="75"/>
      <c r="E629" s="75"/>
      <c r="F629" s="75"/>
      <c r="G629" s="73"/>
      <c r="H629" s="73"/>
      <c r="I629" s="73"/>
      <c r="J629" s="74"/>
      <c r="K629" s="73"/>
    </row>
    <row r="630" spans="1:11" ht="15.75" customHeight="1" x14ac:dyDescent="0.25">
      <c r="A630" s="73"/>
      <c r="B630" s="74"/>
      <c r="C630" s="75"/>
      <c r="D630" s="75"/>
      <c r="E630" s="75"/>
      <c r="F630" s="75"/>
      <c r="G630" s="73"/>
      <c r="H630" s="73"/>
      <c r="I630" s="73"/>
      <c r="J630" s="74"/>
      <c r="K630" s="73"/>
    </row>
    <row r="631" spans="1:11" ht="15.75" customHeight="1" x14ac:dyDescent="0.25">
      <c r="A631" s="73"/>
      <c r="B631" s="74"/>
      <c r="C631" s="75"/>
      <c r="D631" s="75"/>
      <c r="E631" s="75"/>
      <c r="F631" s="75"/>
      <c r="G631" s="73"/>
      <c r="H631" s="73"/>
      <c r="I631" s="73"/>
      <c r="J631" s="74"/>
      <c r="K631" s="73"/>
    </row>
    <row r="632" spans="1:11" ht="15.75" customHeight="1" x14ac:dyDescent="0.25">
      <c r="A632" s="73"/>
      <c r="B632" s="74"/>
      <c r="C632" s="75"/>
      <c r="D632" s="75"/>
      <c r="E632" s="75"/>
      <c r="F632" s="75"/>
      <c r="G632" s="73"/>
      <c r="H632" s="73"/>
      <c r="I632" s="73"/>
      <c r="J632" s="74"/>
      <c r="K632" s="73"/>
    </row>
    <row r="633" spans="1:11" ht="15.75" customHeight="1" x14ac:dyDescent="0.25">
      <c r="A633" s="73"/>
      <c r="B633" s="74"/>
      <c r="C633" s="75"/>
      <c r="D633" s="75"/>
      <c r="E633" s="75"/>
      <c r="F633" s="75"/>
      <c r="G633" s="73"/>
      <c r="H633" s="73"/>
      <c r="I633" s="73"/>
      <c r="J633" s="74"/>
      <c r="K633" s="73"/>
    </row>
    <row r="634" spans="1:11" ht="15.75" customHeight="1" x14ac:dyDescent="0.25">
      <c r="A634" s="73"/>
      <c r="B634" s="74"/>
      <c r="C634" s="75"/>
      <c r="D634" s="75"/>
      <c r="E634" s="75"/>
      <c r="F634" s="75"/>
      <c r="G634" s="73"/>
      <c r="H634" s="73"/>
      <c r="I634" s="73"/>
      <c r="J634" s="74"/>
      <c r="K634" s="73"/>
    </row>
    <row r="635" spans="1:11" ht="15.75" customHeight="1" x14ac:dyDescent="0.25">
      <c r="A635" s="73"/>
      <c r="B635" s="74"/>
      <c r="C635" s="75"/>
      <c r="D635" s="75"/>
      <c r="E635" s="75"/>
      <c r="F635" s="75"/>
      <c r="G635" s="73"/>
      <c r="H635" s="73"/>
      <c r="I635" s="73"/>
      <c r="J635" s="74"/>
      <c r="K635" s="73"/>
    </row>
    <row r="636" spans="1:11" ht="15.75" customHeight="1" x14ac:dyDescent="0.25">
      <c r="A636" s="73"/>
      <c r="B636" s="74"/>
      <c r="C636" s="75"/>
      <c r="D636" s="75"/>
      <c r="E636" s="75"/>
      <c r="F636" s="75"/>
      <c r="G636" s="73"/>
      <c r="H636" s="73"/>
      <c r="I636" s="73"/>
      <c r="J636" s="74"/>
      <c r="K636" s="73"/>
    </row>
    <row r="637" spans="1:11" ht="15.75" customHeight="1" x14ac:dyDescent="0.25">
      <c r="A637" s="73"/>
      <c r="B637" s="74"/>
      <c r="C637" s="75"/>
      <c r="D637" s="75"/>
      <c r="E637" s="75"/>
      <c r="F637" s="75"/>
      <c r="G637" s="73"/>
      <c r="H637" s="73"/>
      <c r="I637" s="73"/>
      <c r="J637" s="74"/>
      <c r="K637" s="73"/>
    </row>
    <row r="638" spans="1:11" ht="15.75" customHeight="1" x14ac:dyDescent="0.25">
      <c r="A638" s="73"/>
      <c r="B638" s="74"/>
      <c r="C638" s="75"/>
      <c r="D638" s="75"/>
      <c r="E638" s="75"/>
      <c r="F638" s="75"/>
      <c r="G638" s="73"/>
      <c r="H638" s="73"/>
      <c r="I638" s="73"/>
      <c r="J638" s="74"/>
      <c r="K638" s="73"/>
    </row>
    <row r="639" spans="1:11" ht="15.75" customHeight="1" x14ac:dyDescent="0.25">
      <c r="A639" s="73"/>
      <c r="B639" s="74"/>
      <c r="C639" s="75"/>
      <c r="D639" s="75"/>
      <c r="E639" s="75"/>
      <c r="F639" s="75"/>
      <c r="G639" s="73"/>
      <c r="H639" s="73"/>
      <c r="I639" s="73"/>
      <c r="J639" s="74"/>
      <c r="K639" s="73"/>
    </row>
    <row r="640" spans="1:11" ht="15.75" customHeight="1" x14ac:dyDescent="0.25">
      <c r="A640" s="73"/>
      <c r="B640" s="74"/>
      <c r="C640" s="75"/>
      <c r="D640" s="75"/>
      <c r="E640" s="75"/>
      <c r="F640" s="75"/>
      <c r="G640" s="73"/>
      <c r="H640" s="73"/>
      <c r="I640" s="73"/>
      <c r="J640" s="74"/>
      <c r="K640" s="73"/>
    </row>
    <row r="641" spans="1:11" ht="15.75" customHeight="1" x14ac:dyDescent="0.25">
      <c r="A641" s="73"/>
      <c r="B641" s="74"/>
      <c r="C641" s="75"/>
      <c r="D641" s="75"/>
      <c r="E641" s="75"/>
      <c r="F641" s="75"/>
      <c r="G641" s="73"/>
      <c r="H641" s="73"/>
      <c r="I641" s="73"/>
      <c r="J641" s="74"/>
      <c r="K641" s="73"/>
    </row>
    <row r="642" spans="1:11" ht="15.75" customHeight="1" x14ac:dyDescent="0.25">
      <c r="A642" s="73"/>
      <c r="B642" s="74"/>
      <c r="C642" s="75"/>
      <c r="D642" s="75"/>
      <c r="E642" s="75"/>
      <c r="F642" s="75"/>
      <c r="G642" s="73"/>
      <c r="H642" s="73"/>
      <c r="I642" s="73"/>
      <c r="J642" s="74"/>
      <c r="K642" s="73"/>
    </row>
    <row r="643" spans="1:11" ht="15.75" customHeight="1" x14ac:dyDescent="0.25">
      <c r="A643" s="73"/>
      <c r="B643" s="74"/>
      <c r="C643" s="75"/>
      <c r="D643" s="75"/>
      <c r="E643" s="75"/>
      <c r="F643" s="75"/>
      <c r="G643" s="73"/>
      <c r="H643" s="73"/>
      <c r="I643" s="73"/>
      <c r="J643" s="74"/>
      <c r="K643" s="73"/>
    </row>
    <row r="644" spans="1:11" ht="15.75" customHeight="1" x14ac:dyDescent="0.25">
      <c r="A644" s="73"/>
      <c r="B644" s="74"/>
      <c r="C644" s="75"/>
      <c r="D644" s="75"/>
      <c r="E644" s="75"/>
      <c r="F644" s="75"/>
      <c r="G644" s="73"/>
      <c r="H644" s="73"/>
      <c r="I644" s="73"/>
      <c r="J644" s="74"/>
      <c r="K644" s="73"/>
    </row>
    <row r="645" spans="1:11" ht="15.75" customHeight="1" x14ac:dyDescent="0.25">
      <c r="A645" s="73"/>
      <c r="B645" s="74"/>
      <c r="C645" s="75"/>
      <c r="D645" s="75"/>
      <c r="E645" s="75"/>
      <c r="F645" s="75"/>
      <c r="G645" s="73"/>
      <c r="H645" s="73"/>
      <c r="I645" s="73"/>
      <c r="J645" s="74"/>
      <c r="K645" s="73"/>
    </row>
    <row r="646" spans="1:11" ht="15.75" customHeight="1" x14ac:dyDescent="0.25">
      <c r="A646" s="73"/>
      <c r="B646" s="74"/>
      <c r="C646" s="75"/>
      <c r="D646" s="75"/>
      <c r="E646" s="75"/>
      <c r="F646" s="75"/>
      <c r="G646" s="73"/>
      <c r="H646" s="73"/>
      <c r="I646" s="73"/>
      <c r="J646" s="74"/>
      <c r="K646" s="73"/>
    </row>
    <row r="647" spans="1:11" ht="15.75" customHeight="1" x14ac:dyDescent="0.25">
      <c r="A647" s="73"/>
      <c r="B647" s="74"/>
      <c r="C647" s="75"/>
      <c r="D647" s="75"/>
      <c r="E647" s="75"/>
      <c r="F647" s="75"/>
      <c r="G647" s="73"/>
      <c r="H647" s="73"/>
      <c r="I647" s="73"/>
      <c r="J647" s="74"/>
      <c r="K647" s="73"/>
    </row>
    <row r="648" spans="1:11" ht="15.75" customHeight="1" x14ac:dyDescent="0.25">
      <c r="A648" s="73"/>
      <c r="B648" s="74"/>
      <c r="C648" s="75"/>
      <c r="D648" s="75"/>
      <c r="E648" s="75"/>
      <c r="F648" s="75"/>
      <c r="G648" s="73"/>
      <c r="H648" s="73"/>
      <c r="I648" s="73"/>
      <c r="J648" s="74"/>
      <c r="K648" s="73"/>
    </row>
    <row r="649" spans="1:11" ht="15.75" customHeight="1" x14ac:dyDescent="0.25">
      <c r="A649" s="73"/>
      <c r="B649" s="74"/>
      <c r="C649" s="75"/>
      <c r="D649" s="75"/>
      <c r="E649" s="75"/>
      <c r="F649" s="75"/>
      <c r="G649" s="73"/>
      <c r="H649" s="73"/>
      <c r="I649" s="73"/>
      <c r="J649" s="74"/>
      <c r="K649" s="73"/>
    </row>
    <row r="650" spans="1:11" ht="15.75" customHeight="1" x14ac:dyDescent="0.25">
      <c r="A650" s="73"/>
      <c r="B650" s="74"/>
      <c r="C650" s="75"/>
      <c r="D650" s="75"/>
      <c r="E650" s="75"/>
      <c r="F650" s="75"/>
      <c r="G650" s="73"/>
      <c r="H650" s="73"/>
      <c r="I650" s="73"/>
      <c r="J650" s="74"/>
      <c r="K650" s="73"/>
    </row>
    <row r="651" spans="1:11" ht="15.75" customHeight="1" x14ac:dyDescent="0.25">
      <c r="A651" s="73"/>
      <c r="B651" s="74"/>
      <c r="C651" s="75"/>
      <c r="D651" s="75"/>
      <c r="E651" s="75"/>
      <c r="F651" s="75"/>
      <c r="G651" s="73"/>
      <c r="H651" s="73"/>
      <c r="I651" s="73"/>
      <c r="J651" s="74"/>
      <c r="K651" s="73"/>
    </row>
    <row r="652" spans="1:11" ht="15.75" customHeight="1" x14ac:dyDescent="0.25">
      <c r="A652" s="73"/>
      <c r="B652" s="74"/>
      <c r="C652" s="75"/>
      <c r="D652" s="75"/>
      <c r="E652" s="75"/>
      <c r="F652" s="75"/>
      <c r="G652" s="73"/>
      <c r="H652" s="73"/>
      <c r="I652" s="73"/>
      <c r="J652" s="74"/>
      <c r="K652" s="73"/>
    </row>
    <row r="653" spans="1:11" ht="15.75" customHeight="1" x14ac:dyDescent="0.25">
      <c r="A653" s="73"/>
      <c r="B653" s="74"/>
      <c r="C653" s="75"/>
      <c r="D653" s="75"/>
      <c r="E653" s="75"/>
      <c r="F653" s="75"/>
      <c r="G653" s="73"/>
      <c r="H653" s="73"/>
      <c r="I653" s="73"/>
      <c r="J653" s="74"/>
      <c r="K653" s="73"/>
    </row>
    <row r="654" spans="1:11" ht="15.75" customHeight="1" x14ac:dyDescent="0.25">
      <c r="A654" s="73"/>
      <c r="B654" s="74"/>
      <c r="C654" s="75"/>
      <c r="D654" s="75"/>
      <c r="E654" s="75"/>
      <c r="F654" s="75"/>
      <c r="G654" s="73"/>
      <c r="H654" s="73"/>
      <c r="I654" s="73"/>
      <c r="J654" s="74"/>
      <c r="K654" s="73"/>
    </row>
    <row r="655" spans="1:11" ht="15.75" customHeight="1" x14ac:dyDescent="0.25">
      <c r="A655" s="73"/>
      <c r="B655" s="74"/>
      <c r="C655" s="75"/>
      <c r="D655" s="75"/>
      <c r="E655" s="75"/>
      <c r="F655" s="75"/>
      <c r="G655" s="73"/>
      <c r="H655" s="73"/>
      <c r="I655" s="73"/>
      <c r="J655" s="74"/>
      <c r="K655" s="73"/>
    </row>
    <row r="656" spans="1:11" ht="15.75" customHeight="1" x14ac:dyDescent="0.25">
      <c r="A656" s="73"/>
      <c r="B656" s="74"/>
      <c r="C656" s="75"/>
      <c r="D656" s="75"/>
      <c r="E656" s="75"/>
      <c r="F656" s="75"/>
      <c r="G656" s="73"/>
      <c r="H656" s="73"/>
      <c r="I656" s="73"/>
      <c r="J656" s="74"/>
      <c r="K656" s="73"/>
    </row>
    <row r="657" spans="1:11" ht="15.75" customHeight="1" x14ac:dyDescent="0.25">
      <c r="A657" s="73"/>
      <c r="B657" s="74"/>
      <c r="C657" s="75"/>
      <c r="D657" s="75"/>
      <c r="E657" s="75"/>
      <c r="F657" s="75"/>
      <c r="G657" s="73"/>
      <c r="H657" s="73"/>
      <c r="I657" s="73"/>
      <c r="J657" s="74"/>
      <c r="K657" s="73"/>
    </row>
    <row r="658" spans="1:11" ht="15.75" customHeight="1" x14ac:dyDescent="0.25">
      <c r="A658" s="73"/>
      <c r="B658" s="74"/>
      <c r="C658" s="75"/>
      <c r="D658" s="75"/>
      <c r="E658" s="75"/>
      <c r="F658" s="75"/>
      <c r="G658" s="73"/>
      <c r="H658" s="73"/>
      <c r="I658" s="73"/>
      <c r="J658" s="74"/>
      <c r="K658" s="73"/>
    </row>
    <row r="659" spans="1:11" ht="15.75" customHeight="1" x14ac:dyDescent="0.25">
      <c r="A659" s="73"/>
      <c r="B659" s="74"/>
      <c r="C659" s="75"/>
      <c r="D659" s="75"/>
      <c r="E659" s="75"/>
      <c r="F659" s="75"/>
      <c r="G659" s="73"/>
      <c r="H659" s="73"/>
      <c r="I659" s="73"/>
      <c r="J659" s="74"/>
      <c r="K659" s="73"/>
    </row>
    <row r="660" spans="1:11" ht="15.75" customHeight="1" x14ac:dyDescent="0.25">
      <c r="A660" s="73"/>
      <c r="B660" s="74"/>
      <c r="C660" s="75"/>
      <c r="D660" s="75"/>
      <c r="E660" s="75"/>
      <c r="F660" s="75"/>
      <c r="G660" s="73"/>
      <c r="H660" s="73"/>
      <c r="I660" s="73"/>
      <c r="J660" s="74"/>
      <c r="K660" s="73"/>
    </row>
    <row r="661" spans="1:11" ht="15.75" customHeight="1" x14ac:dyDescent="0.25">
      <c r="A661" s="73"/>
      <c r="B661" s="74"/>
      <c r="C661" s="75"/>
      <c r="D661" s="75"/>
      <c r="E661" s="75"/>
      <c r="F661" s="75"/>
      <c r="G661" s="73"/>
      <c r="H661" s="73"/>
      <c r="I661" s="73"/>
      <c r="J661" s="74"/>
      <c r="K661" s="73"/>
    </row>
    <row r="662" spans="1:11" ht="15.75" customHeight="1" x14ac:dyDescent="0.25">
      <c r="A662" s="73"/>
      <c r="B662" s="74"/>
      <c r="C662" s="75"/>
      <c r="D662" s="75"/>
      <c r="E662" s="75"/>
      <c r="F662" s="75"/>
      <c r="G662" s="73"/>
      <c r="H662" s="73"/>
      <c r="I662" s="73"/>
      <c r="J662" s="74"/>
      <c r="K662" s="73"/>
    </row>
    <row r="663" spans="1:11" ht="15.75" customHeight="1" x14ac:dyDescent="0.25">
      <c r="A663" s="73"/>
      <c r="B663" s="74"/>
      <c r="C663" s="75"/>
      <c r="D663" s="75"/>
      <c r="E663" s="75"/>
      <c r="F663" s="75"/>
      <c r="G663" s="73"/>
      <c r="H663" s="73"/>
      <c r="I663" s="73"/>
      <c r="J663" s="74"/>
      <c r="K663" s="73"/>
    </row>
    <row r="664" spans="1:11" ht="15.75" customHeight="1" x14ac:dyDescent="0.25">
      <c r="A664" s="73"/>
      <c r="B664" s="74"/>
      <c r="C664" s="75"/>
      <c r="D664" s="75"/>
      <c r="E664" s="75"/>
      <c r="F664" s="75"/>
      <c r="G664" s="73"/>
      <c r="H664" s="73"/>
      <c r="I664" s="73"/>
      <c r="J664" s="74"/>
      <c r="K664" s="73"/>
    </row>
    <row r="665" spans="1:11" ht="15.75" customHeight="1" x14ac:dyDescent="0.25">
      <c r="A665" s="73"/>
      <c r="B665" s="74"/>
      <c r="C665" s="75"/>
      <c r="D665" s="75"/>
      <c r="E665" s="75"/>
      <c r="F665" s="75"/>
      <c r="G665" s="73"/>
      <c r="H665" s="73"/>
      <c r="I665" s="73"/>
      <c r="J665" s="74"/>
      <c r="K665" s="73"/>
    </row>
    <row r="666" spans="1:11" ht="15.75" customHeight="1" x14ac:dyDescent="0.25">
      <c r="A666" s="73"/>
      <c r="B666" s="74"/>
      <c r="C666" s="75"/>
      <c r="D666" s="75"/>
      <c r="E666" s="75"/>
      <c r="F666" s="75"/>
      <c r="G666" s="73"/>
      <c r="H666" s="73"/>
      <c r="I666" s="73"/>
      <c r="J666" s="74"/>
      <c r="K666" s="73"/>
    </row>
    <row r="667" spans="1:11" ht="15.75" customHeight="1" x14ac:dyDescent="0.25">
      <c r="A667" s="73"/>
      <c r="B667" s="74"/>
      <c r="C667" s="75"/>
      <c r="D667" s="75"/>
      <c r="E667" s="75"/>
      <c r="F667" s="75"/>
      <c r="G667" s="73"/>
      <c r="H667" s="73"/>
      <c r="I667" s="73"/>
      <c r="J667" s="74"/>
      <c r="K667" s="73"/>
    </row>
    <row r="668" spans="1:11" ht="15.75" customHeight="1" x14ac:dyDescent="0.25">
      <c r="A668" s="73"/>
      <c r="B668" s="74"/>
      <c r="C668" s="75"/>
      <c r="D668" s="75"/>
      <c r="E668" s="75"/>
      <c r="F668" s="75"/>
      <c r="G668" s="73"/>
      <c r="H668" s="73"/>
      <c r="I668" s="73"/>
      <c r="J668" s="74"/>
      <c r="K668" s="73"/>
    </row>
    <row r="669" spans="1:11" ht="15.75" customHeight="1" x14ac:dyDescent="0.25">
      <c r="A669" s="73"/>
      <c r="B669" s="74"/>
      <c r="C669" s="75"/>
      <c r="D669" s="75"/>
      <c r="E669" s="75"/>
      <c r="F669" s="75"/>
      <c r="G669" s="73"/>
      <c r="H669" s="73"/>
      <c r="I669" s="73"/>
      <c r="J669" s="74"/>
      <c r="K669" s="73"/>
    </row>
    <row r="670" spans="1:11" ht="15.75" customHeight="1" x14ac:dyDescent="0.25">
      <c r="A670" s="73"/>
      <c r="B670" s="74"/>
      <c r="C670" s="75"/>
      <c r="D670" s="75"/>
      <c r="E670" s="75"/>
      <c r="F670" s="75"/>
      <c r="G670" s="73"/>
      <c r="H670" s="73"/>
      <c r="I670" s="73"/>
      <c r="J670" s="74"/>
      <c r="K670" s="73"/>
    </row>
    <row r="671" spans="1:11" ht="15.75" customHeight="1" x14ac:dyDescent="0.25">
      <c r="A671" s="73"/>
      <c r="B671" s="74"/>
      <c r="C671" s="75"/>
      <c r="D671" s="75"/>
      <c r="E671" s="75"/>
      <c r="F671" s="75"/>
      <c r="G671" s="73"/>
      <c r="H671" s="73"/>
      <c r="I671" s="73"/>
      <c r="J671" s="74"/>
      <c r="K671" s="73"/>
    </row>
    <row r="672" spans="1:11" ht="15.75" customHeight="1" x14ac:dyDescent="0.25">
      <c r="A672" s="73"/>
      <c r="B672" s="74"/>
      <c r="C672" s="75"/>
      <c r="D672" s="75"/>
      <c r="E672" s="75"/>
      <c r="F672" s="75"/>
      <c r="G672" s="73"/>
      <c r="H672" s="73"/>
      <c r="I672" s="73"/>
      <c r="J672" s="74"/>
      <c r="K672" s="73"/>
    </row>
    <row r="673" spans="1:11" ht="15.75" customHeight="1" x14ac:dyDescent="0.25">
      <c r="A673" s="73"/>
      <c r="B673" s="74"/>
      <c r="C673" s="75"/>
      <c r="D673" s="75"/>
      <c r="E673" s="75"/>
      <c r="F673" s="75"/>
      <c r="G673" s="73"/>
      <c r="H673" s="73"/>
      <c r="I673" s="73"/>
      <c r="J673" s="74"/>
      <c r="K673" s="73"/>
    </row>
    <row r="674" spans="1:11" ht="15.75" customHeight="1" x14ac:dyDescent="0.25">
      <c r="A674" s="73"/>
      <c r="B674" s="74"/>
      <c r="C674" s="75"/>
      <c r="D674" s="75"/>
      <c r="E674" s="75"/>
      <c r="F674" s="75"/>
      <c r="G674" s="73"/>
      <c r="H674" s="73"/>
      <c r="I674" s="73"/>
      <c r="J674" s="74"/>
      <c r="K674" s="73"/>
    </row>
    <row r="675" spans="1:11" ht="15.75" customHeight="1" x14ac:dyDescent="0.25">
      <c r="A675" s="73"/>
      <c r="B675" s="74"/>
      <c r="C675" s="75"/>
      <c r="D675" s="75"/>
      <c r="E675" s="75"/>
      <c r="F675" s="75"/>
      <c r="G675" s="73"/>
      <c r="H675" s="73"/>
      <c r="I675" s="73"/>
      <c r="J675" s="74"/>
      <c r="K675" s="73"/>
    </row>
    <row r="676" spans="1:11" ht="15.75" customHeight="1" x14ac:dyDescent="0.25">
      <c r="A676" s="73"/>
      <c r="B676" s="74"/>
      <c r="C676" s="75"/>
      <c r="D676" s="75"/>
      <c r="E676" s="75"/>
      <c r="F676" s="75"/>
      <c r="G676" s="73"/>
      <c r="H676" s="73"/>
      <c r="I676" s="73"/>
      <c r="J676" s="74"/>
      <c r="K676" s="73"/>
    </row>
    <row r="677" spans="1:11" ht="15.75" customHeight="1" x14ac:dyDescent="0.25">
      <c r="A677" s="73"/>
      <c r="B677" s="74"/>
      <c r="C677" s="75"/>
      <c r="D677" s="75"/>
      <c r="E677" s="75"/>
      <c r="F677" s="75"/>
      <c r="G677" s="73"/>
      <c r="H677" s="73"/>
      <c r="I677" s="73"/>
      <c r="J677" s="74"/>
      <c r="K677" s="73"/>
    </row>
    <row r="678" spans="1:11" ht="15.75" customHeight="1" x14ac:dyDescent="0.25">
      <c r="A678" s="73"/>
      <c r="B678" s="74"/>
      <c r="C678" s="75"/>
      <c r="D678" s="75"/>
      <c r="E678" s="75"/>
      <c r="F678" s="75"/>
      <c r="G678" s="73"/>
      <c r="H678" s="73"/>
      <c r="I678" s="73"/>
      <c r="J678" s="74"/>
      <c r="K678" s="73"/>
    </row>
    <row r="679" spans="1:11" ht="15.75" customHeight="1" x14ac:dyDescent="0.25">
      <c r="A679" s="73"/>
      <c r="B679" s="74"/>
      <c r="C679" s="75"/>
      <c r="D679" s="75"/>
      <c r="E679" s="75"/>
      <c r="F679" s="75"/>
      <c r="G679" s="73"/>
      <c r="H679" s="73"/>
      <c r="I679" s="73"/>
      <c r="J679" s="74"/>
      <c r="K679" s="73"/>
    </row>
    <row r="680" spans="1:11" ht="15.75" customHeight="1" x14ac:dyDescent="0.25">
      <c r="A680" s="73"/>
      <c r="B680" s="74"/>
      <c r="C680" s="75"/>
      <c r="D680" s="75"/>
      <c r="E680" s="75"/>
      <c r="F680" s="75"/>
      <c r="G680" s="73"/>
      <c r="H680" s="73"/>
      <c r="I680" s="73"/>
      <c r="J680" s="74"/>
      <c r="K680" s="73"/>
    </row>
    <row r="681" spans="1:11" ht="15.75" customHeight="1" x14ac:dyDescent="0.25">
      <c r="A681" s="73"/>
      <c r="B681" s="74"/>
      <c r="C681" s="75"/>
      <c r="D681" s="75"/>
      <c r="E681" s="75"/>
      <c r="F681" s="75"/>
      <c r="G681" s="73"/>
      <c r="H681" s="73"/>
      <c r="I681" s="73"/>
      <c r="J681" s="74"/>
      <c r="K681" s="73"/>
    </row>
    <row r="682" spans="1:11" ht="15.75" customHeight="1" x14ac:dyDescent="0.25">
      <c r="A682" s="73"/>
      <c r="B682" s="74"/>
      <c r="C682" s="75"/>
      <c r="D682" s="75"/>
      <c r="E682" s="75"/>
      <c r="F682" s="75"/>
      <c r="G682" s="73"/>
      <c r="H682" s="73"/>
      <c r="I682" s="73"/>
      <c r="J682" s="74"/>
      <c r="K682" s="73"/>
    </row>
    <row r="683" spans="1:11" ht="15.75" customHeight="1" x14ac:dyDescent="0.25">
      <c r="A683" s="73"/>
      <c r="B683" s="74"/>
      <c r="C683" s="75"/>
      <c r="D683" s="75"/>
      <c r="E683" s="75"/>
      <c r="F683" s="75"/>
      <c r="G683" s="73"/>
      <c r="H683" s="73"/>
      <c r="I683" s="73"/>
      <c r="J683" s="74"/>
      <c r="K683" s="73"/>
    </row>
    <row r="684" spans="1:11" ht="15.75" customHeight="1" x14ac:dyDescent="0.25">
      <c r="A684" s="73"/>
      <c r="B684" s="74"/>
      <c r="C684" s="75"/>
      <c r="D684" s="75"/>
      <c r="E684" s="75"/>
      <c r="F684" s="75"/>
      <c r="G684" s="73"/>
      <c r="H684" s="73"/>
      <c r="I684" s="73"/>
      <c r="J684" s="74"/>
      <c r="K684" s="73"/>
    </row>
    <row r="685" spans="1:11" ht="15.75" customHeight="1" x14ac:dyDescent="0.25">
      <c r="A685" s="73"/>
      <c r="B685" s="74"/>
      <c r="C685" s="75"/>
      <c r="D685" s="75"/>
      <c r="E685" s="75"/>
      <c r="F685" s="75"/>
      <c r="G685" s="73"/>
      <c r="H685" s="73"/>
      <c r="I685" s="73"/>
      <c r="J685" s="74"/>
      <c r="K685" s="73"/>
    </row>
    <row r="686" spans="1:11" ht="15.75" customHeight="1" x14ac:dyDescent="0.25">
      <c r="A686" s="73"/>
      <c r="B686" s="74"/>
      <c r="C686" s="75"/>
      <c r="D686" s="75"/>
      <c r="E686" s="75"/>
      <c r="F686" s="75"/>
      <c r="G686" s="73"/>
      <c r="H686" s="73"/>
      <c r="I686" s="73"/>
      <c r="J686" s="74"/>
      <c r="K686" s="73"/>
    </row>
    <row r="687" spans="1:11" ht="15.75" customHeight="1" x14ac:dyDescent="0.25">
      <c r="A687" s="73"/>
      <c r="B687" s="74"/>
      <c r="C687" s="75"/>
      <c r="D687" s="75"/>
      <c r="E687" s="75"/>
      <c r="F687" s="75"/>
      <c r="G687" s="73"/>
      <c r="H687" s="73"/>
      <c r="I687" s="73"/>
      <c r="J687" s="74"/>
      <c r="K687" s="73"/>
    </row>
    <row r="688" spans="1:11" ht="15.75" customHeight="1" x14ac:dyDescent="0.25">
      <c r="A688" s="73"/>
      <c r="B688" s="74"/>
      <c r="C688" s="75"/>
      <c r="D688" s="75"/>
      <c r="E688" s="75"/>
      <c r="F688" s="75"/>
      <c r="G688" s="73"/>
      <c r="H688" s="73"/>
      <c r="I688" s="73"/>
      <c r="J688" s="74"/>
      <c r="K688" s="73"/>
    </row>
    <row r="689" spans="1:11" ht="15.75" customHeight="1" x14ac:dyDescent="0.25">
      <c r="A689" s="73"/>
      <c r="B689" s="74"/>
      <c r="C689" s="75"/>
      <c r="D689" s="75"/>
      <c r="E689" s="75"/>
      <c r="F689" s="75"/>
      <c r="G689" s="73"/>
      <c r="H689" s="73"/>
      <c r="I689" s="73"/>
      <c r="J689" s="74"/>
      <c r="K689" s="73"/>
    </row>
    <row r="690" spans="1:11" ht="15.75" customHeight="1" x14ac:dyDescent="0.25">
      <c r="A690" s="73"/>
      <c r="B690" s="74"/>
      <c r="C690" s="75"/>
      <c r="D690" s="75"/>
      <c r="E690" s="75"/>
      <c r="F690" s="75"/>
      <c r="G690" s="73"/>
      <c r="H690" s="73"/>
      <c r="I690" s="73"/>
      <c r="J690" s="74"/>
      <c r="K690" s="73"/>
    </row>
    <row r="691" spans="1:11" ht="15.75" customHeight="1" x14ac:dyDescent="0.25">
      <c r="A691" s="73"/>
      <c r="B691" s="74"/>
      <c r="C691" s="75"/>
      <c r="D691" s="75"/>
      <c r="E691" s="75"/>
      <c r="F691" s="75"/>
      <c r="G691" s="73"/>
      <c r="H691" s="73"/>
      <c r="I691" s="73"/>
      <c r="J691" s="74"/>
      <c r="K691" s="73"/>
    </row>
    <row r="692" spans="1:11" ht="15.75" customHeight="1" x14ac:dyDescent="0.25">
      <c r="A692" s="73"/>
      <c r="B692" s="74"/>
      <c r="C692" s="75"/>
      <c r="D692" s="75"/>
      <c r="E692" s="75"/>
      <c r="F692" s="75"/>
      <c r="G692" s="73"/>
      <c r="H692" s="73"/>
      <c r="I692" s="73"/>
      <c r="J692" s="74"/>
      <c r="K692" s="73"/>
    </row>
    <row r="693" spans="1:11" ht="15.75" customHeight="1" x14ac:dyDescent="0.25">
      <c r="A693" s="73"/>
      <c r="B693" s="74"/>
      <c r="C693" s="75"/>
      <c r="D693" s="75"/>
      <c r="E693" s="75"/>
      <c r="F693" s="75"/>
      <c r="G693" s="73"/>
      <c r="H693" s="73"/>
      <c r="I693" s="73"/>
      <c r="J693" s="74"/>
      <c r="K693" s="73"/>
    </row>
    <row r="694" spans="1:11" ht="15.75" customHeight="1" x14ac:dyDescent="0.25">
      <c r="A694" s="73"/>
      <c r="B694" s="74"/>
      <c r="C694" s="75"/>
      <c r="D694" s="75"/>
      <c r="E694" s="75"/>
      <c r="F694" s="75"/>
      <c r="G694" s="73"/>
      <c r="H694" s="73"/>
      <c r="I694" s="73"/>
      <c r="J694" s="74"/>
      <c r="K694" s="73"/>
    </row>
    <row r="695" spans="1:11" ht="15.75" customHeight="1" x14ac:dyDescent="0.25">
      <c r="A695" s="73"/>
      <c r="B695" s="74"/>
      <c r="C695" s="75"/>
      <c r="D695" s="75"/>
      <c r="E695" s="75"/>
      <c r="F695" s="75"/>
      <c r="G695" s="73"/>
      <c r="H695" s="73"/>
      <c r="I695" s="73"/>
      <c r="J695" s="74"/>
      <c r="K695" s="73"/>
    </row>
    <row r="696" spans="1:11" ht="15.75" customHeight="1" x14ac:dyDescent="0.25">
      <c r="A696" s="73"/>
      <c r="B696" s="74"/>
      <c r="C696" s="75"/>
      <c r="D696" s="75"/>
      <c r="E696" s="75"/>
      <c r="F696" s="75"/>
      <c r="G696" s="73"/>
      <c r="H696" s="73"/>
      <c r="I696" s="73"/>
      <c r="J696" s="74"/>
      <c r="K696" s="73"/>
    </row>
    <row r="697" spans="1:11" ht="15.75" customHeight="1" x14ac:dyDescent="0.25">
      <c r="A697" s="73"/>
      <c r="B697" s="74"/>
      <c r="C697" s="75"/>
      <c r="D697" s="75"/>
      <c r="E697" s="75"/>
      <c r="F697" s="75"/>
      <c r="G697" s="73"/>
      <c r="H697" s="73"/>
      <c r="I697" s="73"/>
      <c r="J697" s="74"/>
      <c r="K697" s="73"/>
    </row>
    <row r="698" spans="1:11" ht="15.75" customHeight="1" x14ac:dyDescent="0.25">
      <c r="A698" s="73"/>
      <c r="B698" s="74"/>
      <c r="C698" s="75"/>
      <c r="D698" s="75"/>
      <c r="E698" s="75"/>
      <c r="F698" s="75"/>
      <c r="G698" s="73"/>
      <c r="H698" s="73"/>
      <c r="I698" s="73"/>
      <c r="J698" s="74"/>
      <c r="K698" s="73"/>
    </row>
    <row r="699" spans="1:11" ht="15.75" customHeight="1" x14ac:dyDescent="0.25">
      <c r="A699" s="73"/>
      <c r="B699" s="74"/>
      <c r="C699" s="75"/>
      <c r="D699" s="75"/>
      <c r="E699" s="75"/>
      <c r="F699" s="75"/>
      <c r="G699" s="73"/>
      <c r="H699" s="73"/>
      <c r="I699" s="73"/>
      <c r="J699" s="74"/>
      <c r="K699" s="73"/>
    </row>
    <row r="700" spans="1:11" ht="15.75" customHeight="1" x14ac:dyDescent="0.25">
      <c r="A700" s="73"/>
      <c r="B700" s="74"/>
      <c r="C700" s="75"/>
      <c r="D700" s="75"/>
      <c r="E700" s="75"/>
      <c r="F700" s="75"/>
      <c r="G700" s="73"/>
      <c r="H700" s="73"/>
      <c r="I700" s="73"/>
      <c r="J700" s="74"/>
      <c r="K700" s="73"/>
    </row>
    <row r="701" spans="1:11" ht="15.75" customHeight="1" x14ac:dyDescent="0.25">
      <c r="A701" s="73"/>
      <c r="B701" s="74"/>
      <c r="C701" s="75"/>
      <c r="D701" s="75"/>
      <c r="E701" s="75"/>
      <c r="F701" s="75"/>
      <c r="G701" s="73"/>
      <c r="H701" s="73"/>
      <c r="I701" s="73"/>
      <c r="J701" s="74"/>
      <c r="K701" s="73"/>
    </row>
    <row r="702" spans="1:11" ht="15.75" customHeight="1" x14ac:dyDescent="0.25">
      <c r="A702" s="73"/>
      <c r="B702" s="74"/>
      <c r="C702" s="75"/>
      <c r="D702" s="75"/>
      <c r="E702" s="75"/>
      <c r="F702" s="75"/>
      <c r="G702" s="73"/>
      <c r="H702" s="73"/>
      <c r="I702" s="73"/>
      <c r="J702" s="74"/>
      <c r="K702" s="73"/>
    </row>
    <row r="703" spans="1:11" ht="15.75" customHeight="1" x14ac:dyDescent="0.25">
      <c r="A703" s="73"/>
      <c r="B703" s="74"/>
      <c r="C703" s="75"/>
      <c r="D703" s="75"/>
      <c r="E703" s="75"/>
      <c r="F703" s="75"/>
      <c r="G703" s="73"/>
      <c r="H703" s="73"/>
      <c r="I703" s="73"/>
      <c r="J703" s="74"/>
      <c r="K703" s="73"/>
    </row>
    <row r="704" spans="1:11" ht="15.75" customHeight="1" x14ac:dyDescent="0.25">
      <c r="A704" s="73"/>
      <c r="B704" s="74"/>
      <c r="C704" s="75"/>
      <c r="D704" s="75"/>
      <c r="E704" s="75"/>
      <c r="F704" s="75"/>
      <c r="G704" s="73"/>
      <c r="H704" s="73"/>
      <c r="I704" s="73"/>
      <c r="J704" s="74"/>
      <c r="K704" s="73"/>
    </row>
    <row r="705" spans="1:11" ht="15.75" customHeight="1" x14ac:dyDescent="0.25">
      <c r="A705" s="73"/>
      <c r="B705" s="74"/>
      <c r="C705" s="75"/>
      <c r="D705" s="75"/>
      <c r="E705" s="75"/>
      <c r="F705" s="75"/>
      <c r="G705" s="73"/>
      <c r="H705" s="73"/>
      <c r="I705" s="73"/>
      <c r="J705" s="74"/>
      <c r="K705" s="73"/>
    </row>
    <row r="706" spans="1:11" ht="15.75" customHeight="1" x14ac:dyDescent="0.25">
      <c r="A706" s="73"/>
      <c r="B706" s="74"/>
      <c r="C706" s="75"/>
      <c r="D706" s="75"/>
      <c r="E706" s="75"/>
      <c r="F706" s="75"/>
      <c r="G706" s="73"/>
      <c r="H706" s="73"/>
      <c r="I706" s="73"/>
      <c r="J706" s="74"/>
      <c r="K706" s="73"/>
    </row>
    <row r="707" spans="1:11" ht="15.75" customHeight="1" x14ac:dyDescent="0.25">
      <c r="A707" s="73"/>
      <c r="B707" s="74"/>
      <c r="C707" s="75"/>
      <c r="D707" s="75"/>
      <c r="E707" s="75"/>
      <c r="F707" s="75"/>
      <c r="G707" s="73"/>
      <c r="H707" s="73"/>
      <c r="I707" s="73"/>
      <c r="J707" s="74"/>
      <c r="K707" s="73"/>
    </row>
    <row r="708" spans="1:11" ht="15.75" customHeight="1" x14ac:dyDescent="0.25">
      <c r="A708" s="73"/>
      <c r="B708" s="74"/>
      <c r="C708" s="75"/>
      <c r="D708" s="75"/>
      <c r="E708" s="75"/>
      <c r="F708" s="75"/>
      <c r="G708" s="73"/>
      <c r="H708" s="73"/>
      <c r="I708" s="73"/>
      <c r="J708" s="74"/>
      <c r="K708" s="73"/>
    </row>
    <row r="709" spans="1:11" ht="15.75" customHeight="1" x14ac:dyDescent="0.25">
      <c r="A709" s="73"/>
      <c r="B709" s="74"/>
      <c r="C709" s="75"/>
      <c r="D709" s="75"/>
      <c r="E709" s="75"/>
      <c r="F709" s="75"/>
      <c r="G709" s="73"/>
      <c r="H709" s="73"/>
      <c r="I709" s="73"/>
      <c r="J709" s="74"/>
      <c r="K709" s="73"/>
    </row>
    <row r="710" spans="1:11" ht="15.75" customHeight="1" x14ac:dyDescent="0.25">
      <c r="A710" s="73"/>
      <c r="B710" s="74"/>
      <c r="C710" s="75"/>
      <c r="D710" s="75"/>
      <c r="E710" s="75"/>
      <c r="F710" s="75"/>
      <c r="G710" s="73"/>
      <c r="H710" s="73"/>
      <c r="I710" s="73"/>
      <c r="J710" s="74"/>
      <c r="K710" s="73"/>
    </row>
    <row r="711" spans="1:11" ht="15.75" customHeight="1" x14ac:dyDescent="0.25">
      <c r="A711" s="73"/>
      <c r="B711" s="74"/>
      <c r="C711" s="75"/>
      <c r="D711" s="75"/>
      <c r="E711" s="75"/>
      <c r="F711" s="75"/>
      <c r="G711" s="73"/>
      <c r="H711" s="73"/>
      <c r="I711" s="73"/>
      <c r="J711" s="74"/>
      <c r="K711" s="73"/>
    </row>
    <row r="712" spans="1:11" ht="15.75" customHeight="1" x14ac:dyDescent="0.25">
      <c r="A712" s="73"/>
      <c r="B712" s="74"/>
      <c r="C712" s="75"/>
      <c r="D712" s="75"/>
      <c r="E712" s="75"/>
      <c r="F712" s="75"/>
      <c r="G712" s="73"/>
      <c r="H712" s="73"/>
      <c r="I712" s="73"/>
      <c r="J712" s="74"/>
      <c r="K712" s="73"/>
    </row>
    <row r="713" spans="1:11" ht="15.75" customHeight="1" x14ac:dyDescent="0.25">
      <c r="A713" s="73"/>
      <c r="B713" s="74"/>
      <c r="C713" s="75"/>
      <c r="D713" s="75"/>
      <c r="E713" s="75"/>
      <c r="F713" s="75"/>
      <c r="G713" s="73"/>
      <c r="H713" s="73"/>
      <c r="I713" s="73"/>
      <c r="J713" s="74"/>
      <c r="K713" s="73"/>
    </row>
    <row r="714" spans="1:11" ht="15.75" customHeight="1" x14ac:dyDescent="0.25">
      <c r="A714" s="73"/>
      <c r="B714" s="74"/>
      <c r="C714" s="75"/>
      <c r="D714" s="75"/>
      <c r="E714" s="75"/>
      <c r="F714" s="75"/>
      <c r="G714" s="73"/>
      <c r="H714" s="73"/>
      <c r="I714" s="73"/>
      <c r="J714" s="74"/>
      <c r="K714" s="73"/>
    </row>
    <row r="715" spans="1:11" ht="15.75" customHeight="1" x14ac:dyDescent="0.25">
      <c r="A715" s="73"/>
      <c r="B715" s="74"/>
      <c r="C715" s="75"/>
      <c r="D715" s="75"/>
      <c r="E715" s="75"/>
      <c r="F715" s="75"/>
      <c r="G715" s="73"/>
      <c r="H715" s="73"/>
      <c r="I715" s="73"/>
      <c r="J715" s="74"/>
      <c r="K715" s="73"/>
    </row>
    <row r="716" spans="1:11" ht="15.75" customHeight="1" x14ac:dyDescent="0.25">
      <c r="A716" s="73"/>
      <c r="B716" s="74"/>
      <c r="C716" s="75"/>
      <c r="D716" s="75"/>
      <c r="E716" s="75"/>
      <c r="F716" s="75"/>
      <c r="G716" s="73"/>
      <c r="H716" s="73"/>
      <c r="I716" s="73"/>
      <c r="J716" s="74"/>
      <c r="K716" s="73"/>
    </row>
    <row r="717" spans="1:11" ht="15.75" customHeight="1" x14ac:dyDescent="0.25">
      <c r="A717" s="73"/>
      <c r="B717" s="74"/>
      <c r="C717" s="75"/>
      <c r="D717" s="75"/>
      <c r="E717" s="75"/>
      <c r="F717" s="75"/>
      <c r="G717" s="73"/>
      <c r="H717" s="73"/>
      <c r="I717" s="73"/>
      <c r="J717" s="74"/>
      <c r="K717" s="73"/>
    </row>
    <row r="718" spans="1:11" ht="15.75" customHeight="1" x14ac:dyDescent="0.25">
      <c r="A718" s="73"/>
      <c r="B718" s="74"/>
      <c r="C718" s="75"/>
      <c r="D718" s="75"/>
      <c r="E718" s="75"/>
      <c r="F718" s="75"/>
      <c r="G718" s="73"/>
      <c r="H718" s="73"/>
      <c r="I718" s="73"/>
      <c r="J718" s="74"/>
      <c r="K718" s="73"/>
    </row>
    <row r="719" spans="1:11" ht="15.75" customHeight="1" x14ac:dyDescent="0.25">
      <c r="A719" s="73"/>
      <c r="B719" s="74"/>
      <c r="C719" s="75"/>
      <c r="D719" s="75"/>
      <c r="E719" s="75"/>
      <c r="F719" s="75"/>
      <c r="G719" s="73"/>
      <c r="H719" s="73"/>
      <c r="I719" s="73"/>
      <c r="J719" s="74"/>
      <c r="K719" s="73"/>
    </row>
    <row r="720" spans="1:11" ht="15.75" customHeight="1" x14ac:dyDescent="0.25">
      <c r="A720" s="73"/>
      <c r="B720" s="74"/>
      <c r="C720" s="75"/>
      <c r="D720" s="75"/>
      <c r="E720" s="75"/>
      <c r="F720" s="75"/>
      <c r="G720" s="73"/>
      <c r="H720" s="73"/>
      <c r="I720" s="73"/>
      <c r="J720" s="74"/>
      <c r="K720" s="73"/>
    </row>
    <row r="721" spans="1:11" ht="15.75" customHeight="1" x14ac:dyDescent="0.25">
      <c r="A721" s="73"/>
      <c r="B721" s="74"/>
      <c r="C721" s="75"/>
      <c r="D721" s="75"/>
      <c r="E721" s="75"/>
      <c r="F721" s="75"/>
      <c r="G721" s="73"/>
      <c r="H721" s="73"/>
      <c r="I721" s="73"/>
      <c r="J721" s="74"/>
      <c r="K721" s="73"/>
    </row>
    <row r="722" spans="1:11" ht="15.75" customHeight="1" x14ac:dyDescent="0.25">
      <c r="A722" s="73"/>
      <c r="B722" s="74"/>
      <c r="C722" s="75"/>
      <c r="D722" s="75"/>
      <c r="E722" s="75"/>
      <c r="F722" s="75"/>
      <c r="G722" s="73"/>
      <c r="H722" s="73"/>
      <c r="I722" s="73"/>
      <c r="J722" s="74"/>
      <c r="K722" s="73"/>
    </row>
    <row r="723" spans="1:11" ht="15.75" customHeight="1" x14ac:dyDescent="0.25">
      <c r="A723" s="73"/>
      <c r="B723" s="74"/>
      <c r="C723" s="75"/>
      <c r="D723" s="75"/>
      <c r="E723" s="75"/>
      <c r="F723" s="75"/>
      <c r="G723" s="73"/>
      <c r="H723" s="73"/>
      <c r="I723" s="73"/>
      <c r="J723" s="74"/>
      <c r="K723" s="73"/>
    </row>
    <row r="724" spans="1:11" ht="15.75" customHeight="1" x14ac:dyDescent="0.25">
      <c r="A724" s="73"/>
      <c r="B724" s="74"/>
      <c r="C724" s="75"/>
      <c r="D724" s="75"/>
      <c r="E724" s="75"/>
      <c r="F724" s="75"/>
      <c r="G724" s="73"/>
      <c r="H724" s="73"/>
      <c r="I724" s="73"/>
      <c r="J724" s="74"/>
      <c r="K724" s="73"/>
    </row>
    <row r="725" spans="1:11" ht="15.75" customHeight="1" x14ac:dyDescent="0.25">
      <c r="A725" s="73"/>
      <c r="B725" s="74"/>
      <c r="C725" s="75"/>
      <c r="D725" s="75"/>
      <c r="E725" s="75"/>
      <c r="F725" s="75"/>
      <c r="G725" s="73"/>
      <c r="H725" s="73"/>
      <c r="I725" s="73"/>
      <c r="J725" s="74"/>
      <c r="K725" s="73"/>
    </row>
    <row r="726" spans="1:11" ht="15.75" customHeight="1" x14ac:dyDescent="0.25">
      <c r="A726" s="73"/>
      <c r="B726" s="74"/>
      <c r="C726" s="75"/>
      <c r="D726" s="75"/>
      <c r="E726" s="75"/>
      <c r="F726" s="75"/>
      <c r="G726" s="73"/>
      <c r="H726" s="73"/>
      <c r="I726" s="73"/>
      <c r="J726" s="74"/>
      <c r="K726" s="73"/>
    </row>
    <row r="727" spans="1:11" ht="15.75" customHeight="1" x14ac:dyDescent="0.25">
      <c r="A727" s="73"/>
      <c r="B727" s="74"/>
      <c r="C727" s="75"/>
      <c r="D727" s="75"/>
      <c r="E727" s="75"/>
      <c r="F727" s="75"/>
      <c r="G727" s="73"/>
      <c r="H727" s="73"/>
      <c r="I727" s="73"/>
      <c r="J727" s="74"/>
      <c r="K727" s="73"/>
    </row>
    <row r="728" spans="1:11" ht="15.75" customHeight="1" x14ac:dyDescent="0.25">
      <c r="A728" s="73"/>
      <c r="B728" s="74"/>
      <c r="C728" s="75"/>
      <c r="D728" s="75"/>
      <c r="E728" s="75"/>
      <c r="F728" s="75"/>
      <c r="G728" s="73"/>
      <c r="H728" s="73"/>
      <c r="I728" s="73"/>
      <c r="J728" s="74"/>
      <c r="K728" s="73"/>
    </row>
    <row r="729" spans="1:11" ht="15.75" customHeight="1" x14ac:dyDescent="0.25">
      <c r="A729" s="73"/>
      <c r="B729" s="74"/>
      <c r="C729" s="75"/>
      <c r="D729" s="75"/>
      <c r="E729" s="75"/>
      <c r="F729" s="75"/>
      <c r="G729" s="73"/>
      <c r="H729" s="73"/>
      <c r="I729" s="73"/>
      <c r="J729" s="74"/>
      <c r="K729" s="73"/>
    </row>
    <row r="730" spans="1:11" ht="15.75" customHeight="1" x14ac:dyDescent="0.25">
      <c r="A730" s="73"/>
      <c r="B730" s="74"/>
      <c r="C730" s="75"/>
      <c r="D730" s="75"/>
      <c r="E730" s="75"/>
      <c r="F730" s="75"/>
      <c r="G730" s="73"/>
      <c r="H730" s="73"/>
      <c r="I730" s="73"/>
      <c r="J730" s="74"/>
      <c r="K730" s="73"/>
    </row>
    <row r="731" spans="1:11" ht="15.75" customHeight="1" x14ac:dyDescent="0.25">
      <c r="A731" s="73"/>
      <c r="B731" s="74"/>
      <c r="C731" s="75"/>
      <c r="D731" s="75"/>
      <c r="E731" s="75"/>
      <c r="F731" s="75"/>
      <c r="G731" s="73"/>
      <c r="H731" s="73"/>
      <c r="I731" s="73"/>
      <c r="J731" s="74"/>
      <c r="K731" s="73"/>
    </row>
    <row r="732" spans="1:11" ht="15.75" customHeight="1" x14ac:dyDescent="0.25">
      <c r="A732" s="73"/>
      <c r="B732" s="74"/>
      <c r="C732" s="75"/>
      <c r="D732" s="75"/>
      <c r="E732" s="75"/>
      <c r="F732" s="75"/>
      <c r="G732" s="73"/>
      <c r="H732" s="73"/>
      <c r="I732" s="73"/>
      <c r="J732" s="74"/>
      <c r="K732" s="73"/>
    </row>
    <row r="733" spans="1:11" ht="15.75" customHeight="1" x14ac:dyDescent="0.25">
      <c r="A733" s="73"/>
      <c r="B733" s="74"/>
      <c r="C733" s="75"/>
      <c r="D733" s="75"/>
      <c r="E733" s="75"/>
      <c r="F733" s="75"/>
      <c r="G733" s="73"/>
      <c r="H733" s="73"/>
      <c r="I733" s="73"/>
      <c r="J733" s="74"/>
      <c r="K733" s="73"/>
    </row>
    <row r="734" spans="1:11" ht="15.75" customHeight="1" x14ac:dyDescent="0.25">
      <c r="A734" s="73"/>
      <c r="B734" s="74"/>
      <c r="C734" s="75"/>
      <c r="D734" s="75"/>
      <c r="E734" s="75"/>
      <c r="F734" s="75"/>
      <c r="G734" s="73"/>
      <c r="H734" s="73"/>
      <c r="I734" s="73"/>
      <c r="J734" s="74"/>
      <c r="K734" s="73"/>
    </row>
    <row r="735" spans="1:11" ht="15.75" customHeight="1" x14ac:dyDescent="0.25">
      <c r="A735" s="73"/>
      <c r="B735" s="74"/>
      <c r="C735" s="75"/>
      <c r="D735" s="75"/>
      <c r="E735" s="75"/>
      <c r="F735" s="75"/>
      <c r="G735" s="73"/>
      <c r="H735" s="73"/>
      <c r="I735" s="73"/>
      <c r="J735" s="74"/>
      <c r="K735" s="73"/>
    </row>
    <row r="736" spans="1:11" ht="15.75" customHeight="1" x14ac:dyDescent="0.25">
      <c r="A736" s="73"/>
      <c r="B736" s="74"/>
      <c r="C736" s="75"/>
      <c r="D736" s="75"/>
      <c r="E736" s="75"/>
      <c r="F736" s="75"/>
      <c r="G736" s="73"/>
      <c r="H736" s="73"/>
      <c r="I736" s="73"/>
      <c r="J736" s="74"/>
      <c r="K736" s="73"/>
    </row>
    <row r="737" spans="1:11" ht="15.75" customHeight="1" x14ac:dyDescent="0.25">
      <c r="A737" s="73"/>
      <c r="B737" s="74"/>
      <c r="C737" s="75"/>
      <c r="D737" s="75"/>
      <c r="E737" s="75"/>
      <c r="F737" s="75"/>
      <c r="G737" s="73"/>
      <c r="H737" s="73"/>
      <c r="I737" s="73"/>
      <c r="J737" s="74"/>
      <c r="K737" s="73"/>
    </row>
    <row r="738" spans="1:11" ht="15.75" customHeight="1" x14ac:dyDescent="0.25">
      <c r="A738" s="73"/>
      <c r="B738" s="74"/>
      <c r="C738" s="75"/>
      <c r="D738" s="75"/>
      <c r="E738" s="75"/>
      <c r="F738" s="75"/>
      <c r="G738" s="73"/>
      <c r="H738" s="73"/>
      <c r="I738" s="73"/>
      <c r="J738" s="74"/>
      <c r="K738" s="73"/>
    </row>
    <row r="739" spans="1:11" ht="15.75" customHeight="1" x14ac:dyDescent="0.25">
      <c r="A739" s="73"/>
      <c r="B739" s="74"/>
      <c r="C739" s="75"/>
      <c r="D739" s="75"/>
      <c r="E739" s="75"/>
      <c r="F739" s="75"/>
      <c r="G739" s="73"/>
      <c r="H739" s="73"/>
      <c r="I739" s="73"/>
      <c r="J739" s="74"/>
      <c r="K739" s="73"/>
    </row>
    <row r="740" spans="1:11" ht="15.75" customHeight="1" x14ac:dyDescent="0.25">
      <c r="A740" s="73"/>
      <c r="B740" s="74"/>
      <c r="C740" s="75"/>
      <c r="D740" s="75"/>
      <c r="E740" s="75"/>
      <c r="F740" s="75"/>
      <c r="G740" s="73"/>
      <c r="H740" s="73"/>
      <c r="I740" s="73"/>
      <c r="J740" s="74"/>
      <c r="K740" s="73"/>
    </row>
    <row r="741" spans="1:11" ht="15.75" customHeight="1" x14ac:dyDescent="0.25">
      <c r="A741" s="73"/>
      <c r="B741" s="74"/>
      <c r="C741" s="75"/>
      <c r="D741" s="75"/>
      <c r="E741" s="75"/>
      <c r="F741" s="75"/>
      <c r="G741" s="73"/>
      <c r="H741" s="73"/>
      <c r="I741" s="73"/>
      <c r="J741" s="74"/>
      <c r="K741" s="73"/>
    </row>
    <row r="742" spans="1:11" ht="15.75" customHeight="1" x14ac:dyDescent="0.25">
      <c r="A742" s="73"/>
      <c r="B742" s="74"/>
      <c r="C742" s="75"/>
      <c r="D742" s="75"/>
      <c r="E742" s="75"/>
      <c r="F742" s="75"/>
      <c r="G742" s="73"/>
      <c r="H742" s="73"/>
      <c r="I742" s="73"/>
      <c r="J742" s="74"/>
      <c r="K742" s="73"/>
    </row>
    <row r="743" spans="1:11" ht="15.75" customHeight="1" x14ac:dyDescent="0.25">
      <c r="A743" s="73"/>
      <c r="B743" s="74"/>
      <c r="C743" s="75"/>
      <c r="D743" s="75"/>
      <c r="E743" s="75"/>
      <c r="F743" s="75"/>
      <c r="G743" s="73"/>
      <c r="H743" s="73"/>
      <c r="I743" s="73"/>
      <c r="J743" s="74"/>
      <c r="K743" s="73"/>
    </row>
    <row r="744" spans="1:11" ht="15.75" customHeight="1" x14ac:dyDescent="0.25">
      <c r="A744" s="73"/>
      <c r="B744" s="74"/>
      <c r="C744" s="75"/>
      <c r="D744" s="75"/>
      <c r="E744" s="75"/>
      <c r="F744" s="75"/>
      <c r="G744" s="73"/>
      <c r="H744" s="73"/>
      <c r="I744" s="73"/>
      <c r="J744" s="74"/>
      <c r="K744" s="73"/>
    </row>
    <row r="745" spans="1:11" ht="15.75" customHeight="1" x14ac:dyDescent="0.25">
      <c r="A745" s="73"/>
      <c r="B745" s="74"/>
      <c r="C745" s="75"/>
      <c r="D745" s="75"/>
      <c r="E745" s="75"/>
      <c r="F745" s="75"/>
      <c r="G745" s="73"/>
      <c r="H745" s="73"/>
      <c r="I745" s="73"/>
      <c r="J745" s="74"/>
      <c r="K745" s="73"/>
    </row>
    <row r="746" spans="1:11" ht="15.75" customHeight="1" x14ac:dyDescent="0.25">
      <c r="A746" s="73"/>
      <c r="B746" s="74"/>
      <c r="C746" s="75"/>
      <c r="D746" s="75"/>
      <c r="E746" s="75"/>
      <c r="F746" s="75"/>
      <c r="G746" s="73"/>
      <c r="H746" s="73"/>
      <c r="I746" s="73"/>
      <c r="J746" s="74"/>
      <c r="K746" s="73"/>
    </row>
    <row r="747" spans="1:11" ht="15.75" customHeight="1" x14ac:dyDescent="0.25">
      <c r="A747" s="73"/>
      <c r="B747" s="74"/>
      <c r="C747" s="75"/>
      <c r="D747" s="75"/>
      <c r="E747" s="75"/>
      <c r="F747" s="75"/>
      <c r="G747" s="73"/>
      <c r="H747" s="73"/>
      <c r="I747" s="73"/>
      <c r="J747" s="74"/>
      <c r="K747" s="73"/>
    </row>
    <row r="748" spans="1:11" ht="15.75" customHeight="1" x14ac:dyDescent="0.25">
      <c r="A748" s="73"/>
      <c r="B748" s="74"/>
      <c r="C748" s="75"/>
      <c r="D748" s="75"/>
      <c r="E748" s="75"/>
      <c r="F748" s="75"/>
      <c r="G748" s="73"/>
      <c r="H748" s="73"/>
      <c r="I748" s="73"/>
      <c r="J748" s="74"/>
      <c r="K748" s="73"/>
    </row>
    <row r="749" spans="1:11" ht="15.75" customHeight="1" x14ac:dyDescent="0.25">
      <c r="A749" s="73"/>
      <c r="B749" s="74"/>
      <c r="C749" s="75"/>
      <c r="D749" s="75"/>
      <c r="E749" s="75"/>
      <c r="F749" s="75"/>
      <c r="G749" s="73"/>
      <c r="H749" s="73"/>
      <c r="I749" s="73"/>
      <c r="J749" s="74"/>
      <c r="K749" s="73"/>
    </row>
    <row r="750" spans="1:11" ht="15.75" customHeight="1" x14ac:dyDescent="0.25">
      <c r="A750" s="73"/>
      <c r="B750" s="74"/>
      <c r="C750" s="75"/>
      <c r="D750" s="75"/>
      <c r="E750" s="75"/>
      <c r="F750" s="75"/>
      <c r="G750" s="73"/>
      <c r="H750" s="73"/>
      <c r="I750" s="73"/>
      <c r="J750" s="74"/>
      <c r="K750" s="73"/>
    </row>
    <row r="751" spans="1:11" ht="15.75" customHeight="1" x14ac:dyDescent="0.25">
      <c r="A751" s="73"/>
      <c r="B751" s="74"/>
      <c r="C751" s="75"/>
      <c r="D751" s="75"/>
      <c r="E751" s="75"/>
      <c r="F751" s="75"/>
      <c r="G751" s="73"/>
      <c r="H751" s="73"/>
      <c r="I751" s="73"/>
      <c r="J751" s="74"/>
      <c r="K751" s="73"/>
    </row>
    <row r="752" spans="1:11" ht="15.75" customHeight="1" x14ac:dyDescent="0.25">
      <c r="A752" s="73"/>
      <c r="B752" s="74"/>
      <c r="C752" s="75"/>
      <c r="D752" s="75"/>
      <c r="E752" s="75"/>
      <c r="F752" s="75"/>
      <c r="G752" s="73"/>
      <c r="H752" s="73"/>
      <c r="I752" s="73"/>
      <c r="J752" s="74"/>
      <c r="K752" s="73"/>
    </row>
    <row r="753" spans="1:11" ht="15.75" customHeight="1" x14ac:dyDescent="0.25">
      <c r="A753" s="73"/>
      <c r="B753" s="74"/>
      <c r="C753" s="75"/>
      <c r="D753" s="75"/>
      <c r="E753" s="75"/>
      <c r="F753" s="75"/>
      <c r="G753" s="73"/>
      <c r="H753" s="73"/>
      <c r="I753" s="73"/>
      <c r="J753" s="74"/>
      <c r="K753" s="73"/>
    </row>
    <row r="754" spans="1:11" ht="15.75" customHeight="1" x14ac:dyDescent="0.25">
      <c r="A754" s="73"/>
      <c r="B754" s="74"/>
      <c r="C754" s="75"/>
      <c r="D754" s="75"/>
      <c r="E754" s="75"/>
      <c r="F754" s="75"/>
      <c r="G754" s="73"/>
      <c r="H754" s="73"/>
      <c r="I754" s="73"/>
      <c r="J754" s="74"/>
      <c r="K754" s="73"/>
    </row>
    <row r="755" spans="1:11" ht="15.75" customHeight="1" x14ac:dyDescent="0.25">
      <c r="A755" s="73"/>
      <c r="B755" s="74"/>
      <c r="C755" s="75"/>
      <c r="D755" s="75"/>
      <c r="E755" s="75"/>
      <c r="F755" s="75"/>
      <c r="G755" s="73"/>
      <c r="H755" s="73"/>
      <c r="I755" s="73"/>
      <c r="J755" s="74"/>
      <c r="K755" s="73"/>
    </row>
    <row r="756" spans="1:11" ht="15.75" customHeight="1" x14ac:dyDescent="0.25">
      <c r="A756" s="73"/>
      <c r="B756" s="74"/>
      <c r="C756" s="75"/>
      <c r="D756" s="75"/>
      <c r="E756" s="75"/>
      <c r="F756" s="75"/>
      <c r="G756" s="73"/>
      <c r="H756" s="73"/>
      <c r="I756" s="73"/>
      <c r="J756" s="74"/>
      <c r="K756" s="73"/>
    </row>
    <row r="757" spans="1:11" ht="15.75" customHeight="1" x14ac:dyDescent="0.25">
      <c r="A757" s="73"/>
      <c r="B757" s="74"/>
      <c r="C757" s="75"/>
      <c r="D757" s="75"/>
      <c r="E757" s="75"/>
      <c r="F757" s="75"/>
      <c r="G757" s="73"/>
      <c r="H757" s="73"/>
      <c r="I757" s="73"/>
      <c r="J757" s="74"/>
      <c r="K757" s="73"/>
    </row>
    <row r="758" spans="1:11" ht="15.75" customHeight="1" x14ac:dyDescent="0.25">
      <c r="A758" s="73"/>
      <c r="B758" s="74"/>
      <c r="C758" s="75"/>
      <c r="D758" s="75"/>
      <c r="E758" s="75"/>
      <c r="F758" s="75"/>
      <c r="G758" s="73"/>
      <c r="H758" s="73"/>
      <c r="I758" s="73"/>
      <c r="J758" s="74"/>
      <c r="K758" s="73"/>
    </row>
    <row r="759" spans="1:11" ht="15.75" customHeight="1" x14ac:dyDescent="0.25">
      <c r="A759" s="73"/>
      <c r="B759" s="74"/>
      <c r="C759" s="75"/>
      <c r="D759" s="75"/>
      <c r="E759" s="75"/>
      <c r="F759" s="75"/>
      <c r="G759" s="73"/>
      <c r="H759" s="73"/>
      <c r="I759" s="73"/>
      <c r="J759" s="74"/>
      <c r="K759" s="73"/>
    </row>
    <row r="760" spans="1:11" ht="15.75" customHeight="1" x14ac:dyDescent="0.25">
      <c r="A760" s="73"/>
      <c r="B760" s="74"/>
      <c r="C760" s="75"/>
      <c r="D760" s="75"/>
      <c r="E760" s="75"/>
      <c r="F760" s="75"/>
      <c r="G760" s="73"/>
      <c r="H760" s="73"/>
      <c r="I760" s="73"/>
      <c r="J760" s="74"/>
      <c r="K760" s="73"/>
    </row>
    <row r="761" spans="1:11" ht="15.75" customHeight="1" x14ac:dyDescent="0.25">
      <c r="A761" s="73"/>
      <c r="B761" s="74"/>
      <c r="C761" s="75"/>
      <c r="D761" s="75"/>
      <c r="E761" s="75"/>
      <c r="F761" s="75"/>
      <c r="G761" s="73"/>
      <c r="H761" s="73"/>
      <c r="I761" s="73"/>
      <c r="J761" s="74"/>
      <c r="K761" s="73"/>
    </row>
    <row r="762" spans="1:11" ht="15.75" customHeight="1" x14ac:dyDescent="0.25">
      <c r="A762" s="73"/>
      <c r="B762" s="74"/>
      <c r="C762" s="75"/>
      <c r="D762" s="75"/>
      <c r="E762" s="75"/>
      <c r="F762" s="75"/>
      <c r="G762" s="73"/>
      <c r="H762" s="73"/>
      <c r="I762" s="73"/>
      <c r="J762" s="74"/>
      <c r="K762" s="73"/>
    </row>
    <row r="763" spans="1:11" ht="15.75" customHeight="1" x14ac:dyDescent="0.25">
      <c r="A763" s="73"/>
      <c r="B763" s="74"/>
      <c r="C763" s="75"/>
      <c r="D763" s="75"/>
      <c r="E763" s="75"/>
      <c r="F763" s="75"/>
      <c r="G763" s="73"/>
      <c r="H763" s="73"/>
      <c r="I763" s="73"/>
      <c r="J763" s="74"/>
      <c r="K763" s="73"/>
    </row>
    <row r="764" spans="1:11" ht="15.75" customHeight="1" x14ac:dyDescent="0.25">
      <c r="A764" s="73"/>
      <c r="B764" s="74"/>
      <c r="C764" s="75"/>
      <c r="D764" s="75"/>
      <c r="E764" s="75"/>
      <c r="F764" s="75"/>
      <c r="G764" s="73"/>
      <c r="H764" s="73"/>
      <c r="I764" s="73"/>
      <c r="J764" s="74"/>
      <c r="K764" s="73"/>
    </row>
    <row r="765" spans="1:11" ht="15.75" customHeight="1" x14ac:dyDescent="0.25">
      <c r="A765" s="73"/>
      <c r="B765" s="74"/>
      <c r="C765" s="75"/>
      <c r="D765" s="75"/>
      <c r="E765" s="75"/>
      <c r="F765" s="75"/>
      <c r="G765" s="73"/>
      <c r="H765" s="73"/>
      <c r="I765" s="73"/>
      <c r="J765" s="74"/>
      <c r="K765" s="73"/>
    </row>
    <row r="766" spans="1:11" ht="15.75" customHeight="1" x14ac:dyDescent="0.25">
      <c r="A766" s="73"/>
      <c r="B766" s="74"/>
      <c r="C766" s="75"/>
      <c r="D766" s="75"/>
      <c r="E766" s="75"/>
      <c r="F766" s="75"/>
      <c r="G766" s="73"/>
      <c r="H766" s="73"/>
      <c r="I766" s="73"/>
      <c r="J766" s="74"/>
      <c r="K766" s="73"/>
    </row>
    <row r="767" spans="1:11" ht="15.75" customHeight="1" x14ac:dyDescent="0.25">
      <c r="A767" s="73"/>
      <c r="B767" s="74"/>
      <c r="C767" s="75"/>
      <c r="D767" s="75"/>
      <c r="E767" s="75"/>
      <c r="F767" s="75"/>
      <c r="G767" s="73"/>
      <c r="H767" s="73"/>
      <c r="I767" s="73"/>
      <c r="J767" s="74"/>
      <c r="K767" s="73"/>
    </row>
    <row r="768" spans="1:11" ht="15.75" customHeight="1" x14ac:dyDescent="0.25">
      <c r="A768" s="73"/>
      <c r="B768" s="74"/>
      <c r="C768" s="75"/>
      <c r="D768" s="75"/>
      <c r="E768" s="75"/>
      <c r="F768" s="75"/>
      <c r="G768" s="73"/>
      <c r="H768" s="73"/>
      <c r="I768" s="73"/>
      <c r="J768" s="74"/>
      <c r="K768" s="73"/>
    </row>
    <row r="769" spans="1:11" ht="15.75" customHeight="1" x14ac:dyDescent="0.25">
      <c r="A769" s="73"/>
      <c r="B769" s="74"/>
      <c r="C769" s="75"/>
      <c r="D769" s="75"/>
      <c r="E769" s="75"/>
      <c r="F769" s="75"/>
      <c r="G769" s="73"/>
      <c r="H769" s="73"/>
      <c r="I769" s="73"/>
      <c r="J769" s="74"/>
      <c r="K769" s="73"/>
    </row>
    <row r="770" spans="1:11" ht="15.75" customHeight="1" x14ac:dyDescent="0.25">
      <c r="A770" s="73"/>
      <c r="B770" s="74"/>
      <c r="C770" s="75"/>
      <c r="D770" s="75"/>
      <c r="E770" s="75"/>
      <c r="F770" s="75"/>
      <c r="G770" s="73"/>
      <c r="H770" s="73"/>
      <c r="I770" s="73"/>
      <c r="J770" s="74"/>
      <c r="K770" s="73"/>
    </row>
    <row r="771" spans="1:11" ht="15.75" customHeight="1" x14ac:dyDescent="0.25">
      <c r="A771" s="73"/>
      <c r="B771" s="74"/>
      <c r="C771" s="75"/>
      <c r="D771" s="75"/>
      <c r="E771" s="75"/>
      <c r="F771" s="75"/>
      <c r="G771" s="73"/>
      <c r="H771" s="73"/>
      <c r="I771" s="73"/>
      <c r="J771" s="74"/>
      <c r="K771" s="73"/>
    </row>
    <row r="772" spans="1:11" ht="15.75" customHeight="1" x14ac:dyDescent="0.25">
      <c r="A772" s="73"/>
      <c r="B772" s="74"/>
      <c r="C772" s="75"/>
      <c r="D772" s="75"/>
      <c r="E772" s="75"/>
      <c r="F772" s="75"/>
      <c r="G772" s="73"/>
      <c r="H772" s="73"/>
      <c r="I772" s="73"/>
      <c r="J772" s="74"/>
      <c r="K772" s="73"/>
    </row>
    <row r="773" spans="1:11" ht="15.75" customHeight="1" x14ac:dyDescent="0.25">
      <c r="A773" s="73"/>
      <c r="B773" s="74"/>
      <c r="C773" s="75"/>
      <c r="D773" s="75"/>
      <c r="E773" s="75"/>
      <c r="F773" s="75"/>
      <c r="G773" s="73"/>
      <c r="H773" s="73"/>
      <c r="I773" s="73"/>
      <c r="J773" s="74"/>
      <c r="K773" s="73"/>
    </row>
    <row r="774" spans="1:11" ht="15.75" customHeight="1" x14ac:dyDescent="0.25">
      <c r="A774" s="73"/>
      <c r="B774" s="74"/>
      <c r="C774" s="75"/>
      <c r="D774" s="75"/>
      <c r="E774" s="75"/>
      <c r="F774" s="75"/>
      <c r="G774" s="73"/>
      <c r="H774" s="73"/>
      <c r="I774" s="73"/>
      <c r="J774" s="74"/>
      <c r="K774" s="73"/>
    </row>
    <row r="775" spans="1:11" ht="15.75" customHeight="1" x14ac:dyDescent="0.25">
      <c r="A775" s="73"/>
      <c r="B775" s="74"/>
      <c r="C775" s="75"/>
      <c r="D775" s="75"/>
      <c r="E775" s="75"/>
      <c r="F775" s="75"/>
      <c r="G775" s="73"/>
      <c r="H775" s="73"/>
      <c r="I775" s="73"/>
      <c r="J775" s="74"/>
      <c r="K775" s="73"/>
    </row>
    <row r="776" spans="1:11" ht="15.75" customHeight="1" x14ac:dyDescent="0.25">
      <c r="A776" s="73"/>
      <c r="B776" s="74"/>
      <c r="C776" s="75"/>
      <c r="D776" s="75"/>
      <c r="E776" s="75"/>
      <c r="F776" s="75"/>
      <c r="G776" s="73"/>
      <c r="H776" s="73"/>
      <c r="I776" s="73"/>
      <c r="J776" s="74"/>
      <c r="K776" s="73"/>
    </row>
    <row r="777" spans="1:11" ht="15.75" customHeight="1" x14ac:dyDescent="0.25">
      <c r="A777" s="73"/>
      <c r="B777" s="74"/>
      <c r="C777" s="75"/>
      <c r="D777" s="75"/>
      <c r="E777" s="75"/>
      <c r="F777" s="75"/>
      <c r="G777" s="73"/>
      <c r="H777" s="73"/>
      <c r="I777" s="73"/>
      <c r="J777" s="74"/>
      <c r="K777" s="73"/>
    </row>
    <row r="778" spans="1:11" ht="15.75" customHeight="1" x14ac:dyDescent="0.25">
      <c r="A778" s="73"/>
      <c r="B778" s="74"/>
      <c r="C778" s="75"/>
      <c r="D778" s="75"/>
      <c r="E778" s="75"/>
      <c r="F778" s="75"/>
      <c r="G778" s="73"/>
      <c r="H778" s="73"/>
      <c r="I778" s="73"/>
      <c r="J778" s="74"/>
      <c r="K778" s="73"/>
    </row>
    <row r="779" spans="1:11" ht="15.75" customHeight="1" x14ac:dyDescent="0.25">
      <c r="A779" s="73"/>
      <c r="B779" s="74"/>
      <c r="C779" s="75"/>
      <c r="D779" s="75"/>
      <c r="E779" s="75"/>
      <c r="F779" s="75"/>
      <c r="G779" s="73"/>
      <c r="H779" s="73"/>
      <c r="I779" s="73"/>
      <c r="J779" s="74"/>
      <c r="K779" s="73"/>
    </row>
    <row r="780" spans="1:11" ht="15.75" customHeight="1" x14ac:dyDescent="0.25">
      <c r="A780" s="73"/>
      <c r="B780" s="74"/>
      <c r="C780" s="75"/>
      <c r="D780" s="75"/>
      <c r="E780" s="75"/>
      <c r="F780" s="75"/>
      <c r="G780" s="73"/>
      <c r="H780" s="73"/>
      <c r="I780" s="73"/>
      <c r="J780" s="74"/>
      <c r="K780" s="73"/>
    </row>
    <row r="781" spans="1:11" ht="15.75" customHeight="1" x14ac:dyDescent="0.25">
      <c r="A781" s="73"/>
      <c r="B781" s="74"/>
      <c r="C781" s="75"/>
      <c r="D781" s="75"/>
      <c r="E781" s="75"/>
      <c r="F781" s="75"/>
      <c r="G781" s="73"/>
      <c r="H781" s="73"/>
      <c r="I781" s="73"/>
      <c r="J781" s="74"/>
      <c r="K781" s="73"/>
    </row>
    <row r="782" spans="1:11" ht="15.75" customHeight="1" x14ac:dyDescent="0.25">
      <c r="A782" s="73"/>
      <c r="B782" s="74"/>
      <c r="C782" s="75"/>
      <c r="D782" s="75"/>
      <c r="E782" s="75"/>
      <c r="F782" s="75"/>
      <c r="G782" s="73"/>
      <c r="H782" s="73"/>
      <c r="I782" s="73"/>
      <c r="J782" s="74"/>
      <c r="K782" s="73"/>
    </row>
    <row r="783" spans="1:11" ht="15.75" customHeight="1" x14ac:dyDescent="0.25">
      <c r="A783" s="73"/>
      <c r="B783" s="74"/>
      <c r="C783" s="75"/>
      <c r="D783" s="75"/>
      <c r="E783" s="75"/>
      <c r="F783" s="75"/>
      <c r="G783" s="73"/>
      <c r="H783" s="73"/>
      <c r="I783" s="73"/>
      <c r="J783" s="74"/>
      <c r="K783" s="73"/>
    </row>
    <row r="784" spans="1:11" ht="15.75" customHeight="1" x14ac:dyDescent="0.25">
      <c r="A784" s="73"/>
      <c r="B784" s="74"/>
      <c r="C784" s="75"/>
      <c r="D784" s="75"/>
      <c r="E784" s="75"/>
      <c r="F784" s="75"/>
      <c r="G784" s="73"/>
      <c r="H784" s="73"/>
      <c r="I784" s="73"/>
      <c r="J784" s="74"/>
      <c r="K784" s="73"/>
    </row>
    <row r="785" spans="1:11" ht="15.75" customHeight="1" x14ac:dyDescent="0.25">
      <c r="A785" s="73"/>
      <c r="B785" s="74"/>
      <c r="C785" s="75"/>
      <c r="D785" s="75"/>
      <c r="E785" s="75"/>
      <c r="F785" s="75"/>
      <c r="G785" s="73"/>
      <c r="H785" s="73"/>
      <c r="I785" s="73"/>
      <c r="J785" s="74"/>
      <c r="K785" s="73"/>
    </row>
    <row r="786" spans="1:11" ht="15.75" customHeight="1" x14ac:dyDescent="0.25">
      <c r="A786" s="73"/>
      <c r="B786" s="74"/>
      <c r="C786" s="75"/>
      <c r="D786" s="75"/>
      <c r="E786" s="75"/>
      <c r="F786" s="75"/>
      <c r="G786" s="73"/>
      <c r="H786" s="73"/>
      <c r="I786" s="73"/>
      <c r="J786" s="74"/>
      <c r="K786" s="73"/>
    </row>
    <row r="787" spans="1:11" ht="15.75" customHeight="1" x14ac:dyDescent="0.25">
      <c r="A787" s="73"/>
      <c r="B787" s="74"/>
      <c r="C787" s="75"/>
      <c r="D787" s="75"/>
      <c r="E787" s="75"/>
      <c r="F787" s="75"/>
      <c r="G787" s="73"/>
      <c r="H787" s="73"/>
      <c r="I787" s="73"/>
      <c r="J787" s="74"/>
      <c r="K787" s="73"/>
    </row>
    <row r="788" spans="1:11" ht="15.75" customHeight="1" x14ac:dyDescent="0.25">
      <c r="A788" s="73"/>
      <c r="B788" s="74"/>
      <c r="C788" s="75"/>
      <c r="D788" s="75"/>
      <c r="E788" s="75"/>
      <c r="F788" s="75"/>
      <c r="G788" s="73"/>
      <c r="H788" s="73"/>
      <c r="I788" s="73"/>
      <c r="J788" s="74"/>
      <c r="K788" s="73"/>
    </row>
    <row r="789" spans="1:11" ht="15.75" customHeight="1" x14ac:dyDescent="0.25">
      <c r="A789" s="73"/>
      <c r="B789" s="74"/>
      <c r="C789" s="75"/>
      <c r="D789" s="75"/>
      <c r="E789" s="75"/>
      <c r="F789" s="75"/>
      <c r="G789" s="73"/>
      <c r="H789" s="73"/>
      <c r="I789" s="73"/>
      <c r="J789" s="74"/>
      <c r="K789" s="73"/>
    </row>
    <row r="790" spans="1:11" ht="15.75" customHeight="1" x14ac:dyDescent="0.25">
      <c r="A790" s="73"/>
      <c r="B790" s="74"/>
      <c r="C790" s="75"/>
      <c r="D790" s="75"/>
      <c r="E790" s="75"/>
      <c r="F790" s="75"/>
      <c r="G790" s="73"/>
      <c r="H790" s="73"/>
      <c r="I790" s="73"/>
      <c r="J790" s="74"/>
      <c r="K790" s="73"/>
    </row>
    <row r="791" spans="1:11" ht="15.75" customHeight="1" x14ac:dyDescent="0.25">
      <c r="A791" s="73"/>
      <c r="B791" s="74"/>
      <c r="C791" s="75"/>
      <c r="D791" s="75"/>
      <c r="E791" s="75"/>
      <c r="F791" s="75"/>
      <c r="G791" s="73"/>
      <c r="H791" s="73"/>
      <c r="I791" s="73"/>
      <c r="J791" s="74"/>
      <c r="K791" s="73"/>
    </row>
    <row r="792" spans="1:11" ht="15.75" customHeight="1" x14ac:dyDescent="0.25">
      <c r="A792" s="73"/>
      <c r="B792" s="74"/>
      <c r="C792" s="75"/>
      <c r="D792" s="75"/>
      <c r="E792" s="75"/>
      <c r="F792" s="75"/>
      <c r="G792" s="73"/>
      <c r="H792" s="73"/>
      <c r="I792" s="73"/>
      <c r="J792" s="74"/>
      <c r="K792" s="73"/>
    </row>
    <row r="793" spans="1:11" ht="15.75" customHeight="1" x14ac:dyDescent="0.25">
      <c r="A793" s="73"/>
      <c r="B793" s="74"/>
      <c r="C793" s="75"/>
      <c r="D793" s="75"/>
      <c r="E793" s="75"/>
      <c r="F793" s="75"/>
      <c r="G793" s="73"/>
      <c r="H793" s="73"/>
      <c r="I793" s="73"/>
      <c r="J793" s="74"/>
      <c r="K793" s="73"/>
    </row>
    <row r="794" spans="1:11" ht="15.75" customHeight="1" x14ac:dyDescent="0.25">
      <c r="A794" s="73"/>
      <c r="B794" s="74"/>
      <c r="C794" s="75"/>
      <c r="D794" s="75"/>
      <c r="E794" s="75"/>
      <c r="F794" s="75"/>
      <c r="G794" s="73"/>
      <c r="H794" s="73"/>
      <c r="I794" s="73"/>
      <c r="J794" s="74"/>
      <c r="K794" s="73"/>
    </row>
    <row r="795" spans="1:11" ht="15.75" customHeight="1" x14ac:dyDescent="0.25">
      <c r="A795" s="73"/>
      <c r="B795" s="74"/>
      <c r="C795" s="75"/>
      <c r="D795" s="75"/>
      <c r="E795" s="75"/>
      <c r="F795" s="75"/>
      <c r="G795" s="73"/>
      <c r="H795" s="73"/>
      <c r="I795" s="73"/>
      <c r="J795" s="74"/>
      <c r="K795" s="73"/>
    </row>
    <row r="796" spans="1:11" ht="15.75" customHeight="1" x14ac:dyDescent="0.25">
      <c r="A796" s="73"/>
      <c r="B796" s="74"/>
      <c r="C796" s="75"/>
      <c r="D796" s="75"/>
      <c r="E796" s="75"/>
      <c r="F796" s="75"/>
      <c r="G796" s="73"/>
      <c r="H796" s="73"/>
      <c r="I796" s="73"/>
      <c r="J796" s="74"/>
      <c r="K796" s="73"/>
    </row>
    <row r="797" spans="1:11" ht="15.75" customHeight="1" x14ac:dyDescent="0.25">
      <c r="A797" s="73"/>
      <c r="B797" s="74"/>
      <c r="C797" s="75"/>
      <c r="D797" s="75"/>
      <c r="E797" s="75"/>
      <c r="F797" s="75"/>
      <c r="G797" s="73"/>
      <c r="H797" s="73"/>
      <c r="I797" s="73"/>
      <c r="J797" s="74"/>
      <c r="K797" s="73"/>
    </row>
    <row r="798" spans="1:11" ht="15.75" customHeight="1" x14ac:dyDescent="0.25">
      <c r="A798" s="73"/>
      <c r="B798" s="74"/>
      <c r="C798" s="75"/>
      <c r="D798" s="75"/>
      <c r="E798" s="75"/>
      <c r="F798" s="75"/>
      <c r="G798" s="73"/>
      <c r="H798" s="73"/>
      <c r="I798" s="73"/>
      <c r="J798" s="74"/>
      <c r="K798" s="73"/>
    </row>
    <row r="799" spans="1:11" ht="15.75" customHeight="1" x14ac:dyDescent="0.25">
      <c r="A799" s="73"/>
      <c r="B799" s="74"/>
      <c r="C799" s="75"/>
      <c r="D799" s="75"/>
      <c r="E799" s="75"/>
      <c r="F799" s="75"/>
      <c r="G799" s="73"/>
      <c r="H799" s="73"/>
      <c r="I799" s="73"/>
      <c r="J799" s="74"/>
      <c r="K799" s="73"/>
    </row>
    <row r="800" spans="1:11" ht="15.75" customHeight="1" x14ac:dyDescent="0.25">
      <c r="A800" s="73"/>
      <c r="B800" s="74"/>
      <c r="C800" s="75"/>
      <c r="D800" s="75"/>
      <c r="E800" s="75"/>
      <c r="F800" s="75"/>
      <c r="G800" s="73"/>
      <c r="H800" s="73"/>
      <c r="I800" s="73"/>
      <c r="J800" s="74"/>
      <c r="K800" s="73"/>
    </row>
    <row r="801" spans="1:11" ht="15.75" customHeight="1" x14ac:dyDescent="0.25">
      <c r="A801" s="73"/>
      <c r="B801" s="74"/>
      <c r="C801" s="75"/>
      <c r="D801" s="75"/>
      <c r="E801" s="75"/>
      <c r="F801" s="75"/>
      <c r="G801" s="73"/>
      <c r="H801" s="73"/>
      <c r="I801" s="73"/>
      <c r="J801" s="74"/>
      <c r="K801" s="73"/>
    </row>
    <row r="802" spans="1:11" ht="15.75" customHeight="1" x14ac:dyDescent="0.25">
      <c r="A802" s="73"/>
      <c r="B802" s="74"/>
      <c r="C802" s="75"/>
      <c r="D802" s="75"/>
      <c r="E802" s="75"/>
      <c r="F802" s="75"/>
      <c r="G802" s="73"/>
      <c r="H802" s="73"/>
      <c r="I802" s="73"/>
      <c r="J802" s="74"/>
      <c r="K802" s="73"/>
    </row>
    <row r="803" spans="1:11" ht="15.75" customHeight="1" x14ac:dyDescent="0.25">
      <c r="A803" s="73"/>
      <c r="B803" s="74"/>
      <c r="C803" s="75"/>
      <c r="D803" s="75"/>
      <c r="E803" s="75"/>
      <c r="F803" s="75"/>
      <c r="G803" s="73"/>
      <c r="H803" s="73"/>
      <c r="I803" s="73"/>
      <c r="J803" s="74"/>
      <c r="K803" s="73"/>
    </row>
    <row r="804" spans="1:11" ht="15.75" customHeight="1" x14ac:dyDescent="0.25">
      <c r="A804" s="73"/>
      <c r="B804" s="74"/>
      <c r="C804" s="75"/>
      <c r="D804" s="75"/>
      <c r="E804" s="75"/>
      <c r="F804" s="75"/>
      <c r="G804" s="73"/>
      <c r="H804" s="73"/>
      <c r="I804" s="73"/>
      <c r="J804" s="74"/>
      <c r="K804" s="73"/>
    </row>
    <row r="805" spans="1:11" ht="15.75" customHeight="1" x14ac:dyDescent="0.25">
      <c r="A805" s="73"/>
      <c r="B805" s="74"/>
      <c r="C805" s="75"/>
      <c r="D805" s="75"/>
      <c r="E805" s="75"/>
      <c r="F805" s="75"/>
      <c r="G805" s="73"/>
      <c r="H805" s="73"/>
      <c r="I805" s="73"/>
      <c r="J805" s="74"/>
      <c r="K805" s="73"/>
    </row>
    <row r="806" spans="1:11" ht="15.75" customHeight="1" x14ac:dyDescent="0.25">
      <c r="A806" s="73"/>
      <c r="B806" s="74"/>
      <c r="C806" s="75"/>
      <c r="D806" s="75"/>
      <c r="E806" s="75"/>
      <c r="F806" s="75"/>
      <c r="G806" s="73"/>
      <c r="H806" s="73"/>
      <c r="I806" s="73"/>
      <c r="J806" s="74"/>
      <c r="K806" s="73"/>
    </row>
    <row r="807" spans="1:11" ht="15.75" customHeight="1" x14ac:dyDescent="0.25">
      <c r="A807" s="73"/>
      <c r="B807" s="74"/>
      <c r="C807" s="75"/>
      <c r="D807" s="75"/>
      <c r="E807" s="75"/>
      <c r="F807" s="75"/>
      <c r="G807" s="73"/>
      <c r="H807" s="73"/>
      <c r="I807" s="73"/>
      <c r="J807" s="74"/>
      <c r="K807" s="73"/>
    </row>
    <row r="808" spans="1:11" ht="15.75" customHeight="1" x14ac:dyDescent="0.25">
      <c r="A808" s="73"/>
      <c r="B808" s="74"/>
      <c r="C808" s="75"/>
      <c r="D808" s="75"/>
      <c r="E808" s="75"/>
      <c r="F808" s="75"/>
      <c r="G808" s="73"/>
      <c r="H808" s="73"/>
      <c r="I808" s="73"/>
      <c r="J808" s="74"/>
      <c r="K808" s="73"/>
    </row>
    <row r="809" spans="1:11" ht="15.75" customHeight="1" x14ac:dyDescent="0.25">
      <c r="A809" s="73"/>
      <c r="B809" s="74"/>
      <c r="C809" s="75"/>
      <c r="D809" s="75"/>
      <c r="E809" s="75"/>
      <c r="F809" s="75"/>
      <c r="G809" s="73"/>
      <c r="H809" s="73"/>
      <c r="I809" s="73"/>
      <c r="J809" s="74"/>
      <c r="K809" s="73"/>
    </row>
    <row r="810" spans="1:11" ht="15.75" customHeight="1" x14ac:dyDescent="0.25">
      <c r="A810" s="73"/>
      <c r="B810" s="74"/>
      <c r="C810" s="75"/>
      <c r="D810" s="75"/>
      <c r="E810" s="75"/>
      <c r="F810" s="75"/>
      <c r="G810" s="73"/>
      <c r="H810" s="73"/>
      <c r="I810" s="73"/>
      <c r="J810" s="74"/>
      <c r="K810" s="73"/>
    </row>
    <row r="811" spans="1:11" ht="15.75" customHeight="1" x14ac:dyDescent="0.25">
      <c r="A811" s="73"/>
      <c r="B811" s="74"/>
      <c r="C811" s="75"/>
      <c r="D811" s="75"/>
      <c r="E811" s="75"/>
      <c r="F811" s="75"/>
      <c r="G811" s="73"/>
      <c r="H811" s="73"/>
      <c r="I811" s="73"/>
      <c r="J811" s="74"/>
      <c r="K811" s="73"/>
    </row>
    <row r="812" spans="1:11" ht="15.75" customHeight="1" x14ac:dyDescent="0.25">
      <c r="A812" s="73"/>
      <c r="B812" s="74"/>
      <c r="C812" s="75"/>
      <c r="D812" s="75"/>
      <c r="E812" s="75"/>
      <c r="F812" s="75"/>
      <c r="G812" s="73"/>
      <c r="H812" s="73"/>
      <c r="I812" s="73"/>
      <c r="J812" s="74"/>
      <c r="K812" s="73"/>
    </row>
    <row r="813" spans="1:11" ht="15.75" customHeight="1" x14ac:dyDescent="0.25">
      <c r="A813" s="73"/>
      <c r="B813" s="74"/>
      <c r="C813" s="75"/>
      <c r="D813" s="75"/>
      <c r="E813" s="75"/>
      <c r="F813" s="75"/>
      <c r="G813" s="73"/>
      <c r="H813" s="73"/>
      <c r="I813" s="73"/>
      <c r="J813" s="74"/>
      <c r="K813" s="73"/>
    </row>
    <row r="814" spans="1:11" ht="15.75" customHeight="1" x14ac:dyDescent="0.25">
      <c r="A814" s="73"/>
      <c r="B814" s="74"/>
      <c r="C814" s="75"/>
      <c r="D814" s="75"/>
      <c r="E814" s="75"/>
      <c r="F814" s="75"/>
      <c r="G814" s="73"/>
      <c r="H814" s="73"/>
      <c r="I814" s="73"/>
      <c r="J814" s="74"/>
      <c r="K814" s="73"/>
    </row>
    <row r="815" spans="1:11" ht="15.75" customHeight="1" x14ac:dyDescent="0.25">
      <c r="A815" s="73"/>
      <c r="B815" s="74"/>
      <c r="C815" s="75"/>
      <c r="D815" s="75"/>
      <c r="E815" s="75"/>
      <c r="F815" s="75"/>
      <c r="G815" s="73"/>
      <c r="H815" s="73"/>
      <c r="I815" s="73"/>
      <c r="J815" s="74"/>
      <c r="K815" s="73"/>
    </row>
    <row r="816" spans="1:11" ht="15.75" customHeight="1" x14ac:dyDescent="0.25">
      <c r="A816" s="73"/>
      <c r="B816" s="74"/>
      <c r="C816" s="75"/>
      <c r="D816" s="75"/>
      <c r="E816" s="75"/>
      <c r="F816" s="75"/>
      <c r="G816" s="73"/>
      <c r="H816" s="73"/>
      <c r="I816" s="73"/>
      <c r="J816" s="74"/>
      <c r="K816" s="73"/>
    </row>
    <row r="817" spans="1:11" ht="15.75" customHeight="1" x14ac:dyDescent="0.25">
      <c r="A817" s="73"/>
      <c r="B817" s="74"/>
      <c r="C817" s="75"/>
      <c r="D817" s="75"/>
      <c r="E817" s="75"/>
      <c r="F817" s="75"/>
      <c r="G817" s="73"/>
      <c r="H817" s="73"/>
      <c r="I817" s="73"/>
      <c r="J817" s="74"/>
      <c r="K817" s="73"/>
    </row>
    <row r="818" spans="1:11" ht="15.75" customHeight="1" x14ac:dyDescent="0.25">
      <c r="A818" s="73"/>
      <c r="B818" s="74"/>
      <c r="C818" s="75"/>
      <c r="D818" s="75"/>
      <c r="E818" s="75"/>
      <c r="F818" s="75"/>
      <c r="G818" s="73"/>
      <c r="H818" s="73"/>
      <c r="I818" s="73"/>
      <c r="J818" s="74"/>
      <c r="K818" s="73"/>
    </row>
    <row r="819" spans="1:11" ht="15.75" customHeight="1" x14ac:dyDescent="0.25">
      <c r="A819" s="73"/>
      <c r="B819" s="74"/>
      <c r="C819" s="75"/>
      <c r="D819" s="75"/>
      <c r="E819" s="75"/>
      <c r="F819" s="75"/>
      <c r="G819" s="73"/>
      <c r="H819" s="73"/>
      <c r="I819" s="73"/>
      <c r="J819" s="74"/>
      <c r="K819" s="73"/>
    </row>
    <row r="820" spans="1:11" ht="15.75" customHeight="1" x14ac:dyDescent="0.25">
      <c r="A820" s="73"/>
      <c r="B820" s="74"/>
      <c r="C820" s="75"/>
      <c r="D820" s="75"/>
      <c r="E820" s="75"/>
      <c r="F820" s="75"/>
      <c r="G820" s="73"/>
      <c r="H820" s="73"/>
      <c r="I820" s="73"/>
      <c r="J820" s="74"/>
      <c r="K820" s="73"/>
    </row>
    <row r="821" spans="1:11" ht="15.75" customHeight="1" x14ac:dyDescent="0.25">
      <c r="A821" s="73"/>
      <c r="B821" s="74"/>
      <c r="C821" s="75"/>
      <c r="D821" s="75"/>
      <c r="E821" s="75"/>
      <c r="F821" s="75"/>
      <c r="G821" s="73"/>
      <c r="H821" s="73"/>
      <c r="I821" s="73"/>
      <c r="J821" s="74"/>
      <c r="K821" s="73"/>
    </row>
    <row r="822" spans="1:11" ht="15.75" customHeight="1" x14ac:dyDescent="0.25">
      <c r="A822" s="73"/>
      <c r="B822" s="74"/>
      <c r="C822" s="75"/>
      <c r="D822" s="75"/>
      <c r="E822" s="75"/>
      <c r="F822" s="75"/>
      <c r="G822" s="73"/>
      <c r="H822" s="73"/>
      <c r="I822" s="73"/>
      <c r="J822" s="74"/>
      <c r="K822" s="73"/>
    </row>
    <row r="823" spans="1:11" ht="15.75" customHeight="1" x14ac:dyDescent="0.25">
      <c r="A823" s="73"/>
      <c r="B823" s="74"/>
      <c r="C823" s="75"/>
      <c r="D823" s="75"/>
      <c r="E823" s="75"/>
      <c r="F823" s="75"/>
      <c r="G823" s="73"/>
      <c r="H823" s="73"/>
      <c r="I823" s="73"/>
      <c r="J823" s="74"/>
      <c r="K823" s="73"/>
    </row>
    <row r="824" spans="1:11" ht="15.75" customHeight="1" x14ac:dyDescent="0.25">
      <c r="A824" s="73"/>
      <c r="B824" s="74"/>
      <c r="C824" s="75"/>
      <c r="D824" s="75"/>
      <c r="E824" s="75"/>
      <c r="F824" s="75"/>
      <c r="G824" s="73"/>
      <c r="H824" s="73"/>
      <c r="I824" s="73"/>
      <c r="J824" s="74"/>
      <c r="K824" s="73"/>
    </row>
    <row r="825" spans="1:11" ht="15.75" customHeight="1" x14ac:dyDescent="0.25">
      <c r="A825" s="73"/>
      <c r="B825" s="74"/>
      <c r="C825" s="75"/>
      <c r="D825" s="75"/>
      <c r="E825" s="75"/>
      <c r="F825" s="75"/>
      <c r="G825" s="73"/>
      <c r="H825" s="73"/>
      <c r="I825" s="73"/>
      <c r="J825" s="74"/>
      <c r="K825" s="73"/>
    </row>
    <row r="826" spans="1:11" ht="15.75" customHeight="1" x14ac:dyDescent="0.25">
      <c r="A826" s="73"/>
      <c r="B826" s="74"/>
      <c r="C826" s="75"/>
      <c r="D826" s="75"/>
      <c r="E826" s="75"/>
      <c r="F826" s="75"/>
      <c r="G826" s="73"/>
      <c r="H826" s="73"/>
      <c r="I826" s="73"/>
      <c r="J826" s="74"/>
      <c r="K826" s="73"/>
    </row>
    <row r="827" spans="1:11" ht="15.75" customHeight="1" x14ac:dyDescent="0.25">
      <c r="A827" s="73"/>
      <c r="B827" s="74"/>
      <c r="C827" s="75"/>
      <c r="D827" s="75"/>
      <c r="E827" s="75"/>
      <c r="F827" s="75"/>
      <c r="G827" s="73"/>
      <c r="H827" s="73"/>
      <c r="I827" s="73"/>
      <c r="J827" s="74"/>
      <c r="K827" s="73"/>
    </row>
    <row r="828" spans="1:11" ht="15.75" customHeight="1" x14ac:dyDescent="0.25">
      <c r="A828" s="73"/>
      <c r="B828" s="74"/>
      <c r="C828" s="75"/>
      <c r="D828" s="75"/>
      <c r="E828" s="75"/>
      <c r="F828" s="75"/>
      <c r="G828" s="73"/>
      <c r="H828" s="73"/>
      <c r="I828" s="73"/>
      <c r="J828" s="74"/>
      <c r="K828" s="73"/>
    </row>
    <row r="829" spans="1:11" ht="15.75" customHeight="1" x14ac:dyDescent="0.25">
      <c r="A829" s="73"/>
      <c r="B829" s="74"/>
      <c r="C829" s="75"/>
      <c r="D829" s="75"/>
      <c r="E829" s="75"/>
      <c r="F829" s="75"/>
      <c r="G829" s="73"/>
      <c r="H829" s="73"/>
      <c r="I829" s="73"/>
      <c r="J829" s="74"/>
      <c r="K829" s="73"/>
    </row>
    <row r="830" spans="1:11" ht="15.75" customHeight="1" x14ac:dyDescent="0.25">
      <c r="A830" s="73"/>
      <c r="B830" s="74"/>
      <c r="C830" s="75"/>
      <c r="D830" s="75"/>
      <c r="E830" s="75"/>
      <c r="F830" s="75"/>
      <c r="G830" s="73"/>
      <c r="H830" s="73"/>
      <c r="I830" s="73"/>
      <c r="J830" s="74"/>
      <c r="K830" s="73"/>
    </row>
    <row r="831" spans="1:11" ht="15.75" customHeight="1" x14ac:dyDescent="0.25">
      <c r="A831" s="73"/>
      <c r="B831" s="74"/>
      <c r="C831" s="75"/>
      <c r="D831" s="75"/>
      <c r="E831" s="75"/>
      <c r="F831" s="75"/>
      <c r="G831" s="73"/>
      <c r="H831" s="73"/>
      <c r="I831" s="73"/>
      <c r="J831" s="74"/>
      <c r="K831" s="73"/>
    </row>
    <row r="832" spans="1:11" ht="15.75" customHeight="1" x14ac:dyDescent="0.25">
      <c r="A832" s="73"/>
      <c r="B832" s="74"/>
      <c r="C832" s="75"/>
      <c r="D832" s="75"/>
      <c r="E832" s="75"/>
      <c r="F832" s="75"/>
      <c r="G832" s="73"/>
      <c r="H832" s="73"/>
      <c r="I832" s="73"/>
      <c r="J832" s="74"/>
      <c r="K832" s="73"/>
    </row>
    <row r="833" spans="1:11" ht="15.75" customHeight="1" x14ac:dyDescent="0.25">
      <c r="A833" s="73"/>
      <c r="B833" s="74"/>
      <c r="C833" s="75"/>
      <c r="D833" s="75"/>
      <c r="E833" s="75"/>
      <c r="F833" s="75"/>
      <c r="G833" s="73"/>
      <c r="H833" s="73"/>
      <c r="I833" s="73"/>
      <c r="J833" s="74"/>
      <c r="K833" s="73"/>
    </row>
    <row r="834" spans="1:11" ht="15.75" customHeight="1" x14ac:dyDescent="0.25">
      <c r="A834" s="73"/>
      <c r="B834" s="74"/>
      <c r="C834" s="75"/>
      <c r="D834" s="75"/>
      <c r="E834" s="75"/>
      <c r="F834" s="75"/>
      <c r="G834" s="73"/>
      <c r="H834" s="73"/>
      <c r="I834" s="73"/>
      <c r="J834" s="74"/>
      <c r="K834" s="73"/>
    </row>
    <row r="835" spans="1:11" ht="15.75" customHeight="1" x14ac:dyDescent="0.25">
      <c r="A835" s="73"/>
      <c r="B835" s="74"/>
      <c r="C835" s="75"/>
      <c r="D835" s="75"/>
      <c r="E835" s="75"/>
      <c r="F835" s="75"/>
      <c r="G835" s="73"/>
      <c r="H835" s="73"/>
      <c r="I835" s="73"/>
      <c r="J835" s="74"/>
      <c r="K835" s="73"/>
    </row>
    <row r="836" spans="1:11" ht="15.75" customHeight="1" x14ac:dyDescent="0.25">
      <c r="A836" s="73"/>
      <c r="B836" s="74"/>
      <c r="C836" s="75"/>
      <c r="D836" s="75"/>
      <c r="E836" s="75"/>
      <c r="F836" s="75"/>
      <c r="G836" s="73"/>
      <c r="H836" s="73"/>
      <c r="I836" s="73"/>
      <c r="J836" s="74"/>
      <c r="K836" s="73"/>
    </row>
    <row r="837" spans="1:11" ht="15.75" customHeight="1" x14ac:dyDescent="0.25">
      <c r="A837" s="73"/>
      <c r="B837" s="74"/>
      <c r="C837" s="75"/>
      <c r="D837" s="75"/>
      <c r="E837" s="75"/>
      <c r="F837" s="75"/>
      <c r="G837" s="73"/>
      <c r="H837" s="73"/>
      <c r="I837" s="73"/>
      <c r="J837" s="74"/>
      <c r="K837" s="73"/>
    </row>
    <row r="838" spans="1:11" ht="15.75" customHeight="1" x14ac:dyDescent="0.25">
      <c r="A838" s="73"/>
      <c r="B838" s="74"/>
      <c r="C838" s="75"/>
      <c r="D838" s="75"/>
      <c r="E838" s="75"/>
      <c r="F838" s="75"/>
      <c r="G838" s="73"/>
      <c r="H838" s="73"/>
      <c r="I838" s="73"/>
      <c r="J838" s="74"/>
      <c r="K838" s="73"/>
    </row>
    <row r="839" spans="1:11" ht="15.75" customHeight="1" x14ac:dyDescent="0.25">
      <c r="A839" s="73"/>
      <c r="B839" s="74"/>
      <c r="C839" s="75"/>
      <c r="D839" s="75"/>
      <c r="E839" s="75"/>
      <c r="F839" s="75"/>
      <c r="G839" s="73"/>
      <c r="H839" s="73"/>
      <c r="I839" s="73"/>
      <c r="J839" s="74"/>
      <c r="K839" s="73"/>
    </row>
    <row r="840" spans="1:11" ht="15.75" customHeight="1" x14ac:dyDescent="0.25">
      <c r="A840" s="73"/>
      <c r="B840" s="74"/>
      <c r="C840" s="75"/>
      <c r="D840" s="75"/>
      <c r="E840" s="75"/>
      <c r="F840" s="75"/>
      <c r="G840" s="73"/>
      <c r="H840" s="73"/>
      <c r="I840" s="73"/>
      <c r="J840" s="74"/>
      <c r="K840" s="73"/>
    </row>
    <row r="841" spans="1:11" ht="15.75" customHeight="1" x14ac:dyDescent="0.25">
      <c r="A841" s="73"/>
      <c r="B841" s="74"/>
      <c r="C841" s="75"/>
      <c r="D841" s="75"/>
      <c r="E841" s="75"/>
      <c r="F841" s="75"/>
      <c r="G841" s="73"/>
      <c r="H841" s="73"/>
      <c r="I841" s="73"/>
      <c r="J841" s="74"/>
      <c r="K841" s="73"/>
    </row>
    <row r="842" spans="1:11" ht="15.75" customHeight="1" x14ac:dyDescent="0.25">
      <c r="A842" s="73"/>
      <c r="B842" s="74"/>
      <c r="C842" s="75"/>
      <c r="D842" s="75"/>
      <c r="E842" s="75"/>
      <c r="F842" s="75"/>
      <c r="G842" s="73"/>
      <c r="H842" s="73"/>
      <c r="I842" s="73"/>
      <c r="J842" s="74"/>
      <c r="K842" s="73"/>
    </row>
    <row r="843" spans="1:11" ht="15.75" customHeight="1" x14ac:dyDescent="0.25">
      <c r="A843" s="73"/>
      <c r="B843" s="74"/>
      <c r="C843" s="75"/>
      <c r="D843" s="75"/>
      <c r="E843" s="75"/>
      <c r="F843" s="75"/>
      <c r="G843" s="73"/>
      <c r="H843" s="73"/>
      <c r="I843" s="73"/>
      <c r="J843" s="74"/>
      <c r="K843" s="73"/>
    </row>
    <row r="844" spans="1:11" ht="15.75" customHeight="1" x14ac:dyDescent="0.25">
      <c r="A844" s="73"/>
      <c r="B844" s="74"/>
      <c r="C844" s="75"/>
      <c r="D844" s="75"/>
      <c r="E844" s="75"/>
      <c r="F844" s="75"/>
      <c r="G844" s="73"/>
      <c r="H844" s="73"/>
      <c r="I844" s="73"/>
      <c r="J844" s="74"/>
      <c r="K844" s="73"/>
    </row>
    <row r="845" spans="1:11" ht="15.75" customHeight="1" x14ac:dyDescent="0.25">
      <c r="A845" s="73"/>
      <c r="B845" s="74"/>
      <c r="C845" s="75"/>
      <c r="D845" s="75"/>
      <c r="E845" s="75"/>
      <c r="F845" s="75"/>
      <c r="G845" s="73"/>
      <c r="H845" s="73"/>
      <c r="I845" s="73"/>
      <c r="J845" s="74"/>
      <c r="K845" s="73"/>
    </row>
    <row r="846" spans="1:11" ht="15.75" customHeight="1" x14ac:dyDescent="0.25">
      <c r="A846" s="73"/>
      <c r="B846" s="74"/>
      <c r="C846" s="75"/>
      <c r="D846" s="75"/>
      <c r="E846" s="75"/>
      <c r="F846" s="75"/>
      <c r="G846" s="73"/>
      <c r="H846" s="73"/>
      <c r="I846" s="73"/>
      <c r="J846" s="74"/>
      <c r="K846" s="73"/>
    </row>
    <row r="847" spans="1:11" ht="15.75" customHeight="1" x14ac:dyDescent="0.25">
      <c r="A847" s="73"/>
      <c r="B847" s="74"/>
      <c r="C847" s="75"/>
      <c r="D847" s="75"/>
      <c r="E847" s="75"/>
      <c r="F847" s="75"/>
      <c r="G847" s="73"/>
      <c r="H847" s="73"/>
      <c r="I847" s="73"/>
      <c r="J847" s="74"/>
      <c r="K847" s="73"/>
    </row>
    <row r="848" spans="1:11" ht="15.75" customHeight="1" x14ac:dyDescent="0.25">
      <c r="A848" s="73"/>
      <c r="B848" s="74"/>
      <c r="C848" s="75"/>
      <c r="D848" s="75"/>
      <c r="E848" s="75"/>
      <c r="F848" s="75"/>
      <c r="G848" s="73"/>
      <c r="H848" s="73"/>
      <c r="I848" s="73"/>
      <c r="J848" s="74"/>
      <c r="K848" s="73"/>
    </row>
    <row r="849" spans="1:11" ht="15.75" customHeight="1" x14ac:dyDescent="0.25">
      <c r="A849" s="73"/>
      <c r="B849" s="74"/>
      <c r="C849" s="75"/>
      <c r="D849" s="75"/>
      <c r="E849" s="75"/>
      <c r="F849" s="75"/>
      <c r="G849" s="73"/>
      <c r="H849" s="73"/>
      <c r="I849" s="73"/>
      <c r="J849" s="74"/>
      <c r="K849" s="73"/>
    </row>
    <row r="850" spans="1:11" ht="15.75" customHeight="1" x14ac:dyDescent="0.25">
      <c r="A850" s="73"/>
      <c r="B850" s="74"/>
      <c r="C850" s="75"/>
      <c r="D850" s="75"/>
      <c r="E850" s="75"/>
      <c r="F850" s="75"/>
      <c r="G850" s="73"/>
      <c r="H850" s="73"/>
      <c r="I850" s="73"/>
      <c r="J850" s="74"/>
      <c r="K850" s="73"/>
    </row>
    <row r="851" spans="1:11" ht="15.75" customHeight="1" x14ac:dyDescent="0.25">
      <c r="A851" s="73"/>
      <c r="B851" s="74"/>
      <c r="C851" s="75"/>
      <c r="D851" s="75"/>
      <c r="E851" s="75"/>
      <c r="F851" s="75"/>
      <c r="G851" s="73"/>
      <c r="H851" s="73"/>
      <c r="I851" s="73"/>
      <c r="J851" s="74"/>
      <c r="K851" s="73"/>
    </row>
    <row r="852" spans="1:11" ht="15.75" customHeight="1" x14ac:dyDescent="0.25">
      <c r="A852" s="73"/>
      <c r="B852" s="74"/>
      <c r="C852" s="75"/>
      <c r="D852" s="75"/>
      <c r="E852" s="75"/>
      <c r="F852" s="75"/>
      <c r="G852" s="73"/>
      <c r="H852" s="73"/>
      <c r="I852" s="73"/>
      <c r="J852" s="74"/>
      <c r="K852" s="73"/>
    </row>
    <row r="853" spans="1:11" ht="15.75" customHeight="1" x14ac:dyDescent="0.25">
      <c r="A853" s="73"/>
      <c r="B853" s="74"/>
      <c r="C853" s="75"/>
      <c r="D853" s="75"/>
      <c r="E853" s="75"/>
      <c r="F853" s="75"/>
      <c r="G853" s="73"/>
      <c r="H853" s="73"/>
      <c r="I853" s="73"/>
      <c r="J853" s="74"/>
      <c r="K853" s="73"/>
    </row>
    <row r="854" spans="1:11" ht="15.75" customHeight="1" x14ac:dyDescent="0.25">
      <c r="A854" s="73"/>
      <c r="B854" s="74"/>
      <c r="C854" s="75"/>
      <c r="D854" s="75"/>
      <c r="E854" s="75"/>
      <c r="F854" s="75"/>
      <c r="G854" s="73"/>
      <c r="H854" s="73"/>
      <c r="I854" s="73"/>
      <c r="J854" s="74"/>
      <c r="K854" s="73"/>
    </row>
    <row r="855" spans="1:11" ht="15.75" customHeight="1" x14ac:dyDescent="0.25">
      <c r="A855" s="73"/>
      <c r="B855" s="74"/>
      <c r="C855" s="75"/>
      <c r="D855" s="75"/>
      <c r="E855" s="75"/>
      <c r="F855" s="75"/>
      <c r="G855" s="73"/>
      <c r="H855" s="73"/>
      <c r="I855" s="73"/>
      <c r="J855" s="74"/>
      <c r="K855" s="73"/>
    </row>
    <row r="856" spans="1:11" ht="15.75" customHeight="1" x14ac:dyDescent="0.25">
      <c r="A856" s="73"/>
      <c r="B856" s="74"/>
      <c r="C856" s="75"/>
      <c r="D856" s="75"/>
      <c r="E856" s="75"/>
      <c r="F856" s="75"/>
      <c r="G856" s="73"/>
      <c r="H856" s="73"/>
      <c r="I856" s="73"/>
      <c r="J856" s="74"/>
      <c r="K856" s="73"/>
    </row>
    <row r="857" spans="1:11" ht="15.75" customHeight="1" x14ac:dyDescent="0.25">
      <c r="A857" s="73"/>
      <c r="B857" s="74"/>
      <c r="C857" s="75"/>
      <c r="D857" s="75"/>
      <c r="E857" s="75"/>
      <c r="F857" s="75"/>
      <c r="G857" s="73"/>
      <c r="H857" s="73"/>
      <c r="I857" s="73"/>
      <c r="J857" s="74"/>
      <c r="K857" s="73"/>
    </row>
    <row r="858" spans="1:11" ht="15.75" customHeight="1" x14ac:dyDescent="0.25">
      <c r="A858" s="73"/>
      <c r="B858" s="74"/>
      <c r="C858" s="75"/>
      <c r="D858" s="75"/>
      <c r="E858" s="75"/>
      <c r="F858" s="75"/>
      <c r="G858" s="73"/>
      <c r="H858" s="73"/>
      <c r="I858" s="73"/>
      <c r="J858" s="74"/>
      <c r="K858" s="73"/>
    </row>
    <row r="859" spans="1:11" ht="15.75" customHeight="1" x14ac:dyDescent="0.25">
      <c r="A859" s="73"/>
      <c r="B859" s="74"/>
      <c r="C859" s="75"/>
      <c r="D859" s="75"/>
      <c r="E859" s="75"/>
      <c r="F859" s="75"/>
      <c r="G859" s="73"/>
      <c r="H859" s="73"/>
      <c r="I859" s="73"/>
      <c r="J859" s="74"/>
      <c r="K859" s="73"/>
    </row>
    <row r="860" spans="1:11" ht="15.75" customHeight="1" x14ac:dyDescent="0.25">
      <c r="A860" s="73"/>
      <c r="B860" s="74"/>
      <c r="C860" s="75"/>
      <c r="D860" s="75"/>
      <c r="E860" s="75"/>
      <c r="F860" s="75"/>
      <c r="G860" s="73"/>
      <c r="H860" s="73"/>
      <c r="I860" s="73"/>
      <c r="J860" s="74"/>
      <c r="K860" s="73"/>
    </row>
    <row r="861" spans="1:11" ht="15.75" customHeight="1" x14ac:dyDescent="0.25">
      <c r="A861" s="73"/>
      <c r="B861" s="74"/>
      <c r="C861" s="75"/>
      <c r="D861" s="75"/>
      <c r="E861" s="75"/>
      <c r="F861" s="75"/>
      <c r="G861" s="73"/>
      <c r="H861" s="73"/>
      <c r="I861" s="73"/>
      <c r="J861" s="74"/>
      <c r="K861" s="73"/>
    </row>
    <row r="862" spans="1:11" ht="15.75" customHeight="1" x14ac:dyDescent="0.25">
      <c r="A862" s="73"/>
      <c r="B862" s="74"/>
      <c r="C862" s="75"/>
      <c r="D862" s="75"/>
      <c r="E862" s="75"/>
      <c r="F862" s="75"/>
      <c r="G862" s="73"/>
      <c r="H862" s="73"/>
      <c r="I862" s="73"/>
      <c r="J862" s="74"/>
      <c r="K862" s="73"/>
    </row>
    <row r="863" spans="1:11" ht="15.75" customHeight="1" x14ac:dyDescent="0.25">
      <c r="A863" s="73"/>
      <c r="B863" s="74"/>
      <c r="C863" s="75"/>
      <c r="D863" s="75"/>
      <c r="E863" s="75"/>
      <c r="F863" s="75"/>
      <c r="G863" s="73"/>
      <c r="H863" s="73"/>
      <c r="I863" s="73"/>
      <c r="J863" s="74"/>
      <c r="K863" s="73"/>
    </row>
    <row r="864" spans="1:11" ht="15.75" customHeight="1" x14ac:dyDescent="0.25">
      <c r="A864" s="73"/>
      <c r="B864" s="74"/>
      <c r="C864" s="75"/>
      <c r="D864" s="75"/>
      <c r="E864" s="75"/>
      <c r="F864" s="75"/>
      <c r="G864" s="73"/>
      <c r="H864" s="73"/>
      <c r="I864" s="73"/>
      <c r="J864" s="74"/>
      <c r="K864" s="73"/>
    </row>
    <row r="865" spans="1:11" ht="15.75" customHeight="1" x14ac:dyDescent="0.25">
      <c r="A865" s="73"/>
      <c r="B865" s="74"/>
      <c r="C865" s="75"/>
      <c r="D865" s="75"/>
      <c r="E865" s="75"/>
      <c r="F865" s="75"/>
      <c r="G865" s="73"/>
      <c r="H865" s="73"/>
      <c r="I865" s="73"/>
      <c r="J865" s="74"/>
      <c r="K865" s="73"/>
    </row>
    <row r="866" spans="1:11" ht="15.75" customHeight="1" x14ac:dyDescent="0.25">
      <c r="A866" s="73"/>
      <c r="B866" s="74"/>
      <c r="C866" s="75"/>
      <c r="D866" s="75"/>
      <c r="E866" s="75"/>
      <c r="F866" s="75"/>
      <c r="G866" s="73"/>
      <c r="H866" s="73"/>
      <c r="I866" s="73"/>
      <c r="J866" s="74"/>
      <c r="K866" s="73"/>
    </row>
    <row r="867" spans="1:11" ht="15.75" customHeight="1" x14ac:dyDescent="0.25">
      <c r="A867" s="73"/>
      <c r="B867" s="74"/>
      <c r="C867" s="75"/>
      <c r="D867" s="75"/>
      <c r="E867" s="75"/>
      <c r="F867" s="75"/>
      <c r="G867" s="73"/>
      <c r="H867" s="73"/>
      <c r="I867" s="73"/>
      <c r="J867" s="74"/>
      <c r="K867" s="73"/>
    </row>
    <row r="868" spans="1:11" ht="15.75" customHeight="1" x14ac:dyDescent="0.25">
      <c r="A868" s="73"/>
      <c r="B868" s="74"/>
      <c r="C868" s="75"/>
      <c r="D868" s="75"/>
      <c r="E868" s="75"/>
      <c r="F868" s="75"/>
      <c r="G868" s="73"/>
      <c r="H868" s="73"/>
      <c r="I868" s="73"/>
      <c r="J868" s="74"/>
      <c r="K868" s="73"/>
    </row>
    <row r="869" spans="1:11" ht="15.75" customHeight="1" x14ac:dyDescent="0.25">
      <c r="A869" s="73"/>
      <c r="B869" s="74"/>
      <c r="C869" s="75"/>
      <c r="D869" s="75"/>
      <c r="E869" s="75"/>
      <c r="F869" s="75"/>
      <c r="G869" s="73"/>
      <c r="H869" s="73"/>
      <c r="I869" s="73"/>
      <c r="J869" s="74"/>
      <c r="K869" s="73"/>
    </row>
    <row r="870" spans="1:11" ht="15.75" customHeight="1" x14ac:dyDescent="0.25">
      <c r="A870" s="73"/>
      <c r="B870" s="74"/>
      <c r="C870" s="75"/>
      <c r="D870" s="75"/>
      <c r="E870" s="75"/>
      <c r="F870" s="75"/>
      <c r="G870" s="73"/>
      <c r="H870" s="73"/>
      <c r="I870" s="73"/>
      <c r="J870" s="74"/>
      <c r="K870" s="73"/>
    </row>
    <row r="871" spans="1:11" ht="15.75" customHeight="1" x14ac:dyDescent="0.25">
      <c r="A871" s="73"/>
      <c r="B871" s="74"/>
      <c r="C871" s="75"/>
      <c r="D871" s="75"/>
      <c r="E871" s="75"/>
      <c r="F871" s="75"/>
      <c r="G871" s="73"/>
      <c r="H871" s="73"/>
      <c r="I871" s="73"/>
      <c r="J871" s="74"/>
      <c r="K871" s="73"/>
    </row>
    <row r="872" spans="1:11" ht="15.75" customHeight="1" x14ac:dyDescent="0.25">
      <c r="A872" s="73"/>
      <c r="B872" s="74"/>
      <c r="C872" s="75"/>
      <c r="D872" s="75"/>
      <c r="E872" s="75"/>
      <c r="F872" s="75"/>
      <c r="G872" s="73"/>
      <c r="H872" s="73"/>
      <c r="I872" s="73"/>
      <c r="J872" s="74"/>
      <c r="K872" s="73"/>
    </row>
    <row r="873" spans="1:11" ht="15.75" customHeight="1" x14ac:dyDescent="0.25">
      <c r="A873" s="73"/>
      <c r="B873" s="74"/>
      <c r="C873" s="75"/>
      <c r="D873" s="75"/>
      <c r="E873" s="75"/>
      <c r="F873" s="75"/>
      <c r="G873" s="73"/>
      <c r="H873" s="73"/>
      <c r="I873" s="73"/>
      <c r="J873" s="74"/>
      <c r="K873" s="73"/>
    </row>
    <row r="874" spans="1:11" ht="15.75" customHeight="1" x14ac:dyDescent="0.25">
      <c r="A874" s="73"/>
      <c r="B874" s="74"/>
      <c r="C874" s="75"/>
      <c r="D874" s="75"/>
      <c r="E874" s="75"/>
      <c r="F874" s="75"/>
      <c r="G874" s="73"/>
      <c r="H874" s="73"/>
      <c r="I874" s="73"/>
      <c r="J874" s="74"/>
      <c r="K874" s="73"/>
    </row>
    <row r="875" spans="1:11" ht="15.75" customHeight="1" x14ac:dyDescent="0.25">
      <c r="A875" s="73"/>
      <c r="B875" s="74"/>
      <c r="C875" s="75"/>
      <c r="D875" s="75"/>
      <c r="E875" s="75"/>
      <c r="F875" s="75"/>
      <c r="G875" s="73"/>
      <c r="H875" s="73"/>
      <c r="I875" s="73"/>
      <c r="J875" s="74"/>
      <c r="K875" s="73"/>
    </row>
    <row r="876" spans="1:11" ht="15.75" customHeight="1" x14ac:dyDescent="0.25">
      <c r="A876" s="73"/>
      <c r="B876" s="74"/>
      <c r="C876" s="75"/>
      <c r="D876" s="75"/>
      <c r="E876" s="75"/>
      <c r="F876" s="75"/>
      <c r="G876" s="73"/>
      <c r="H876" s="73"/>
      <c r="I876" s="73"/>
      <c r="J876" s="74"/>
      <c r="K876" s="73"/>
    </row>
    <row r="877" spans="1:11" ht="15.75" customHeight="1" x14ac:dyDescent="0.25">
      <c r="A877" s="73"/>
      <c r="B877" s="74"/>
      <c r="C877" s="75"/>
      <c r="D877" s="75"/>
      <c r="E877" s="75"/>
      <c r="F877" s="75"/>
      <c r="G877" s="73"/>
      <c r="H877" s="73"/>
      <c r="I877" s="73"/>
      <c r="J877" s="74"/>
      <c r="K877" s="73"/>
    </row>
    <row r="878" spans="1:11" ht="15.75" customHeight="1" x14ac:dyDescent="0.25">
      <c r="A878" s="73"/>
      <c r="B878" s="74"/>
      <c r="C878" s="75"/>
      <c r="D878" s="75"/>
      <c r="E878" s="75"/>
      <c r="F878" s="75"/>
      <c r="G878" s="73"/>
      <c r="H878" s="73"/>
      <c r="I878" s="73"/>
      <c r="J878" s="74"/>
      <c r="K878" s="73"/>
    </row>
    <row r="879" spans="1:11" ht="15.75" customHeight="1" x14ac:dyDescent="0.25">
      <c r="A879" s="73"/>
      <c r="B879" s="74"/>
      <c r="C879" s="75"/>
      <c r="D879" s="75"/>
      <c r="E879" s="75"/>
      <c r="F879" s="75"/>
      <c r="G879" s="73"/>
      <c r="H879" s="73"/>
      <c r="I879" s="73"/>
      <c r="J879" s="74"/>
      <c r="K879" s="73"/>
    </row>
    <row r="880" spans="1:11" ht="15.75" customHeight="1" x14ac:dyDescent="0.25">
      <c r="A880" s="73"/>
      <c r="B880" s="74"/>
      <c r="C880" s="75"/>
      <c r="D880" s="75"/>
      <c r="E880" s="75"/>
      <c r="F880" s="75"/>
      <c r="G880" s="73"/>
      <c r="H880" s="73"/>
      <c r="I880" s="73"/>
      <c r="J880" s="74"/>
      <c r="K880" s="73"/>
    </row>
    <row r="881" spans="1:11" ht="15.75" customHeight="1" x14ac:dyDescent="0.25">
      <c r="A881" s="73"/>
      <c r="B881" s="74"/>
      <c r="C881" s="75"/>
      <c r="D881" s="75"/>
      <c r="E881" s="75"/>
      <c r="F881" s="75"/>
      <c r="G881" s="73"/>
      <c r="H881" s="73"/>
      <c r="I881" s="73"/>
      <c r="J881" s="74"/>
      <c r="K881" s="73"/>
    </row>
    <row r="882" spans="1:11" ht="15.75" customHeight="1" x14ac:dyDescent="0.25">
      <c r="A882" s="73"/>
      <c r="B882" s="74"/>
      <c r="C882" s="75"/>
      <c r="D882" s="75"/>
      <c r="E882" s="75"/>
      <c r="F882" s="75"/>
      <c r="G882" s="73"/>
      <c r="H882" s="73"/>
      <c r="I882" s="73"/>
      <c r="J882" s="74"/>
      <c r="K882" s="73"/>
    </row>
    <row r="883" spans="1:11" ht="15.75" customHeight="1" x14ac:dyDescent="0.25">
      <c r="A883" s="73"/>
      <c r="B883" s="74"/>
      <c r="C883" s="75"/>
      <c r="D883" s="75"/>
      <c r="E883" s="75"/>
      <c r="F883" s="75"/>
      <c r="G883" s="73"/>
      <c r="H883" s="73"/>
      <c r="I883" s="73"/>
      <c r="J883" s="74"/>
      <c r="K883" s="73"/>
    </row>
    <row r="884" spans="1:11" ht="15.75" customHeight="1" x14ac:dyDescent="0.25">
      <c r="A884" s="73"/>
      <c r="B884" s="74"/>
      <c r="C884" s="75"/>
      <c r="D884" s="75"/>
      <c r="E884" s="75"/>
      <c r="F884" s="75"/>
      <c r="G884" s="73"/>
      <c r="H884" s="73"/>
      <c r="I884" s="73"/>
      <c r="J884" s="74"/>
      <c r="K884" s="73"/>
    </row>
    <row r="885" spans="1:11" ht="15.75" customHeight="1" x14ac:dyDescent="0.25">
      <c r="A885" s="73"/>
      <c r="B885" s="74"/>
      <c r="C885" s="75"/>
      <c r="D885" s="75"/>
      <c r="E885" s="75"/>
      <c r="F885" s="75"/>
      <c r="G885" s="73"/>
      <c r="H885" s="73"/>
      <c r="I885" s="73"/>
      <c r="J885" s="74"/>
      <c r="K885" s="73"/>
    </row>
    <row r="886" spans="1:11" ht="15.75" customHeight="1" x14ac:dyDescent="0.25">
      <c r="A886" s="73"/>
      <c r="B886" s="74"/>
      <c r="C886" s="75"/>
      <c r="D886" s="75"/>
      <c r="E886" s="75"/>
      <c r="F886" s="75"/>
      <c r="G886" s="73"/>
      <c r="H886" s="73"/>
      <c r="I886" s="73"/>
      <c r="J886" s="74"/>
      <c r="K886" s="73"/>
    </row>
    <row r="887" spans="1:11" ht="15.75" customHeight="1" x14ac:dyDescent="0.25">
      <c r="A887" s="73"/>
      <c r="B887" s="74"/>
      <c r="C887" s="75"/>
      <c r="D887" s="75"/>
      <c r="E887" s="75"/>
      <c r="F887" s="75"/>
      <c r="G887" s="73"/>
      <c r="H887" s="73"/>
      <c r="I887" s="73"/>
      <c r="J887" s="74"/>
      <c r="K887" s="73"/>
    </row>
    <row r="888" spans="1:11" ht="15.75" customHeight="1" x14ac:dyDescent="0.25">
      <c r="A888" s="73"/>
      <c r="B888" s="74"/>
      <c r="C888" s="75"/>
      <c r="D888" s="75"/>
      <c r="E888" s="75"/>
      <c r="F888" s="75"/>
      <c r="G888" s="73"/>
      <c r="H888" s="73"/>
      <c r="I888" s="73"/>
      <c r="J888" s="74"/>
      <c r="K888" s="73"/>
    </row>
    <row r="889" spans="1:11" ht="15.75" customHeight="1" x14ac:dyDescent="0.25">
      <c r="A889" s="73"/>
      <c r="B889" s="74"/>
      <c r="C889" s="75"/>
      <c r="D889" s="75"/>
      <c r="E889" s="75"/>
      <c r="F889" s="75"/>
      <c r="G889" s="73"/>
      <c r="H889" s="73"/>
      <c r="I889" s="73"/>
      <c r="J889" s="74"/>
      <c r="K889" s="73"/>
    </row>
    <row r="890" spans="1:11" ht="15.75" customHeight="1" x14ac:dyDescent="0.25">
      <c r="A890" s="73"/>
      <c r="B890" s="74"/>
      <c r="C890" s="75"/>
      <c r="D890" s="75"/>
      <c r="E890" s="75"/>
      <c r="F890" s="75"/>
      <c r="G890" s="73"/>
      <c r="H890" s="73"/>
      <c r="I890" s="73"/>
      <c r="J890" s="74"/>
      <c r="K890" s="73"/>
    </row>
    <row r="891" spans="1:11" ht="15.75" customHeight="1" x14ac:dyDescent="0.25">
      <c r="A891" s="73"/>
      <c r="B891" s="74"/>
      <c r="C891" s="75"/>
      <c r="D891" s="75"/>
      <c r="E891" s="75"/>
      <c r="F891" s="75"/>
      <c r="G891" s="73"/>
      <c r="H891" s="73"/>
      <c r="I891" s="73"/>
      <c r="J891" s="74"/>
      <c r="K891" s="73"/>
    </row>
    <row r="892" spans="1:11" ht="15.75" customHeight="1" x14ac:dyDescent="0.25">
      <c r="A892" s="73"/>
      <c r="B892" s="74"/>
      <c r="C892" s="75"/>
      <c r="D892" s="75"/>
      <c r="E892" s="75"/>
      <c r="F892" s="75"/>
      <c r="G892" s="73"/>
      <c r="H892" s="73"/>
      <c r="I892" s="73"/>
      <c r="J892" s="74"/>
      <c r="K892" s="73"/>
    </row>
    <row r="893" spans="1:11" ht="15.75" customHeight="1" x14ac:dyDescent="0.25">
      <c r="A893" s="73"/>
      <c r="B893" s="74"/>
      <c r="C893" s="75"/>
      <c r="D893" s="75"/>
      <c r="E893" s="75"/>
      <c r="F893" s="75"/>
      <c r="G893" s="73"/>
      <c r="H893" s="73"/>
      <c r="I893" s="73"/>
      <c r="J893" s="74"/>
      <c r="K893" s="73"/>
    </row>
    <row r="894" spans="1:11" ht="15.75" customHeight="1" x14ac:dyDescent="0.25">
      <c r="A894" s="73"/>
      <c r="B894" s="74"/>
      <c r="C894" s="75"/>
      <c r="D894" s="75"/>
      <c r="E894" s="75"/>
      <c r="F894" s="75"/>
      <c r="G894" s="73"/>
      <c r="H894" s="73"/>
      <c r="I894" s="73"/>
      <c r="J894" s="74"/>
      <c r="K894" s="73"/>
    </row>
    <row r="895" spans="1:11" ht="15.75" customHeight="1" x14ac:dyDescent="0.25">
      <c r="A895" s="73"/>
      <c r="B895" s="74"/>
      <c r="C895" s="75"/>
      <c r="D895" s="75"/>
      <c r="E895" s="75"/>
      <c r="F895" s="75"/>
      <c r="G895" s="73"/>
      <c r="H895" s="73"/>
      <c r="I895" s="73"/>
      <c r="J895" s="74"/>
      <c r="K895" s="73"/>
    </row>
    <row r="896" spans="1:11" ht="15.75" customHeight="1" x14ac:dyDescent="0.25">
      <c r="A896" s="73"/>
      <c r="B896" s="74"/>
      <c r="C896" s="75"/>
      <c r="D896" s="75"/>
      <c r="E896" s="75"/>
      <c r="F896" s="75"/>
      <c r="G896" s="73"/>
      <c r="H896" s="73"/>
      <c r="I896" s="73"/>
      <c r="J896" s="74"/>
      <c r="K896" s="73"/>
    </row>
    <row r="897" spans="1:11" ht="15.75" customHeight="1" x14ac:dyDescent="0.25">
      <c r="A897" s="73"/>
      <c r="B897" s="74"/>
      <c r="C897" s="75"/>
      <c r="D897" s="75"/>
      <c r="E897" s="75"/>
      <c r="F897" s="75"/>
      <c r="G897" s="73"/>
      <c r="H897" s="73"/>
      <c r="I897" s="73"/>
      <c r="J897" s="74"/>
      <c r="K897" s="73"/>
    </row>
    <row r="898" spans="1:11" ht="15.75" customHeight="1" x14ac:dyDescent="0.25">
      <c r="A898" s="73"/>
      <c r="B898" s="74"/>
      <c r="C898" s="75"/>
      <c r="D898" s="75"/>
      <c r="E898" s="75"/>
      <c r="F898" s="75"/>
      <c r="G898" s="73"/>
      <c r="H898" s="73"/>
      <c r="I898" s="73"/>
      <c r="J898" s="74"/>
      <c r="K898" s="73"/>
    </row>
    <row r="899" spans="1:11" ht="15.75" customHeight="1" x14ac:dyDescent="0.25">
      <c r="A899" s="73"/>
      <c r="B899" s="74"/>
      <c r="C899" s="75"/>
      <c r="D899" s="75"/>
      <c r="E899" s="75"/>
      <c r="F899" s="75"/>
      <c r="G899" s="73"/>
      <c r="H899" s="73"/>
      <c r="I899" s="73"/>
      <c r="J899" s="74"/>
      <c r="K899" s="73"/>
    </row>
    <row r="900" spans="1:11" ht="15.75" customHeight="1" x14ac:dyDescent="0.25">
      <c r="A900" s="73"/>
      <c r="B900" s="74"/>
      <c r="C900" s="75"/>
      <c r="D900" s="75"/>
      <c r="E900" s="75"/>
      <c r="F900" s="75"/>
      <c r="G900" s="73"/>
      <c r="H900" s="73"/>
      <c r="I900" s="73"/>
      <c r="J900" s="74"/>
      <c r="K900" s="73"/>
    </row>
    <row r="901" spans="1:11" ht="15.75" customHeight="1" x14ac:dyDescent="0.25">
      <c r="A901" s="73"/>
      <c r="B901" s="74"/>
      <c r="C901" s="75"/>
      <c r="D901" s="75"/>
      <c r="E901" s="75"/>
      <c r="F901" s="75"/>
      <c r="G901" s="73"/>
      <c r="H901" s="73"/>
      <c r="I901" s="73"/>
      <c r="J901" s="74"/>
      <c r="K901" s="73"/>
    </row>
    <row r="902" spans="1:11" ht="15.75" customHeight="1" x14ac:dyDescent="0.25">
      <c r="A902" s="73"/>
      <c r="B902" s="74"/>
      <c r="C902" s="75"/>
      <c r="D902" s="75"/>
      <c r="E902" s="75"/>
      <c r="F902" s="75"/>
      <c r="G902" s="73"/>
      <c r="H902" s="73"/>
      <c r="I902" s="73"/>
      <c r="J902" s="74"/>
      <c r="K902" s="73"/>
    </row>
    <row r="903" spans="1:11" ht="15.75" customHeight="1" x14ac:dyDescent="0.25">
      <c r="A903" s="73"/>
      <c r="B903" s="74"/>
      <c r="C903" s="75"/>
      <c r="D903" s="75"/>
      <c r="E903" s="75"/>
      <c r="F903" s="75"/>
      <c r="G903" s="73"/>
      <c r="H903" s="73"/>
      <c r="I903" s="73"/>
      <c r="J903" s="74"/>
      <c r="K903" s="73"/>
    </row>
    <row r="904" spans="1:11" ht="15.75" customHeight="1" x14ac:dyDescent="0.25">
      <c r="A904" s="73"/>
      <c r="B904" s="74"/>
      <c r="C904" s="75"/>
      <c r="D904" s="75"/>
      <c r="E904" s="75"/>
      <c r="F904" s="75"/>
      <c r="G904" s="73"/>
      <c r="H904" s="73"/>
      <c r="I904" s="73"/>
      <c r="J904" s="74"/>
      <c r="K904" s="73"/>
    </row>
    <row r="905" spans="1:11" ht="15.75" customHeight="1" x14ac:dyDescent="0.25">
      <c r="A905" s="73"/>
      <c r="B905" s="74"/>
      <c r="C905" s="75"/>
      <c r="D905" s="75"/>
      <c r="E905" s="75"/>
      <c r="F905" s="75"/>
      <c r="G905" s="73"/>
      <c r="H905" s="73"/>
      <c r="I905" s="73"/>
      <c r="J905" s="74"/>
      <c r="K905" s="73"/>
    </row>
    <row r="906" spans="1:11" ht="15.75" customHeight="1" x14ac:dyDescent="0.25">
      <c r="A906" s="73"/>
      <c r="B906" s="74"/>
      <c r="C906" s="75"/>
      <c r="D906" s="75"/>
      <c r="E906" s="75"/>
      <c r="F906" s="75"/>
      <c r="G906" s="73"/>
      <c r="H906" s="73"/>
      <c r="I906" s="73"/>
      <c r="J906" s="74"/>
      <c r="K906" s="73"/>
    </row>
    <row r="907" spans="1:11" ht="15.75" customHeight="1" x14ac:dyDescent="0.25">
      <c r="A907" s="73"/>
      <c r="B907" s="74"/>
      <c r="C907" s="75"/>
      <c r="D907" s="75"/>
      <c r="E907" s="75"/>
      <c r="F907" s="75"/>
      <c r="G907" s="73"/>
      <c r="H907" s="73"/>
      <c r="I907" s="73"/>
      <c r="J907" s="74"/>
      <c r="K907" s="73"/>
    </row>
    <row r="908" spans="1:11" ht="15.75" customHeight="1" x14ac:dyDescent="0.25">
      <c r="A908" s="73"/>
      <c r="B908" s="74"/>
      <c r="C908" s="75"/>
      <c r="D908" s="75"/>
      <c r="E908" s="75"/>
      <c r="F908" s="75"/>
      <c r="G908" s="73"/>
      <c r="H908" s="73"/>
      <c r="I908" s="73"/>
      <c r="J908" s="74"/>
      <c r="K908" s="73"/>
    </row>
    <row r="909" spans="1:11" ht="15.75" customHeight="1" x14ac:dyDescent="0.25">
      <c r="A909" s="73"/>
      <c r="B909" s="74"/>
      <c r="C909" s="75"/>
      <c r="D909" s="75"/>
      <c r="E909" s="75"/>
      <c r="F909" s="75"/>
      <c r="G909" s="73"/>
      <c r="H909" s="73"/>
      <c r="I909" s="73"/>
      <c r="J909" s="74"/>
      <c r="K909" s="73"/>
    </row>
    <row r="910" spans="1:11" ht="15.75" customHeight="1" x14ac:dyDescent="0.25">
      <c r="A910" s="73"/>
      <c r="B910" s="74"/>
      <c r="C910" s="75"/>
      <c r="D910" s="75"/>
      <c r="E910" s="75"/>
      <c r="F910" s="75"/>
      <c r="G910" s="73"/>
      <c r="H910" s="73"/>
      <c r="I910" s="73"/>
      <c r="J910" s="74"/>
      <c r="K910" s="73"/>
    </row>
    <row r="911" spans="1:11" ht="15.75" customHeight="1" x14ac:dyDescent="0.25">
      <c r="A911" s="73"/>
      <c r="B911" s="74"/>
      <c r="C911" s="75"/>
      <c r="D911" s="75"/>
      <c r="E911" s="75"/>
      <c r="F911" s="75"/>
      <c r="G911" s="73"/>
      <c r="H911" s="73"/>
      <c r="I911" s="73"/>
      <c r="J911" s="74"/>
      <c r="K911" s="73"/>
    </row>
    <row r="912" spans="1:11" ht="15.75" customHeight="1" x14ac:dyDescent="0.25">
      <c r="A912" s="73"/>
      <c r="B912" s="74"/>
      <c r="C912" s="75"/>
      <c r="D912" s="75"/>
      <c r="E912" s="75"/>
      <c r="F912" s="75"/>
      <c r="G912" s="73"/>
      <c r="H912" s="73"/>
      <c r="I912" s="73"/>
      <c r="J912" s="74"/>
      <c r="K912" s="73"/>
    </row>
    <row r="913" spans="1:11" ht="15.75" customHeight="1" x14ac:dyDescent="0.25">
      <c r="A913" s="73"/>
      <c r="B913" s="74"/>
      <c r="C913" s="75"/>
      <c r="D913" s="75"/>
      <c r="E913" s="75"/>
      <c r="F913" s="75"/>
      <c r="G913" s="73"/>
      <c r="H913" s="73"/>
      <c r="I913" s="73"/>
      <c r="J913" s="74"/>
      <c r="K913" s="73"/>
    </row>
    <row r="914" spans="1:11" ht="15.75" customHeight="1" x14ac:dyDescent="0.25">
      <c r="A914" s="73"/>
      <c r="B914" s="74"/>
      <c r="C914" s="75"/>
      <c r="D914" s="75"/>
      <c r="E914" s="75"/>
      <c r="F914" s="75"/>
      <c r="G914" s="73"/>
      <c r="H914" s="73"/>
      <c r="I914" s="73"/>
      <c r="J914" s="74"/>
      <c r="K914" s="73"/>
    </row>
    <row r="915" spans="1:11" ht="15.75" customHeight="1" x14ac:dyDescent="0.25">
      <c r="A915" s="73"/>
      <c r="B915" s="74"/>
      <c r="C915" s="75"/>
      <c r="D915" s="75"/>
      <c r="E915" s="75"/>
      <c r="F915" s="75"/>
      <c r="G915" s="73"/>
      <c r="H915" s="73"/>
      <c r="I915" s="73"/>
      <c r="J915" s="74"/>
      <c r="K915" s="73"/>
    </row>
    <row r="916" spans="1:11" ht="15.75" customHeight="1" x14ac:dyDescent="0.25">
      <c r="A916" s="73"/>
      <c r="B916" s="74"/>
      <c r="C916" s="75"/>
      <c r="D916" s="75"/>
      <c r="E916" s="75"/>
      <c r="F916" s="75"/>
      <c r="G916" s="73"/>
      <c r="H916" s="73"/>
      <c r="I916" s="73"/>
      <c r="J916" s="74"/>
      <c r="K916" s="73"/>
    </row>
    <row r="917" spans="1:11" ht="15.75" customHeight="1" x14ac:dyDescent="0.25">
      <c r="A917" s="73"/>
      <c r="B917" s="74"/>
      <c r="C917" s="75"/>
      <c r="D917" s="75"/>
      <c r="E917" s="75"/>
      <c r="F917" s="75"/>
      <c r="G917" s="73"/>
      <c r="H917" s="73"/>
      <c r="I917" s="73"/>
      <c r="J917" s="74"/>
      <c r="K917" s="73"/>
    </row>
    <row r="918" spans="1:11" ht="15.75" customHeight="1" x14ac:dyDescent="0.25">
      <c r="A918" s="73"/>
      <c r="B918" s="74"/>
      <c r="C918" s="75"/>
      <c r="D918" s="75"/>
      <c r="E918" s="75"/>
      <c r="F918" s="75"/>
      <c r="G918" s="73"/>
      <c r="H918" s="73"/>
      <c r="I918" s="73"/>
      <c r="J918" s="74"/>
      <c r="K918" s="73"/>
    </row>
    <row r="919" spans="1:11" ht="15.75" customHeight="1" x14ac:dyDescent="0.25">
      <c r="A919" s="73"/>
      <c r="B919" s="74"/>
      <c r="C919" s="75"/>
      <c r="D919" s="75"/>
      <c r="E919" s="75"/>
      <c r="F919" s="75"/>
      <c r="G919" s="73"/>
      <c r="H919" s="73"/>
      <c r="I919" s="73"/>
      <c r="J919" s="74"/>
      <c r="K919" s="73"/>
    </row>
    <row r="920" spans="1:11" ht="15.75" customHeight="1" x14ac:dyDescent="0.25">
      <c r="A920" s="73"/>
      <c r="B920" s="74"/>
      <c r="C920" s="75"/>
      <c r="D920" s="75"/>
      <c r="E920" s="75"/>
      <c r="F920" s="75"/>
      <c r="G920" s="73"/>
      <c r="H920" s="73"/>
      <c r="I920" s="73"/>
      <c r="J920" s="74"/>
      <c r="K920" s="73"/>
    </row>
    <row r="921" spans="1:11" ht="15.75" customHeight="1" x14ac:dyDescent="0.25">
      <c r="A921" s="73"/>
      <c r="B921" s="74"/>
      <c r="C921" s="75"/>
      <c r="D921" s="75"/>
      <c r="E921" s="75"/>
      <c r="F921" s="75"/>
      <c r="G921" s="73"/>
      <c r="H921" s="73"/>
      <c r="I921" s="73"/>
      <c r="J921" s="74"/>
      <c r="K921" s="73"/>
    </row>
    <row r="922" spans="1:11" ht="15.75" customHeight="1" x14ac:dyDescent="0.25">
      <c r="A922" s="73"/>
      <c r="B922" s="74"/>
      <c r="C922" s="75"/>
      <c r="D922" s="75"/>
      <c r="E922" s="75"/>
      <c r="F922" s="75"/>
      <c r="G922" s="73"/>
      <c r="H922" s="73"/>
      <c r="I922" s="73"/>
      <c r="J922" s="74"/>
      <c r="K922" s="73"/>
    </row>
    <row r="923" spans="1:11" ht="15.75" customHeight="1" x14ac:dyDescent="0.25">
      <c r="A923" s="73"/>
      <c r="B923" s="74"/>
      <c r="C923" s="75"/>
      <c r="D923" s="75"/>
      <c r="E923" s="75"/>
      <c r="F923" s="75"/>
      <c r="G923" s="73"/>
      <c r="H923" s="73"/>
      <c r="I923" s="73"/>
      <c r="J923" s="74"/>
      <c r="K923" s="73"/>
    </row>
    <row r="924" spans="1:11" ht="15.75" customHeight="1" x14ac:dyDescent="0.25">
      <c r="A924" s="73"/>
      <c r="B924" s="74"/>
      <c r="C924" s="75"/>
      <c r="D924" s="75"/>
      <c r="E924" s="75"/>
      <c r="F924" s="75"/>
      <c r="G924" s="73"/>
      <c r="H924" s="73"/>
      <c r="I924" s="73"/>
      <c r="J924" s="74"/>
      <c r="K924" s="73"/>
    </row>
    <row r="925" spans="1:11" ht="15.75" customHeight="1" x14ac:dyDescent="0.25">
      <c r="A925" s="73"/>
      <c r="B925" s="74"/>
      <c r="C925" s="75"/>
      <c r="D925" s="75"/>
      <c r="E925" s="75"/>
      <c r="F925" s="75"/>
      <c r="G925" s="73"/>
      <c r="H925" s="73"/>
      <c r="I925" s="73"/>
      <c r="J925" s="74"/>
      <c r="K925" s="73"/>
    </row>
    <row r="926" spans="1:11" ht="15.75" customHeight="1" x14ac:dyDescent="0.25">
      <c r="A926" s="73"/>
      <c r="B926" s="74"/>
      <c r="C926" s="75"/>
      <c r="D926" s="75"/>
      <c r="E926" s="75"/>
      <c r="F926" s="75"/>
      <c r="G926" s="73"/>
      <c r="H926" s="73"/>
      <c r="I926" s="73"/>
      <c r="J926" s="74"/>
      <c r="K926" s="73"/>
    </row>
    <row r="927" spans="1:11" ht="15.75" customHeight="1" x14ac:dyDescent="0.25">
      <c r="A927" s="73"/>
      <c r="B927" s="74"/>
      <c r="C927" s="75"/>
      <c r="D927" s="75"/>
      <c r="E927" s="75"/>
      <c r="F927" s="75"/>
      <c r="G927" s="73"/>
      <c r="H927" s="73"/>
      <c r="I927" s="73"/>
      <c r="J927" s="74"/>
      <c r="K927" s="73"/>
    </row>
    <row r="928" spans="1:11" ht="15.75" customHeight="1" x14ac:dyDescent="0.25">
      <c r="A928" s="73"/>
      <c r="B928" s="74"/>
      <c r="C928" s="75"/>
      <c r="D928" s="75"/>
      <c r="E928" s="75"/>
      <c r="F928" s="75"/>
      <c r="G928" s="73"/>
      <c r="H928" s="73"/>
      <c r="I928" s="73"/>
      <c r="J928" s="74"/>
      <c r="K928" s="73"/>
    </row>
    <row r="929" spans="1:11" ht="15.75" customHeight="1" x14ac:dyDescent="0.25">
      <c r="A929" s="73"/>
      <c r="B929" s="74"/>
      <c r="C929" s="75"/>
      <c r="D929" s="75"/>
      <c r="E929" s="75"/>
      <c r="F929" s="75"/>
      <c r="G929" s="73"/>
      <c r="H929" s="73"/>
      <c r="I929" s="73"/>
      <c r="J929" s="74"/>
      <c r="K929" s="73"/>
    </row>
    <row r="930" spans="1:11" ht="15.75" customHeight="1" x14ac:dyDescent="0.25">
      <c r="A930" s="73"/>
      <c r="B930" s="74"/>
      <c r="C930" s="75"/>
      <c r="D930" s="75"/>
      <c r="E930" s="75"/>
      <c r="F930" s="75"/>
      <c r="G930" s="73"/>
      <c r="H930" s="73"/>
      <c r="I930" s="73"/>
      <c r="J930" s="74"/>
      <c r="K930" s="73"/>
    </row>
    <row r="931" spans="1:11" ht="15.75" customHeight="1" x14ac:dyDescent="0.25">
      <c r="A931" s="73"/>
      <c r="B931" s="74"/>
      <c r="C931" s="75"/>
      <c r="D931" s="75"/>
      <c r="E931" s="75"/>
      <c r="F931" s="75"/>
      <c r="G931" s="73"/>
      <c r="H931" s="73"/>
      <c r="I931" s="73"/>
      <c r="J931" s="74"/>
      <c r="K931" s="73"/>
    </row>
    <row r="932" spans="1:11" ht="15.75" customHeight="1" x14ac:dyDescent="0.25">
      <c r="A932" s="73"/>
      <c r="B932" s="74"/>
      <c r="C932" s="75"/>
      <c r="D932" s="75"/>
      <c r="E932" s="75"/>
      <c r="F932" s="75"/>
      <c r="G932" s="73"/>
      <c r="H932" s="73"/>
      <c r="I932" s="73"/>
      <c r="J932" s="74"/>
      <c r="K932" s="73"/>
    </row>
    <row r="933" spans="1:11" ht="15.75" customHeight="1" x14ac:dyDescent="0.25">
      <c r="A933" s="73"/>
      <c r="B933" s="74"/>
      <c r="C933" s="75"/>
      <c r="D933" s="75"/>
      <c r="E933" s="75"/>
      <c r="F933" s="75"/>
      <c r="G933" s="73"/>
      <c r="H933" s="73"/>
      <c r="I933" s="73"/>
      <c r="J933" s="74"/>
      <c r="K933" s="73"/>
    </row>
    <row r="934" spans="1:11" ht="15.75" customHeight="1" x14ac:dyDescent="0.25">
      <c r="A934" s="73"/>
      <c r="B934" s="74"/>
      <c r="C934" s="75"/>
      <c r="D934" s="75"/>
      <c r="E934" s="75"/>
      <c r="F934" s="75"/>
      <c r="G934" s="73"/>
      <c r="H934" s="73"/>
      <c r="I934" s="73"/>
      <c r="J934" s="74"/>
      <c r="K934" s="73"/>
    </row>
    <row r="935" spans="1:11" ht="15.75" customHeight="1" x14ac:dyDescent="0.25">
      <c r="A935" s="73"/>
      <c r="B935" s="74"/>
      <c r="C935" s="75"/>
      <c r="D935" s="75"/>
      <c r="E935" s="75"/>
      <c r="F935" s="75"/>
      <c r="G935" s="73"/>
      <c r="H935" s="73"/>
      <c r="I935" s="73"/>
      <c r="J935" s="74"/>
      <c r="K935" s="73"/>
    </row>
    <row r="936" spans="1:11" ht="15.75" customHeight="1" x14ac:dyDescent="0.25">
      <c r="A936" s="73"/>
      <c r="B936" s="74"/>
      <c r="C936" s="75"/>
      <c r="D936" s="75"/>
      <c r="E936" s="75"/>
      <c r="F936" s="75"/>
      <c r="G936" s="73"/>
      <c r="H936" s="73"/>
      <c r="I936" s="73"/>
      <c r="J936" s="74"/>
      <c r="K936" s="73"/>
    </row>
    <row r="937" spans="1:11" ht="15.75" customHeight="1" x14ac:dyDescent="0.25">
      <c r="A937" s="73"/>
      <c r="B937" s="74"/>
      <c r="C937" s="75"/>
      <c r="D937" s="75"/>
      <c r="E937" s="75"/>
      <c r="F937" s="75"/>
      <c r="G937" s="73"/>
      <c r="H937" s="73"/>
      <c r="I937" s="73"/>
      <c r="J937" s="74"/>
      <c r="K937" s="73"/>
    </row>
    <row r="938" spans="1:11" ht="15.75" customHeight="1" x14ac:dyDescent="0.25">
      <c r="A938" s="73"/>
      <c r="B938" s="74"/>
      <c r="C938" s="75"/>
      <c r="D938" s="75"/>
      <c r="E938" s="75"/>
      <c r="F938" s="75"/>
      <c r="G938" s="73"/>
      <c r="H938" s="73"/>
      <c r="I938" s="73"/>
      <c r="J938" s="74"/>
      <c r="K938" s="73"/>
    </row>
    <row r="939" spans="1:11" ht="15.75" customHeight="1" x14ac:dyDescent="0.25">
      <c r="A939" s="73"/>
      <c r="B939" s="74"/>
      <c r="C939" s="75"/>
      <c r="D939" s="75"/>
      <c r="E939" s="75"/>
      <c r="F939" s="75"/>
      <c r="G939" s="73"/>
      <c r="H939" s="73"/>
      <c r="I939" s="73"/>
      <c r="J939" s="74"/>
      <c r="K939" s="73"/>
    </row>
    <row r="940" spans="1:11" ht="15.75" customHeight="1" x14ac:dyDescent="0.25">
      <c r="A940" s="73"/>
      <c r="B940" s="74"/>
      <c r="C940" s="75"/>
      <c r="D940" s="75"/>
      <c r="E940" s="75"/>
      <c r="F940" s="75"/>
      <c r="G940" s="73"/>
      <c r="H940" s="73"/>
      <c r="I940" s="73"/>
      <c r="J940" s="74"/>
      <c r="K940" s="73"/>
    </row>
    <row r="941" spans="1:11" ht="15.75" customHeight="1" x14ac:dyDescent="0.25">
      <c r="A941" s="73"/>
      <c r="B941" s="74"/>
      <c r="C941" s="75"/>
      <c r="D941" s="75"/>
      <c r="E941" s="75"/>
      <c r="F941" s="75"/>
      <c r="G941" s="73"/>
      <c r="H941" s="73"/>
      <c r="I941" s="73"/>
      <c r="J941" s="74"/>
      <c r="K941" s="73"/>
    </row>
    <row r="942" spans="1:11" ht="15.75" customHeight="1" x14ac:dyDescent="0.25">
      <c r="A942" s="73"/>
      <c r="B942" s="74"/>
      <c r="C942" s="75"/>
      <c r="D942" s="75"/>
      <c r="E942" s="75"/>
      <c r="F942" s="75"/>
      <c r="G942" s="73"/>
      <c r="H942" s="73"/>
      <c r="I942" s="73"/>
      <c r="J942" s="74"/>
      <c r="K942" s="73"/>
    </row>
    <row r="943" spans="1:11" ht="15.75" customHeight="1" x14ac:dyDescent="0.25">
      <c r="A943" s="73"/>
      <c r="B943" s="74"/>
      <c r="C943" s="75"/>
      <c r="D943" s="75"/>
      <c r="E943" s="75"/>
      <c r="F943" s="75"/>
      <c r="G943" s="73"/>
      <c r="H943" s="73"/>
      <c r="I943" s="73"/>
      <c r="J943" s="74"/>
      <c r="K943" s="73"/>
    </row>
    <row r="944" spans="1:11" ht="15.75" customHeight="1" x14ac:dyDescent="0.25">
      <c r="A944" s="73"/>
      <c r="B944" s="74"/>
      <c r="C944" s="75"/>
      <c r="D944" s="75"/>
      <c r="E944" s="75"/>
      <c r="F944" s="75"/>
      <c r="G944" s="73"/>
      <c r="H944" s="73"/>
      <c r="I944" s="73"/>
      <c r="J944" s="74"/>
      <c r="K944" s="73"/>
    </row>
    <row r="945" spans="1:11" ht="15.75" customHeight="1" x14ac:dyDescent="0.25">
      <c r="A945" s="73"/>
      <c r="B945" s="74"/>
      <c r="C945" s="75"/>
      <c r="D945" s="75"/>
      <c r="E945" s="75"/>
      <c r="F945" s="75"/>
      <c r="G945" s="73"/>
      <c r="H945" s="73"/>
      <c r="I945" s="73"/>
      <c r="J945" s="74"/>
      <c r="K945" s="73"/>
    </row>
    <row r="946" spans="1:11" ht="15.75" customHeight="1" x14ac:dyDescent="0.25">
      <c r="A946" s="73"/>
      <c r="B946" s="74"/>
      <c r="C946" s="75"/>
      <c r="D946" s="75"/>
      <c r="E946" s="75"/>
      <c r="F946" s="75"/>
      <c r="G946" s="73"/>
      <c r="H946" s="73"/>
      <c r="I946" s="73"/>
      <c r="J946" s="74"/>
      <c r="K946" s="73"/>
    </row>
    <row r="947" spans="1:11" ht="15.75" customHeight="1" x14ac:dyDescent="0.25">
      <c r="A947" s="73"/>
      <c r="B947" s="74"/>
      <c r="C947" s="75"/>
      <c r="D947" s="75"/>
      <c r="E947" s="75"/>
      <c r="F947" s="75"/>
      <c r="G947" s="73"/>
      <c r="H947" s="73"/>
      <c r="I947" s="73"/>
      <c r="J947" s="74"/>
      <c r="K947" s="73"/>
    </row>
    <row r="948" spans="1:11" ht="15.75" customHeight="1" x14ac:dyDescent="0.25">
      <c r="A948" s="73"/>
      <c r="B948" s="74"/>
      <c r="C948" s="75"/>
      <c r="D948" s="75"/>
      <c r="E948" s="75"/>
      <c r="F948" s="75"/>
      <c r="G948" s="73"/>
      <c r="H948" s="73"/>
      <c r="I948" s="73"/>
      <c r="J948" s="74"/>
      <c r="K948" s="73"/>
    </row>
    <row r="949" spans="1:11" ht="15.75" customHeight="1" x14ac:dyDescent="0.25">
      <c r="A949" s="73"/>
      <c r="B949" s="74"/>
      <c r="C949" s="75"/>
      <c r="D949" s="75"/>
      <c r="E949" s="75"/>
      <c r="F949" s="75"/>
      <c r="G949" s="73"/>
      <c r="H949" s="73"/>
      <c r="I949" s="73"/>
      <c r="J949" s="74"/>
      <c r="K949" s="73"/>
    </row>
    <row r="950" spans="1:11" ht="15.75" customHeight="1" x14ac:dyDescent="0.25">
      <c r="A950" s="73"/>
      <c r="B950" s="74"/>
      <c r="C950" s="75"/>
      <c r="D950" s="75"/>
      <c r="E950" s="75"/>
      <c r="F950" s="75"/>
      <c r="G950" s="73"/>
      <c r="H950" s="73"/>
      <c r="I950" s="73"/>
      <c r="J950" s="74"/>
      <c r="K950" s="73"/>
    </row>
    <row r="951" spans="1:11" ht="15.75" customHeight="1" x14ac:dyDescent="0.25">
      <c r="A951" s="73"/>
      <c r="B951" s="74"/>
      <c r="C951" s="75"/>
      <c r="D951" s="75"/>
      <c r="E951" s="75"/>
      <c r="F951" s="75"/>
      <c r="G951" s="73"/>
      <c r="H951" s="73"/>
      <c r="I951" s="73"/>
      <c r="J951" s="74"/>
      <c r="K951" s="73"/>
    </row>
    <row r="952" spans="1:11" ht="15.75" customHeight="1" x14ac:dyDescent="0.25">
      <c r="A952" s="73"/>
      <c r="B952" s="74"/>
      <c r="C952" s="75"/>
      <c r="D952" s="75"/>
      <c r="E952" s="75"/>
      <c r="F952" s="75"/>
      <c r="G952" s="73"/>
      <c r="H952" s="73"/>
      <c r="I952" s="73"/>
      <c r="J952" s="74"/>
      <c r="K952" s="73"/>
    </row>
    <row r="953" spans="1:11" ht="15.75" customHeight="1" x14ac:dyDescent="0.25">
      <c r="A953" s="73"/>
      <c r="B953" s="74"/>
      <c r="C953" s="75"/>
      <c r="D953" s="75"/>
      <c r="E953" s="75"/>
      <c r="F953" s="75"/>
      <c r="G953" s="73"/>
      <c r="H953" s="73"/>
      <c r="I953" s="73"/>
      <c r="J953" s="74"/>
      <c r="K953" s="73"/>
    </row>
    <row r="954" spans="1:11" ht="15.75" customHeight="1" x14ac:dyDescent="0.25">
      <c r="A954" s="73"/>
      <c r="B954" s="74"/>
      <c r="C954" s="75"/>
      <c r="D954" s="75"/>
      <c r="E954" s="75"/>
      <c r="F954" s="75"/>
      <c r="G954" s="73"/>
      <c r="H954" s="73"/>
      <c r="I954" s="73"/>
      <c r="J954" s="74"/>
      <c r="K954" s="73"/>
    </row>
    <row r="955" spans="1:11" ht="15.75" customHeight="1" x14ac:dyDescent="0.25">
      <c r="A955" s="73"/>
      <c r="B955" s="74"/>
      <c r="C955" s="75"/>
      <c r="D955" s="75"/>
      <c r="E955" s="75"/>
      <c r="F955" s="75"/>
      <c r="G955" s="73"/>
      <c r="H955" s="73"/>
      <c r="I955" s="73"/>
      <c r="J955" s="74"/>
      <c r="K955" s="73"/>
    </row>
    <row r="956" spans="1:11" ht="15.75" customHeight="1" x14ac:dyDescent="0.25">
      <c r="A956" s="73"/>
      <c r="B956" s="74"/>
      <c r="C956" s="75"/>
      <c r="D956" s="75"/>
      <c r="E956" s="75"/>
      <c r="F956" s="75"/>
      <c r="G956" s="73"/>
      <c r="H956" s="73"/>
      <c r="I956" s="73"/>
      <c r="J956" s="74"/>
      <c r="K956" s="73"/>
    </row>
    <row r="957" spans="1:11" ht="15.75" customHeight="1" x14ac:dyDescent="0.25">
      <c r="A957" s="73"/>
      <c r="B957" s="74"/>
      <c r="C957" s="75"/>
      <c r="D957" s="75"/>
      <c r="E957" s="75"/>
      <c r="F957" s="75"/>
      <c r="G957" s="73"/>
      <c r="H957" s="73"/>
      <c r="I957" s="73"/>
      <c r="J957" s="74"/>
      <c r="K957" s="73"/>
    </row>
    <row r="958" spans="1:11" ht="15.75" customHeight="1" x14ac:dyDescent="0.25">
      <c r="A958" s="73"/>
      <c r="B958" s="74"/>
      <c r="C958" s="75"/>
      <c r="D958" s="75"/>
      <c r="E958" s="75"/>
      <c r="F958" s="75"/>
      <c r="G958" s="73"/>
      <c r="H958" s="73"/>
      <c r="I958" s="73"/>
      <c r="J958" s="74"/>
      <c r="K958" s="73"/>
    </row>
    <row r="959" spans="1:11" ht="15.75" customHeight="1" x14ac:dyDescent="0.25">
      <c r="A959" s="73"/>
      <c r="B959" s="74"/>
      <c r="C959" s="75"/>
      <c r="D959" s="75"/>
      <c r="E959" s="75"/>
      <c r="F959" s="75"/>
      <c r="G959" s="73"/>
      <c r="H959" s="73"/>
      <c r="I959" s="73"/>
      <c r="J959" s="74"/>
      <c r="K959" s="73"/>
    </row>
    <row r="960" spans="1:11" ht="15.75" customHeight="1" x14ac:dyDescent="0.25">
      <c r="A960" s="73"/>
      <c r="B960" s="74"/>
      <c r="C960" s="75"/>
      <c r="D960" s="75"/>
      <c r="E960" s="75"/>
      <c r="F960" s="75"/>
      <c r="G960" s="73"/>
      <c r="H960" s="73"/>
      <c r="I960" s="73"/>
      <c r="J960" s="74"/>
      <c r="K960" s="73"/>
    </row>
    <row r="961" spans="1:11" ht="15.75" customHeight="1" x14ac:dyDescent="0.25">
      <c r="A961" s="73"/>
      <c r="B961" s="74"/>
      <c r="C961" s="75"/>
      <c r="D961" s="75"/>
      <c r="E961" s="75"/>
      <c r="F961" s="75"/>
      <c r="G961" s="73"/>
      <c r="H961" s="73"/>
      <c r="I961" s="73"/>
      <c r="J961" s="74"/>
      <c r="K961" s="73"/>
    </row>
    <row r="962" spans="1:11" ht="15.75" customHeight="1" x14ac:dyDescent="0.25">
      <c r="A962" s="73"/>
      <c r="B962" s="74"/>
      <c r="C962" s="75"/>
      <c r="D962" s="75"/>
      <c r="E962" s="75"/>
      <c r="F962" s="75"/>
      <c r="G962" s="73"/>
      <c r="H962" s="73"/>
      <c r="I962" s="73"/>
      <c r="J962" s="74"/>
      <c r="K962" s="73"/>
    </row>
    <row r="963" spans="1:11" ht="15.75" customHeight="1" x14ac:dyDescent="0.25">
      <c r="A963" s="73"/>
      <c r="B963" s="74"/>
      <c r="C963" s="75"/>
      <c r="D963" s="75"/>
      <c r="E963" s="75"/>
      <c r="F963" s="75"/>
      <c r="G963" s="73"/>
      <c r="H963" s="73"/>
      <c r="I963" s="73"/>
      <c r="J963" s="74"/>
      <c r="K963" s="73"/>
    </row>
    <row r="964" spans="1:11" ht="15.75" customHeight="1" x14ac:dyDescent="0.25">
      <c r="A964" s="73"/>
      <c r="B964" s="74"/>
      <c r="C964" s="75"/>
      <c r="D964" s="75"/>
      <c r="E964" s="75"/>
      <c r="F964" s="75"/>
      <c r="G964" s="73"/>
      <c r="H964" s="73"/>
      <c r="I964" s="73"/>
      <c r="J964" s="74"/>
      <c r="K964" s="73"/>
    </row>
    <row r="965" spans="1:11" ht="15.75" customHeight="1" x14ac:dyDescent="0.25">
      <c r="A965" s="73"/>
      <c r="B965" s="74"/>
      <c r="C965" s="75"/>
      <c r="D965" s="75"/>
      <c r="E965" s="75"/>
      <c r="F965" s="75"/>
      <c r="G965" s="73"/>
      <c r="H965" s="73"/>
      <c r="I965" s="73"/>
      <c r="J965" s="74"/>
      <c r="K965" s="73"/>
    </row>
    <row r="966" spans="1:11" ht="15.75" customHeight="1" x14ac:dyDescent="0.25">
      <c r="A966" s="73"/>
      <c r="B966" s="74"/>
      <c r="C966" s="75"/>
      <c r="D966" s="75"/>
      <c r="E966" s="75"/>
      <c r="F966" s="75"/>
      <c r="G966" s="73"/>
      <c r="H966" s="73"/>
      <c r="I966" s="73"/>
      <c r="J966" s="74"/>
      <c r="K966" s="73"/>
    </row>
    <row r="967" spans="1:11" ht="15.75" customHeight="1" x14ac:dyDescent="0.25">
      <c r="A967" s="73"/>
      <c r="B967" s="74"/>
      <c r="C967" s="75"/>
      <c r="D967" s="75"/>
      <c r="E967" s="75"/>
      <c r="F967" s="75"/>
      <c r="G967" s="73"/>
      <c r="H967" s="73"/>
      <c r="I967" s="73"/>
      <c r="J967" s="74"/>
      <c r="K967" s="73"/>
    </row>
    <row r="968" spans="1:11" ht="15.75" customHeight="1" x14ac:dyDescent="0.25">
      <c r="A968" s="73"/>
      <c r="B968" s="74"/>
      <c r="C968" s="75"/>
      <c r="D968" s="75"/>
      <c r="E968" s="75"/>
      <c r="F968" s="75"/>
      <c r="G968" s="73"/>
      <c r="H968" s="73"/>
      <c r="I968" s="73"/>
      <c r="J968" s="74"/>
      <c r="K968" s="73"/>
    </row>
    <row r="969" spans="1:11" ht="15.75" customHeight="1" x14ac:dyDescent="0.25">
      <c r="A969" s="73"/>
      <c r="B969" s="74"/>
      <c r="C969" s="75"/>
      <c r="D969" s="75"/>
      <c r="E969" s="75"/>
      <c r="F969" s="75"/>
      <c r="G969" s="73"/>
      <c r="H969" s="73"/>
      <c r="I969" s="73"/>
      <c r="J969" s="74"/>
      <c r="K969" s="73"/>
    </row>
    <row r="970" spans="1:11" ht="15.75" customHeight="1" x14ac:dyDescent="0.25">
      <c r="A970" s="73"/>
      <c r="B970" s="74"/>
      <c r="C970" s="75"/>
      <c r="D970" s="75"/>
      <c r="E970" s="75"/>
      <c r="F970" s="75"/>
      <c r="G970" s="73"/>
      <c r="H970" s="73"/>
      <c r="I970" s="73"/>
      <c r="J970" s="74"/>
      <c r="K970" s="73"/>
    </row>
    <row r="971" spans="1:11" ht="15.75" customHeight="1" x14ac:dyDescent="0.25">
      <c r="A971" s="73"/>
      <c r="B971" s="74"/>
      <c r="C971" s="75"/>
      <c r="D971" s="75"/>
      <c r="E971" s="75"/>
      <c r="F971" s="75"/>
      <c r="G971" s="73"/>
      <c r="H971" s="73"/>
      <c r="I971" s="73"/>
      <c r="J971" s="74"/>
      <c r="K971" s="73"/>
    </row>
    <row r="972" spans="1:11" ht="15.75" customHeight="1" x14ac:dyDescent="0.25">
      <c r="A972" s="73"/>
      <c r="B972" s="74"/>
      <c r="C972" s="75"/>
      <c r="D972" s="75"/>
      <c r="E972" s="75"/>
      <c r="F972" s="75"/>
      <c r="G972" s="73"/>
      <c r="H972" s="73"/>
      <c r="I972" s="73"/>
      <c r="J972" s="74"/>
      <c r="K972" s="73"/>
    </row>
    <row r="973" spans="1:11" ht="15.75" customHeight="1" x14ac:dyDescent="0.25">
      <c r="A973" s="73"/>
      <c r="B973" s="74"/>
      <c r="C973" s="75"/>
      <c r="D973" s="75"/>
      <c r="E973" s="75"/>
      <c r="F973" s="75"/>
      <c r="G973" s="73"/>
      <c r="H973" s="73"/>
      <c r="I973" s="73"/>
      <c r="J973" s="74"/>
      <c r="K973" s="73"/>
    </row>
    <row r="974" spans="1:11" ht="15.75" customHeight="1" x14ac:dyDescent="0.25">
      <c r="A974" s="73"/>
      <c r="B974" s="74"/>
      <c r="C974" s="75"/>
      <c r="D974" s="75"/>
      <c r="E974" s="75"/>
      <c r="F974" s="75"/>
      <c r="G974" s="73"/>
      <c r="H974" s="73"/>
      <c r="I974" s="73"/>
      <c r="J974" s="74"/>
      <c r="K974" s="73"/>
    </row>
    <row r="975" spans="1:11" ht="15.75" customHeight="1" x14ac:dyDescent="0.25">
      <c r="A975" s="73"/>
      <c r="B975" s="74"/>
      <c r="C975" s="75"/>
      <c r="D975" s="75"/>
      <c r="E975" s="75"/>
      <c r="F975" s="75"/>
      <c r="G975" s="73"/>
      <c r="H975" s="73"/>
      <c r="I975" s="73"/>
      <c r="J975" s="74"/>
      <c r="K975" s="73"/>
    </row>
    <row r="976" spans="1:11" ht="15.75" customHeight="1" x14ac:dyDescent="0.25">
      <c r="A976" s="73"/>
      <c r="B976" s="74"/>
      <c r="C976" s="75"/>
      <c r="D976" s="75"/>
      <c r="E976" s="75"/>
      <c r="F976" s="75"/>
      <c r="G976" s="73"/>
      <c r="H976" s="73"/>
      <c r="I976" s="73"/>
      <c r="J976" s="74"/>
      <c r="K976" s="73"/>
    </row>
    <row r="977" spans="1:11" ht="15.75" customHeight="1" x14ac:dyDescent="0.25">
      <c r="A977" s="73"/>
      <c r="B977" s="74"/>
      <c r="C977" s="75"/>
      <c r="D977" s="75"/>
      <c r="E977" s="75"/>
      <c r="F977" s="75"/>
      <c r="G977" s="73"/>
      <c r="H977" s="73"/>
      <c r="I977" s="73"/>
      <c r="J977" s="74"/>
      <c r="K977" s="73"/>
    </row>
    <row r="978" spans="1:11" ht="15.75" customHeight="1" x14ac:dyDescent="0.25">
      <c r="A978" s="73"/>
      <c r="B978" s="74"/>
      <c r="C978" s="75"/>
      <c r="D978" s="75"/>
      <c r="E978" s="75"/>
      <c r="F978" s="75"/>
      <c r="G978" s="73"/>
      <c r="H978" s="73"/>
      <c r="I978" s="73"/>
      <c r="J978" s="74"/>
      <c r="K978" s="73"/>
    </row>
    <row r="979" spans="1:11" ht="15.75" customHeight="1" x14ac:dyDescent="0.25">
      <c r="A979" s="73"/>
      <c r="B979" s="74"/>
      <c r="C979" s="75"/>
      <c r="D979" s="75"/>
      <c r="E979" s="75"/>
      <c r="F979" s="75"/>
      <c r="G979" s="73"/>
      <c r="H979" s="73"/>
      <c r="I979" s="73"/>
      <c r="J979" s="74"/>
      <c r="K979" s="73"/>
    </row>
    <row r="980" spans="1:11" ht="15.75" customHeight="1" x14ac:dyDescent="0.25">
      <c r="A980" s="73"/>
      <c r="B980" s="74"/>
      <c r="C980" s="75"/>
      <c r="D980" s="75"/>
      <c r="E980" s="75"/>
      <c r="F980" s="75"/>
      <c r="G980" s="73"/>
      <c r="H980" s="73"/>
      <c r="I980" s="73"/>
      <c r="J980" s="74"/>
      <c r="K980" s="73"/>
    </row>
    <row r="981" spans="1:11" ht="15.75" customHeight="1" x14ac:dyDescent="0.25">
      <c r="A981" s="73"/>
      <c r="B981" s="74"/>
      <c r="C981" s="75"/>
      <c r="D981" s="75"/>
      <c r="E981" s="75"/>
      <c r="F981" s="75"/>
      <c r="G981" s="73"/>
      <c r="H981" s="73"/>
      <c r="I981" s="73"/>
      <c r="J981" s="74"/>
      <c r="K981" s="73"/>
    </row>
    <row r="982" spans="1:11" ht="15.75" customHeight="1" x14ac:dyDescent="0.25">
      <c r="A982" s="73"/>
      <c r="B982" s="74"/>
      <c r="C982" s="75"/>
      <c r="D982" s="75"/>
      <c r="E982" s="75"/>
      <c r="F982" s="75"/>
      <c r="G982" s="73"/>
      <c r="H982" s="73"/>
      <c r="I982" s="73"/>
      <c r="J982" s="74"/>
      <c r="K982" s="73"/>
    </row>
    <row r="983" spans="1:11" ht="15.75" customHeight="1" x14ac:dyDescent="0.25">
      <c r="A983" s="73"/>
      <c r="B983" s="74"/>
      <c r="C983" s="75"/>
      <c r="D983" s="75"/>
      <c r="E983" s="75"/>
      <c r="F983" s="75"/>
      <c r="G983" s="73"/>
      <c r="H983" s="73"/>
      <c r="I983" s="73"/>
      <c r="J983" s="74"/>
      <c r="K983" s="73"/>
    </row>
    <row r="984" spans="1:11" ht="15.75" customHeight="1" x14ac:dyDescent="0.25">
      <c r="A984" s="73"/>
      <c r="B984" s="74"/>
      <c r="C984" s="75"/>
      <c r="D984" s="75"/>
      <c r="E984" s="75"/>
      <c r="F984" s="75"/>
      <c r="G984" s="73"/>
      <c r="H984" s="73"/>
      <c r="I984" s="73"/>
      <c r="J984" s="74"/>
      <c r="K984" s="73"/>
    </row>
    <row r="985" spans="1:11" ht="15.75" customHeight="1" x14ac:dyDescent="0.25">
      <c r="A985" s="73"/>
      <c r="B985" s="74"/>
      <c r="C985" s="75"/>
      <c r="D985" s="75"/>
      <c r="E985" s="75"/>
      <c r="F985" s="75"/>
      <c r="G985" s="73"/>
      <c r="H985" s="73"/>
      <c r="I985" s="73"/>
      <c r="J985" s="74"/>
      <c r="K985" s="73"/>
    </row>
    <row r="986" spans="1:11" ht="15.75" customHeight="1" x14ac:dyDescent="0.25">
      <c r="A986" s="73"/>
      <c r="B986" s="74"/>
      <c r="C986" s="75"/>
      <c r="D986" s="75"/>
      <c r="E986" s="75"/>
      <c r="F986" s="75"/>
      <c r="G986" s="73"/>
      <c r="H986" s="73"/>
      <c r="I986" s="73"/>
      <c r="J986" s="74"/>
      <c r="K986" s="73"/>
    </row>
    <row r="987" spans="1:11" ht="15.75" customHeight="1" x14ac:dyDescent="0.25">
      <c r="A987" s="73"/>
      <c r="B987" s="74"/>
      <c r="C987" s="75"/>
      <c r="D987" s="75"/>
      <c r="E987" s="75"/>
      <c r="F987" s="75"/>
      <c r="G987" s="73"/>
      <c r="H987" s="73"/>
      <c r="I987" s="73"/>
      <c r="J987" s="74"/>
      <c r="K987" s="73"/>
    </row>
    <row r="988" spans="1:11" ht="15.75" customHeight="1" x14ac:dyDescent="0.25">
      <c r="A988" s="73"/>
      <c r="B988" s="74"/>
      <c r="C988" s="75"/>
      <c r="D988" s="75"/>
      <c r="E988" s="75"/>
      <c r="F988" s="75"/>
      <c r="G988" s="73"/>
      <c r="H988" s="73"/>
      <c r="I988" s="73"/>
      <c r="J988" s="74"/>
      <c r="K988" s="73"/>
    </row>
    <row r="989" spans="1:11" ht="15.75" customHeight="1" x14ac:dyDescent="0.25">
      <c r="A989" s="73"/>
      <c r="B989" s="74"/>
      <c r="C989" s="75"/>
      <c r="D989" s="75"/>
      <c r="E989" s="75"/>
      <c r="F989" s="75"/>
      <c r="G989" s="73"/>
      <c r="H989" s="73"/>
      <c r="I989" s="73"/>
      <c r="J989" s="74"/>
      <c r="K989" s="73"/>
    </row>
    <row r="990" spans="1:11" ht="15.75" customHeight="1" x14ac:dyDescent="0.25">
      <c r="A990" s="73"/>
      <c r="B990" s="74"/>
      <c r="C990" s="75"/>
      <c r="D990" s="75"/>
      <c r="E990" s="75"/>
      <c r="F990" s="75"/>
      <c r="G990" s="73"/>
      <c r="H990" s="73"/>
      <c r="I990" s="73"/>
      <c r="J990" s="74"/>
      <c r="K990" s="73"/>
    </row>
    <row r="991" spans="1:11" ht="15.75" customHeight="1" x14ac:dyDescent="0.25">
      <c r="A991" s="73"/>
      <c r="B991" s="74"/>
      <c r="C991" s="75"/>
      <c r="D991" s="75"/>
      <c r="E991" s="75"/>
      <c r="F991" s="75"/>
      <c r="G991" s="73"/>
      <c r="H991" s="73"/>
      <c r="I991" s="73"/>
      <c r="J991" s="74"/>
      <c r="K991" s="73"/>
    </row>
    <row r="992" spans="1:11" ht="15.75" customHeight="1" x14ac:dyDescent="0.25">
      <c r="A992" s="73"/>
      <c r="B992" s="74"/>
      <c r="C992" s="75"/>
      <c r="D992" s="75"/>
      <c r="E992" s="75"/>
      <c r="F992" s="75"/>
      <c r="G992" s="73"/>
      <c r="H992" s="73"/>
      <c r="I992" s="73"/>
      <c r="J992" s="74"/>
      <c r="K992" s="73"/>
    </row>
    <row r="993" spans="1:11" ht="15.75" customHeight="1" x14ac:dyDescent="0.25">
      <c r="A993" s="73"/>
      <c r="B993" s="74"/>
      <c r="C993" s="75"/>
      <c r="D993" s="75"/>
      <c r="E993" s="75"/>
      <c r="F993" s="75"/>
      <c r="G993" s="73"/>
      <c r="H993" s="73"/>
      <c r="I993" s="73"/>
      <c r="J993" s="74"/>
      <c r="K993" s="73"/>
    </row>
    <row r="994" spans="1:11" ht="15.75" customHeight="1" x14ac:dyDescent="0.25">
      <c r="A994" s="73"/>
      <c r="B994" s="74"/>
      <c r="C994" s="75"/>
      <c r="D994" s="75"/>
      <c r="E994" s="75"/>
      <c r="F994" s="75"/>
      <c r="G994" s="73"/>
      <c r="H994" s="73"/>
      <c r="I994" s="73"/>
      <c r="J994" s="74"/>
      <c r="K994" s="73"/>
    </row>
    <row r="995" spans="1:11" ht="15.75" customHeight="1" x14ac:dyDescent="0.25">
      <c r="A995" s="73"/>
      <c r="B995" s="74"/>
      <c r="C995" s="75"/>
      <c r="D995" s="75"/>
      <c r="E995" s="75"/>
      <c r="F995" s="75"/>
      <c r="G995" s="73"/>
      <c r="H995" s="73"/>
      <c r="I995" s="73"/>
      <c r="J995" s="74"/>
      <c r="K995" s="73"/>
    </row>
    <row r="996" spans="1:11" ht="15.75" customHeight="1" x14ac:dyDescent="0.25">
      <c r="A996" s="73"/>
      <c r="B996" s="74"/>
      <c r="C996" s="75"/>
      <c r="D996" s="75"/>
      <c r="E996" s="75"/>
      <c r="F996" s="75"/>
      <c r="G996" s="73"/>
      <c r="H996" s="73"/>
      <c r="I996" s="73"/>
      <c r="J996" s="74"/>
      <c r="K996" s="73"/>
    </row>
    <row r="997" spans="1:11" ht="15.75" customHeight="1" x14ac:dyDescent="0.25">
      <c r="A997" s="73"/>
      <c r="B997" s="74"/>
      <c r="C997" s="75"/>
      <c r="D997" s="75"/>
      <c r="E997" s="75"/>
      <c r="F997" s="75"/>
      <c r="G997" s="73"/>
      <c r="H997" s="73"/>
      <c r="I997" s="73"/>
      <c r="J997" s="74"/>
      <c r="K997" s="73"/>
    </row>
    <row r="998" spans="1:11" ht="15.75" customHeight="1" x14ac:dyDescent="0.25">
      <c r="A998" s="73"/>
      <c r="B998" s="74"/>
      <c r="C998" s="75"/>
      <c r="D998" s="75"/>
      <c r="E998" s="75"/>
      <c r="F998" s="75"/>
      <c r="G998" s="73"/>
      <c r="H998" s="73"/>
      <c r="I998" s="73"/>
      <c r="J998" s="74"/>
      <c r="K998" s="73"/>
    </row>
    <row r="999" spans="1:11" ht="15.75" customHeight="1" x14ac:dyDescent="0.25">
      <c r="A999" s="73"/>
      <c r="B999" s="74"/>
      <c r="C999" s="75"/>
      <c r="D999" s="75"/>
      <c r="E999" s="75"/>
      <c r="F999" s="75"/>
      <c r="G999" s="73"/>
      <c r="H999" s="73"/>
      <c r="I999" s="73"/>
      <c r="J999" s="74"/>
      <c r="K999" s="73"/>
    </row>
    <row r="1000" spans="1:11" ht="15.75" customHeight="1" x14ac:dyDescent="0.25">
      <c r="A1000" s="73"/>
      <c r="B1000" s="74"/>
      <c r="C1000" s="75"/>
      <c r="D1000" s="75"/>
      <c r="E1000" s="75"/>
      <c r="F1000" s="75"/>
      <c r="G1000" s="73"/>
      <c r="H1000" s="73"/>
      <c r="I1000" s="73"/>
      <c r="J1000" s="74"/>
      <c r="K1000" s="73"/>
    </row>
    <row r="1001" spans="1:11" ht="15.75" customHeight="1" x14ac:dyDescent="0.25">
      <c r="A1001" s="73"/>
      <c r="B1001" s="74"/>
      <c r="C1001" s="75"/>
      <c r="D1001" s="75"/>
      <c r="E1001" s="75"/>
      <c r="F1001" s="75"/>
      <c r="G1001" s="73"/>
      <c r="H1001" s="73"/>
      <c r="I1001" s="73"/>
      <c r="J1001" s="74"/>
      <c r="K1001" s="73"/>
    </row>
    <row r="1002" spans="1:11" ht="15.75" customHeight="1" x14ac:dyDescent="0.25">
      <c r="A1002" s="73"/>
      <c r="B1002" s="74"/>
      <c r="C1002" s="75"/>
      <c r="D1002" s="75"/>
      <c r="E1002" s="75"/>
      <c r="F1002" s="75"/>
      <c r="G1002" s="73"/>
      <c r="H1002" s="73"/>
      <c r="I1002" s="73"/>
      <c r="J1002" s="74"/>
      <c r="K1002" s="73"/>
    </row>
    <row r="1003" spans="1:11" ht="15.75" customHeight="1" x14ac:dyDescent="0.25">
      <c r="A1003" s="73"/>
      <c r="B1003" s="74"/>
      <c r="C1003" s="75"/>
      <c r="D1003" s="75"/>
      <c r="E1003" s="75"/>
      <c r="F1003" s="75"/>
      <c r="G1003" s="73"/>
      <c r="H1003" s="73"/>
      <c r="I1003" s="73"/>
      <c r="J1003" s="74"/>
      <c r="K1003" s="73"/>
    </row>
    <row r="1004" spans="1:11" ht="15.75" customHeight="1" x14ac:dyDescent="0.25">
      <c r="A1004" s="73"/>
      <c r="B1004" s="74"/>
      <c r="C1004" s="75"/>
      <c r="D1004" s="75"/>
      <c r="E1004" s="75"/>
      <c r="F1004" s="75"/>
      <c r="G1004" s="73"/>
      <c r="H1004" s="73"/>
      <c r="I1004" s="73"/>
      <c r="J1004" s="74"/>
      <c r="K1004" s="73"/>
    </row>
    <row r="1005" spans="1:11" ht="15.75" customHeight="1" x14ac:dyDescent="0.25">
      <c r="A1005" s="73"/>
      <c r="B1005" s="74"/>
      <c r="C1005" s="75"/>
      <c r="D1005" s="75"/>
      <c r="E1005" s="75"/>
      <c r="F1005" s="75"/>
      <c r="G1005" s="73"/>
      <c r="H1005" s="73"/>
      <c r="I1005" s="73"/>
      <c r="J1005" s="74"/>
      <c r="K1005" s="73"/>
    </row>
    <row r="1006" spans="1:11" ht="15.75" customHeight="1" x14ac:dyDescent="0.25">
      <c r="A1006" s="73"/>
      <c r="B1006" s="74"/>
      <c r="C1006" s="75"/>
      <c r="D1006" s="75"/>
      <c r="E1006" s="75"/>
      <c r="F1006" s="75"/>
      <c r="G1006" s="73"/>
      <c r="H1006" s="73"/>
      <c r="I1006" s="73"/>
      <c r="J1006" s="74"/>
      <c r="K1006" s="73"/>
    </row>
    <row r="1007" spans="1:11" ht="15.75" customHeight="1" x14ac:dyDescent="0.25">
      <c r="A1007" s="73"/>
      <c r="B1007" s="74"/>
      <c r="C1007" s="75"/>
      <c r="D1007" s="75"/>
      <c r="E1007" s="75"/>
      <c r="F1007" s="75"/>
      <c r="G1007" s="73"/>
      <c r="H1007" s="73"/>
      <c r="I1007" s="73"/>
      <c r="J1007" s="74"/>
      <c r="K1007" s="73"/>
    </row>
    <row r="1008" spans="1:11" ht="15.75" customHeight="1" x14ac:dyDescent="0.25">
      <c r="A1008" s="73"/>
      <c r="B1008" s="74"/>
      <c r="C1008" s="75"/>
      <c r="D1008" s="75"/>
      <c r="E1008" s="75"/>
      <c r="F1008" s="75"/>
      <c r="G1008" s="73"/>
      <c r="H1008" s="73"/>
      <c r="I1008" s="73"/>
      <c r="J1008" s="74"/>
      <c r="K1008" s="73"/>
    </row>
    <row r="1009" spans="1:11" ht="15.75" customHeight="1" x14ac:dyDescent="0.25">
      <c r="A1009" s="73"/>
      <c r="B1009" s="74"/>
      <c r="C1009" s="75"/>
      <c r="D1009" s="75"/>
      <c r="E1009" s="75"/>
      <c r="F1009" s="75"/>
      <c r="G1009" s="73"/>
      <c r="H1009" s="73"/>
      <c r="I1009" s="73"/>
      <c r="J1009" s="74"/>
      <c r="K1009" s="73"/>
    </row>
    <row r="1010" spans="1:11" ht="15.75" customHeight="1" x14ac:dyDescent="0.25">
      <c r="A1010" s="73"/>
      <c r="B1010" s="74"/>
      <c r="C1010" s="75"/>
      <c r="D1010" s="75"/>
      <c r="E1010" s="75"/>
      <c r="F1010" s="75"/>
      <c r="G1010" s="73"/>
      <c r="H1010" s="73"/>
      <c r="I1010" s="73"/>
      <c r="J1010" s="74"/>
      <c r="K1010" s="73"/>
    </row>
    <row r="1011" spans="1:11" ht="15.75" customHeight="1" x14ac:dyDescent="0.25">
      <c r="A1011" s="73"/>
      <c r="B1011" s="74"/>
      <c r="C1011" s="75"/>
      <c r="D1011" s="75"/>
      <c r="E1011" s="75"/>
      <c r="F1011" s="75"/>
      <c r="G1011" s="73"/>
      <c r="H1011" s="73"/>
      <c r="I1011" s="73"/>
      <c r="J1011" s="74"/>
      <c r="K1011" s="73"/>
    </row>
    <row r="1012" spans="1:11" ht="15.75" customHeight="1" x14ac:dyDescent="0.25">
      <c r="A1012" s="73"/>
      <c r="B1012" s="74"/>
      <c r="C1012" s="75"/>
      <c r="D1012" s="75"/>
      <c r="E1012" s="75"/>
      <c r="F1012" s="75"/>
      <c r="G1012" s="73"/>
      <c r="H1012" s="73"/>
      <c r="I1012" s="73"/>
      <c r="J1012" s="74"/>
      <c r="K1012" s="73"/>
    </row>
    <row r="1013" spans="1:11" ht="15.75" customHeight="1" x14ac:dyDescent="0.25">
      <c r="A1013" s="73"/>
      <c r="B1013" s="74"/>
      <c r="C1013" s="75"/>
      <c r="D1013" s="75"/>
      <c r="E1013" s="75"/>
      <c r="F1013" s="75"/>
      <c r="G1013" s="73"/>
      <c r="H1013" s="73"/>
      <c r="I1013" s="73"/>
      <c r="J1013" s="74"/>
      <c r="K1013" s="73"/>
    </row>
    <row r="1014" spans="1:11" ht="15.75" customHeight="1" x14ac:dyDescent="0.25">
      <c r="A1014" s="73"/>
      <c r="B1014" s="74"/>
      <c r="C1014" s="75"/>
      <c r="D1014" s="75"/>
      <c r="E1014" s="75"/>
      <c r="F1014" s="75"/>
      <c r="G1014" s="73"/>
      <c r="H1014" s="73"/>
      <c r="I1014" s="73"/>
      <c r="J1014" s="74"/>
      <c r="K1014" s="73"/>
    </row>
    <row r="1015" spans="1:11" ht="15.75" customHeight="1" x14ac:dyDescent="0.25">
      <c r="A1015" s="73"/>
      <c r="B1015" s="74"/>
      <c r="C1015" s="75"/>
      <c r="D1015" s="75"/>
      <c r="E1015" s="75"/>
      <c r="F1015" s="75"/>
      <c r="G1015" s="73"/>
      <c r="H1015" s="73"/>
      <c r="I1015" s="73"/>
      <c r="J1015" s="74"/>
      <c r="K1015" s="73"/>
    </row>
    <row r="1016" spans="1:11" ht="15.75" customHeight="1" x14ac:dyDescent="0.25">
      <c r="A1016" s="73"/>
      <c r="B1016" s="74"/>
      <c r="C1016" s="75"/>
      <c r="D1016" s="75"/>
      <c r="E1016" s="75"/>
      <c r="F1016" s="75"/>
      <c r="G1016" s="73"/>
      <c r="H1016" s="73"/>
      <c r="I1016" s="73"/>
      <c r="J1016" s="74"/>
      <c r="K1016" s="73"/>
    </row>
    <row r="1017" spans="1:11" ht="15.75" customHeight="1" x14ac:dyDescent="0.25">
      <c r="A1017" s="73"/>
      <c r="B1017" s="74"/>
      <c r="C1017" s="75"/>
      <c r="D1017" s="75"/>
      <c r="E1017" s="75"/>
      <c r="F1017" s="75"/>
      <c r="G1017" s="73"/>
      <c r="H1017" s="73"/>
      <c r="I1017" s="73"/>
      <c r="J1017" s="74"/>
      <c r="K1017" s="73"/>
    </row>
    <row r="1018" spans="1:11" ht="15.75" customHeight="1" x14ac:dyDescent="0.25">
      <c r="A1018" s="73"/>
      <c r="B1018" s="74"/>
      <c r="C1018" s="75"/>
      <c r="D1018" s="75"/>
      <c r="E1018" s="75"/>
      <c r="F1018" s="75"/>
      <c r="G1018" s="73"/>
      <c r="H1018" s="73"/>
      <c r="I1018" s="73"/>
      <c r="J1018" s="74"/>
      <c r="K1018" s="73"/>
    </row>
    <row r="1019" spans="1:11" ht="15.75" customHeight="1" x14ac:dyDescent="0.25">
      <c r="A1019" s="73"/>
      <c r="B1019" s="74"/>
      <c r="C1019" s="75"/>
      <c r="D1019" s="75"/>
      <c r="E1019" s="75"/>
      <c r="F1019" s="75"/>
      <c r="G1019" s="73"/>
      <c r="H1019" s="73"/>
      <c r="I1019" s="73"/>
      <c r="J1019" s="74"/>
      <c r="K1019" s="73"/>
    </row>
  </sheetData>
  <sheetProtection algorithmName="SHA-512" hashValue="K9bEio1rCkkTB+e07m/gmIK0tSIUvHJ8Fn1aMNKg4mMsGTH94//c2EOPOmiwB8iVqILdqJ2zKWN0JmPaMYD9dg==" saltValue="x/TJRGiUXi/57Xozb+iRGg==" spinCount="100000" sheet="1" selectLockedCells="1"/>
  <mergeCells count="38">
    <mergeCell ref="B54:B70"/>
    <mergeCell ref="G54:I54"/>
    <mergeCell ref="F3:G3"/>
    <mergeCell ref="F4:G8"/>
    <mergeCell ref="C18:D18"/>
    <mergeCell ref="C19:D19"/>
    <mergeCell ref="C17:D17"/>
    <mergeCell ref="C3:E3"/>
    <mergeCell ref="C9:D9"/>
    <mergeCell ref="C8:D8"/>
    <mergeCell ref="C14:D14"/>
    <mergeCell ref="C7:D7"/>
    <mergeCell ref="C28:D28"/>
    <mergeCell ref="C29:E29"/>
    <mergeCell ref="C5:D5"/>
    <mergeCell ref="C12:D12"/>
    <mergeCell ref="F10:G10"/>
    <mergeCell ref="B34:B52"/>
    <mergeCell ref="C22:D22"/>
    <mergeCell ref="C54:F54"/>
    <mergeCell ref="C20:D20"/>
    <mergeCell ref="C24:D24"/>
    <mergeCell ref="C26:D26"/>
    <mergeCell ref="F12:G15"/>
    <mergeCell ref="B3:B31"/>
    <mergeCell ref="C23:E23"/>
    <mergeCell ref="C27:D27"/>
    <mergeCell ref="C13:D13"/>
    <mergeCell ref="C30:D30"/>
    <mergeCell ref="C31:D31"/>
    <mergeCell ref="C25:D25"/>
    <mergeCell ref="C11:D11"/>
    <mergeCell ref="C10:D10"/>
    <mergeCell ref="C21:D21"/>
    <mergeCell ref="C4:D4"/>
    <mergeCell ref="C16:D16"/>
    <mergeCell ref="C15:D15"/>
    <mergeCell ref="C6:D6"/>
  </mergeCells>
  <dataValidations count="10">
    <dataValidation type="list" allowBlank="1" showInputMessage="1" showErrorMessage="1" promptTitle="Mortgage Type" prompt="15 Year Fixed - For 180 Months the interest rate is locked and will not change._x000a__x000a_30 Year Fixed - For 360 Months the interest rate is locked and will not change. _x000a__x000a_The loan should be payed off by the end of the term of 15 or 30 years." sqref="E16" xr:uid="{00000000-0002-0000-0100-000000000000}">
      <formula1>"30 Year Fixed,15 Year Fixed"</formula1>
    </dataValidation>
    <dataValidation type="list" allowBlank="1" showInputMessage="1" showErrorMessage="1" promptTitle="Annual Payment Month" prompt="Select the month when you would like to pay the additional monthly payments." sqref="E21" xr:uid="{2670AADE-3026-4634-AF35-FE644CA3B33B}">
      <formula1>"Jan, Feb, Mar, Apr, May, Jun, Jul, Aug, Sep, Oct, Nov, Dec"</formula1>
    </dataValidation>
    <dataValidation allowBlank="1" showInputMessage="1" showErrorMessage="1" promptTitle="Annual Additional Principal " prompt="Lump sum payment you would like to add once a year" sqref="E20" xr:uid="{16A87A2A-7540-433F-85AF-87819881B341}"/>
    <dataValidation allowBlank="1" showInputMessage="1" showErrorMessage="1" promptTitle="Monthly Additional Principal" prompt="Lump sum payment you would like to add monthly" sqref="E19" xr:uid="{2775FC7D-2261-4F94-883B-59C1F49E9796}"/>
    <dataValidation allowBlank="1" showInputMessage="1" showErrorMessage="1" promptTitle="Actual Monthly Payment" prompt="Amount calculated by the lender for your monthly payments. This includes principal, interest, and escrow. _x000a__x000a_Use the Est. Monthly Payment for estimation and planning." sqref="E18" xr:uid="{01682F7D-AB06-4F56-94EF-3201220A9D37}"/>
    <dataValidation allowBlank="1" showInputMessage="1" showErrorMessage="1" promptTitle="Buydown/Subsidy (Optional)" prompt="This is provided by the lender or municipality to help with the monthly payments. _x000a__x000a_Enter 0, if you are not sure what this number should be." sqref="E15" xr:uid="{5B4FFF10-4086-4C58-8F86-45985A672485}"/>
    <dataValidation allowBlank="1" showInputMessage="1" showErrorMessage="1" promptTitle="Escrow (Insurance/Taxes)" prompt="An escrow account would be created by your lender to ensure the buyer has funds to pay for home insurance and taxes._x000a__x000a_Unless provided by lender, estimate the monthly home insurance and property taxes._x000a__x000a_Enter 0, if no escrow account." sqref="E14" xr:uid="{4E822F96-3BF2-4E65-8014-2C517B58CD42}"/>
    <dataValidation allowBlank="1" showErrorMessage="1" sqref="E32" xr:uid="{A84814FE-8BD9-4CA1-9353-B4D41B7E3943}"/>
    <dataValidation allowBlank="1" showErrorMessage="1" promptTitle="Milestones" prompt="Annual - Sets a marker every year starting from the start date_x000a_i.e. 3/1/2023 start date, so every March there will be a marker_x000a__x000a_Percentage - Sets a marker based on how much is left of the loan at 25%, 50%, and 75%." sqref="E24:E28 E30:E31" xr:uid="{66EA79BD-001B-4D80-B87F-ADD80F89D355}"/>
    <dataValidation type="list" allowBlank="1" showInputMessage="1" showErrorMessage="1" promptTitle="Milestones" prompt="Annual - Sets a marker every year starting from the start date_x000a_i.e. 3/1/2023 start date, so every March there will be a marker_x000a__x000a_Percentage - Sets a marker based on how much is left of the loan at 25%, 50%, and 75%." sqref="E30:E31 E22" xr:uid="{CC5FEEB2-7286-41A6-A5F1-B9AE4232BF50}">
      <formula1>"Annual, Percentage"</formula1>
    </dataValidation>
  </dataValidations>
  <pageMargins left="0.7" right="0.7" top="0.75" bottom="0.75" header="0" footer="0"/>
  <pageSetup scale="40" fitToHeight="0" orientation="landscape" r:id="rId1"/>
  <rowBreaks count="1" manualBreakCount="1">
    <brk id="5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0"/>
  <sheetViews>
    <sheetView workbookViewId="0">
      <selection sqref="A1:XFD1048576"/>
    </sheetView>
  </sheetViews>
  <sheetFormatPr defaultColWidth="12.5703125" defaultRowHeight="15" customHeight="1" x14ac:dyDescent="0.25"/>
  <cols>
    <col min="1" max="1" width="10.42578125" customWidth="1"/>
    <col min="2" max="4" width="16" customWidth="1"/>
    <col min="5" max="5" width="11.5703125" customWidth="1"/>
    <col min="6" max="6" width="13.42578125" customWidth="1"/>
    <col min="7" max="7" width="9.28515625" customWidth="1"/>
    <col min="8" max="8" width="18.85546875" customWidth="1"/>
    <col min="9" max="9" width="8.5703125" customWidth="1"/>
    <col min="10" max="10" width="10.42578125" customWidth="1"/>
    <col min="11" max="11" width="14.28515625" style="55" customWidth="1"/>
    <col min="12" max="12" width="12.7109375" style="55" customWidth="1"/>
    <col min="13" max="13" width="12.42578125" style="55" customWidth="1"/>
    <col min="14" max="14" width="17.5703125" customWidth="1"/>
    <col min="15" max="15" width="16.85546875" customWidth="1"/>
    <col min="16" max="17" width="15.140625" customWidth="1"/>
    <col min="18" max="18" width="12" style="53" bestFit="1" customWidth="1"/>
    <col min="19" max="20" width="9.42578125" style="53" bestFit="1" customWidth="1"/>
    <col min="21" max="21" width="10.42578125" customWidth="1"/>
    <col min="22" max="24" width="16" customWidth="1"/>
    <col min="25" max="25" width="14.7109375" bestFit="1" customWidth="1"/>
    <col min="26" max="26" width="13.42578125" customWidth="1"/>
    <col min="27" max="27" width="9.28515625" customWidth="1"/>
    <col min="28" max="28" width="11.5703125" style="53" bestFit="1" customWidth="1"/>
    <col min="29" max="29" width="17.5703125" customWidth="1"/>
    <col min="30" max="30" width="16.85546875" customWidth="1"/>
    <col min="31" max="31" width="15.140625" customWidth="1"/>
    <col min="32" max="36" width="8.5703125" customWidth="1"/>
  </cols>
  <sheetData>
    <row r="1" spans="1:31" x14ac:dyDescent="0.25">
      <c r="A1" s="49" t="s">
        <v>18</v>
      </c>
      <c r="B1" s="50" t="s">
        <v>24</v>
      </c>
      <c r="C1" s="50" t="s">
        <v>25</v>
      </c>
      <c r="D1" s="50" t="s">
        <v>26</v>
      </c>
      <c r="E1" s="50" t="s">
        <v>19</v>
      </c>
      <c r="F1" s="50" t="s">
        <v>1</v>
      </c>
      <c r="G1" s="50" t="s">
        <v>20</v>
      </c>
      <c r="H1" s="50" t="s">
        <v>27</v>
      </c>
      <c r="J1" s="49" t="s">
        <v>18</v>
      </c>
      <c r="K1" s="51" t="s">
        <v>28</v>
      </c>
      <c r="L1" s="51" t="s">
        <v>29</v>
      </c>
      <c r="M1" s="51" t="s">
        <v>30</v>
      </c>
      <c r="N1" s="50" t="s">
        <v>24</v>
      </c>
      <c r="O1" s="50" t="s">
        <v>25</v>
      </c>
      <c r="P1" s="50" t="s">
        <v>23</v>
      </c>
      <c r="Q1" s="49" t="s">
        <v>36</v>
      </c>
      <c r="R1" s="52"/>
      <c r="S1" s="49"/>
      <c r="U1" s="49" t="s">
        <v>56</v>
      </c>
      <c r="V1" s="50" t="s">
        <v>57</v>
      </c>
      <c r="W1" s="50" t="s">
        <v>58</v>
      </c>
      <c r="X1" s="50" t="s">
        <v>59</v>
      </c>
      <c r="Y1" s="50" t="s">
        <v>60</v>
      </c>
      <c r="Z1" s="50" t="s">
        <v>61</v>
      </c>
      <c r="AA1" s="50" t="s">
        <v>62</v>
      </c>
      <c r="AB1" s="49" t="s">
        <v>18</v>
      </c>
      <c r="AC1" s="50" t="s">
        <v>24</v>
      </c>
      <c r="AD1" s="50" t="s">
        <v>25</v>
      </c>
      <c r="AE1" s="50" t="s">
        <v>23</v>
      </c>
    </row>
    <row r="2" spans="1:31" x14ac:dyDescent="0.25">
      <c r="A2" s="49">
        <f>'Mortgage Payment Plan'!E4</f>
        <v>46023</v>
      </c>
      <c r="B2" s="50">
        <f>'Mortgage Payment Plan'!E8</f>
        <v>280000</v>
      </c>
      <c r="C2" s="50">
        <f t="shared" ref="C2:D2" si="0">F2</f>
        <v>0</v>
      </c>
      <c r="D2" s="50">
        <f t="shared" si="0"/>
        <v>0</v>
      </c>
      <c r="E2" s="50">
        <v>0</v>
      </c>
      <c r="F2" s="50">
        <v>0</v>
      </c>
      <c r="G2" s="50">
        <f>'Mortgage Payment Plan'!E14</f>
        <v>0</v>
      </c>
      <c r="H2" s="50">
        <f t="shared" ref="H2:H256" si="1">IFERROR(IF(B1&gt;0,SUM(E2:G2),#N/A),#N/A)</f>
        <v>0</v>
      </c>
      <c r="J2" s="49" cm="1">
        <f t="array" ref="J2:J362">IFERROR(_xlfn._xlws.FILTER(A2:A365,ISNUMBER(A2:A365)),#N/A)</f>
        <v>46023</v>
      </c>
      <c r="K2" s="51">
        <f>N2</f>
        <v>280000</v>
      </c>
      <c r="L2" s="54">
        <v>0</v>
      </c>
      <c r="M2" s="54">
        <v>0</v>
      </c>
      <c r="N2" s="50" cm="1">
        <f t="array" ref="N2:N362">IFERROR(_xlfn._xlws.FILTER(B:B,ISNUMBER(B:B)),"")</f>
        <v>280000</v>
      </c>
      <c r="O2" s="50" cm="1">
        <f t="array" ref="O2:O362">IFERROR(_xlfn._xlws.FILTER(C:C,ISNUMBER(C:C)),"")</f>
        <v>0</v>
      </c>
      <c r="P2" s="50" cm="1">
        <f t="array" ref="P2:P362">IFERROR(_xlfn._xlws.FILTER(D:D,ISNUMBER(D:D)),"")</f>
        <v>0</v>
      </c>
      <c r="Q2" s="50" cm="1">
        <f t="array" ref="Q2">IF('Mortgage Payment Plan'!E$22="Annual",IF(MATCH(J2,S:S,0),N2,#N/A),IF('Mortgage Payment Plan'!E$22="Percentage",_xlfn.IFS(R$2=J2,N2,R$3=J2,N2,R$4=J2,N2,R$5=J2,N2,R$6=J2,N2),#N/A))</f>
        <v>280000</v>
      </c>
      <c r="R2" s="53">
        <f>_xlfn.XLOOKUP('Mortgage Payment Plan'!E$8,N:N,J:J,,-1)</f>
        <v>46023</v>
      </c>
      <c r="S2" s="53" cm="1">
        <f t="array" ref="S2:S33">IFERROR(_xlfn._xlws.FILTER(J2:J363,MONTH(J2:J363)=MONTH('Mortgage Payment Plan'!E4)),#N/A)</f>
        <v>46023</v>
      </c>
      <c r="U2" s="49">
        <f>'Mortgage Payment Plan'!E4</f>
        <v>46023</v>
      </c>
      <c r="V2" s="50">
        <f>'Mortgage Payment Plan'!E8</f>
        <v>280000</v>
      </c>
      <c r="W2" s="50">
        <f>Z2</f>
        <v>0</v>
      </c>
      <c r="X2" s="50">
        <f t="shared" ref="X2" si="2">AA2</f>
        <v>0</v>
      </c>
      <c r="Y2" s="50">
        <v>0</v>
      </c>
      <c r="Z2" s="50">
        <v>0</v>
      </c>
      <c r="AA2" s="50">
        <v>0</v>
      </c>
      <c r="AB2" s="49" cm="1">
        <f t="array" ref="AB2:AB361">IFERROR(_xlfn._xlws.FILTER(U:U,ISNUMBER(U:U)),"")</f>
        <v>46023</v>
      </c>
      <c r="AC2" s="50" cm="1">
        <f t="array" ref="AC2:AC361">IFERROR(_xlfn._xlws.FILTER(V:V,ISNUMBER(V:V)),"")</f>
        <v>280000</v>
      </c>
      <c r="AD2" s="50" cm="1">
        <f t="array" ref="AD2:AD361">IFERROR(_xlfn._xlws.FILTER(W:W,ISNUMBER(W:W)),"")</f>
        <v>0</v>
      </c>
      <c r="AE2" s="50" cm="1">
        <f t="array" ref="AE2:AE361">IFERROR(_xlfn._xlws.FILTER(X:X,ISNUMBER(X:X)),"")</f>
        <v>0</v>
      </c>
    </row>
    <row r="3" spans="1:31" x14ac:dyDescent="0.25">
      <c r="A3" s="49">
        <f>IFERROR(IF(B2&gt;0,IF(ISBLANK('Mortgage Payment Plan'!C56),IF(H_MortgageAmoritization!B2-H_MortgageAmoritization!E3&gt;0,DATE(YEAR(A2),MONTH(A2)+1,DAY(A$2)),#N/A),'Mortgage Payment Plan'!C56),#N/A),#N/A)</f>
        <v>46054</v>
      </c>
      <c r="B3" s="50">
        <f>IFERROR(IF(B2&gt;0,IF(OR(ISBLANK('Mortgage Payment Plan'!G56),'Mortgage Payment Plan'!G56=""),IF(H_MortgageAmoritization!B2-H_MortgageAmoritization!E3&gt;0,H_MortgageAmoritization!B2-H_MortgageAmoritization!E3,#N/A),'Mortgage Payment Plan'!G56),#N/A),#N/A)</f>
        <v>279721.26</v>
      </c>
      <c r="C3" s="50">
        <f>IFERROR(IF(AND(B2&gt;0,H_MortgageAmoritization!B2-H_MortgageAmoritization!E3&gt;0),F3+C2,#N/A),#N/A)</f>
        <v>1400</v>
      </c>
      <c r="D3" s="50">
        <f>IFERROR(IF(AND(B2&gt;0,H_MortgageAmoritization!B2-H_MortgageAmoritization!E3&gt;0),D2+G3,#N/A),#N/A)</f>
        <v>0</v>
      </c>
      <c r="E3" s="50">
        <f>IFERROR(IF(B2&gt;0,IF(ISBLANK('Mortgage Payment Plan'!D56),('Mortgage Payment Plan'!E$18+'Mortgage Payment Plan'!E$19+IF(MONTH(A2)+1=MONTH(1&amp;'Mortgage Payment Plan'!E$21),'Mortgage Payment Plan'!E$20,IF(AND(MONTH(A2)+1=13,MONTH(1&amp;'Mortgage Payment Plan'!E$21)=1),'Mortgage Payment Plan'!E$20,0)))-(H_MortgageAmoritization!B2*'Mortgage Payment Plan'!E$9/12),'Mortgage Payment Plan'!D56),#N/A),#N/A)</f>
        <v>278.74</v>
      </c>
      <c r="F3" s="50">
        <f>IFERROR(IF(B2&gt;0,IF(ISBLANK('Mortgage Payment Plan'!E56),(H_MortgageAmoritization!B2*'Mortgage Payment Plan'!E$9/12),'Mortgage Payment Plan'!E56),#N/A),#N/A)</f>
        <v>1400</v>
      </c>
      <c r="G3" s="50">
        <f>IFERROR(IF(B2&gt;0,IF(ISBLANK('Mortgage Payment Plan'!F56),'Mortgage Payment Plan'!E$14,'Mortgage Payment Plan'!F56),#N/A),#N/A)</f>
        <v>0</v>
      </c>
      <c r="H3" s="50">
        <f t="shared" si="1"/>
        <v>1678.74</v>
      </c>
      <c r="J3" s="49">
        <v>46054</v>
      </c>
      <c r="K3" s="54" t="e" cm="1">
        <f t="array" ref="K3">IFERROR(_xlfn._xlws.FILTER('Mortgage Payment Plan'!G56:G416,ISNUMBER('Mortgage Payment Plan'!G56:G416)),#N/A)</f>
        <v>#N/A</v>
      </c>
      <c r="L3" s="54" t="e" cm="1">
        <f t="array" ref="L3">IFERROR(_xlfn._xlws.FILTER('Mortgage Payment Plan'!H56:H416,ISNUMBER('Mortgage Payment Plan'!H56:H416)),#N/A)</f>
        <v>#N/A</v>
      </c>
      <c r="M3" s="54" t="e" cm="1">
        <f t="array" ref="M3">IFERROR(_xlfn._xlws.FILTER('Mortgage Payment Plan'!I56:I416,ISNUMBER('Mortgage Payment Plan'!I56:I416)),#N/A)</f>
        <v>#N/A</v>
      </c>
      <c r="N3" s="50">
        <v>279721.26</v>
      </c>
      <c r="O3" s="50">
        <v>1400</v>
      </c>
      <c r="P3" s="50">
        <v>0</v>
      </c>
      <c r="Q3" s="50" t="e" cm="1">
        <f t="array" ref="Q3">IF('Mortgage Payment Plan'!E$22="Annual",IF(MATCH(J3,S:S,0),N3,#N/A),IF('Mortgage Payment Plan'!E$22="Percentage",_xlfn.IFS(R$2=J3,N3,R$3=J3,N3,R$4=J3,N3,R$5=J3,N3,R$6=J3,N3),#N/A))</f>
        <v>#N/A</v>
      </c>
      <c r="R3" s="53">
        <f>_xlfn.XLOOKUP('Mortgage Payment Plan'!E$8*0.75,N:N,J:J,,-1)</f>
        <v>51014</v>
      </c>
      <c r="S3" s="53">
        <v>46388</v>
      </c>
      <c r="U3" s="49">
        <f>IFERROR(IF(V2&gt;0,IF(H_MortgageAmoritization!V2-H_MortgageAmoritization!Y3&gt;0,DATE(YEAR(U2),MONTH(U2)+1,DAY(U$2)),#N/A),#N/A),#N/A)</f>
        <v>46054</v>
      </c>
      <c r="V3" s="50">
        <f>IFERROR(IF(V2&gt;0,IF(H_MortgageAmoritization!V2-H_MortgageAmoritization!Y3&gt;0,H_MortgageAmoritization!V2-H_MortgageAmoritization!Y3,#N/A),#N/A),#N/A)</f>
        <v>279721.25852957228</v>
      </c>
      <c r="W3" s="50">
        <f>IFERROR(IF(AND(V2&gt;0,H_MortgageAmoritization!V2-H_MortgageAmoritization!Y3&gt;0),Z3+W2,#N/A),#N/A)</f>
        <v>1400</v>
      </c>
      <c r="X3" s="50">
        <f>IFERROR(IF(AND(V2&gt;0,H_MortgageAmoritization!V2-H_MortgageAmoritization!Y3&gt;0),X2+AA3,#N/A),#N/A)</f>
        <v>0</v>
      </c>
      <c r="Y3" s="50">
        <f>IFERROR(IF(V2&gt;0,(IFERROR(('Mortgage Payment Plan'!E$8*('Mortgage Payment Plan'!E$9/12)/(1-((1+('Mortgage Payment Plan'!E$9/12))^IF('Mortgage Payment Plan'!E$16="30 Year Fixed",-360,-180)))),0))-(H_MortgageAmoritization!V2*'Mortgage Payment Plan'!E$9/12),#N/A),#N/A)</f>
        <v>278.74147042772506</v>
      </c>
      <c r="Z3" s="50">
        <f>IFERROR(IF(V2&gt;0,(H_MortgageAmoritization!V2*'Mortgage Payment Plan'!E$9/12),#N/A),#N/A)</f>
        <v>1400</v>
      </c>
      <c r="AA3" s="50">
        <f>IFERROR(IF(V2&gt;0,'Mortgage Payment Plan'!E$14,#N/A),#N/A)</f>
        <v>0</v>
      </c>
      <c r="AB3" s="49">
        <v>46054</v>
      </c>
      <c r="AC3" s="50">
        <v>279721.25852957228</v>
      </c>
      <c r="AD3" s="50">
        <v>1400</v>
      </c>
      <c r="AE3" s="50">
        <v>0</v>
      </c>
    </row>
    <row r="4" spans="1:31" x14ac:dyDescent="0.25">
      <c r="A4" s="49">
        <f>IFERROR(IF(B3&gt;0,IF(ISBLANK('Mortgage Payment Plan'!C57),IF(H_MortgageAmoritization!B3-H_MortgageAmoritization!E4&gt;0,DATE(YEAR(A3),MONTH(A3)+1,DAY(A$2)),#N/A),'Mortgage Payment Plan'!C57),#N/A),#N/A)</f>
        <v>46082</v>
      </c>
      <c r="B4" s="50">
        <f>IFERROR(IF(B3&gt;0,IF(OR(ISBLANK('Mortgage Payment Plan'!G57),'Mortgage Payment Plan'!G57=""),IF(H_MortgageAmoritization!B3-H_MortgageAmoritization!E4&gt;0,H_MortgageAmoritization!B3-H_MortgageAmoritization!E4,#N/A),'Mortgage Payment Plan'!G57),#N/A),#N/A)</f>
        <v>279441.1263</v>
      </c>
      <c r="C4" s="50">
        <f>IFERROR(IF(AND(B3&gt;0,H_MortgageAmoritization!B3-H_MortgageAmoritization!E4&gt;0),F4+C3,#N/A),#N/A)</f>
        <v>2798.6063000000004</v>
      </c>
      <c r="D4" s="50">
        <f>IFERROR(IF(AND(B3&gt;0,H_MortgageAmoritization!B3-H_MortgageAmoritization!E4&gt;0),D3+G4,#N/A),#N/A)</f>
        <v>0</v>
      </c>
      <c r="E4" s="50">
        <f>IFERROR(IF(B3&gt;0,IF(ISBLANK('Mortgage Payment Plan'!D57),('Mortgage Payment Plan'!E$18+'Mortgage Payment Plan'!E$19+IF(MONTH(A3)+1=MONTH(1&amp;'Mortgage Payment Plan'!E$21),'Mortgage Payment Plan'!E$20,IF(AND(MONTH(A3)+1=13,MONTH(1&amp;'Mortgage Payment Plan'!E$21)=1),'Mortgage Payment Plan'!E$20,0)))-(H_MortgageAmoritization!B3*'Mortgage Payment Plan'!E$9/12),'Mortgage Payment Plan'!D57),#N/A),#N/A)</f>
        <v>280.13369999999986</v>
      </c>
      <c r="F4" s="50">
        <f>IFERROR(IF(B3&gt;0,IF(ISBLANK('Mortgage Payment Plan'!E57),(H_MortgageAmoritization!B3*'Mortgage Payment Plan'!E$9/12),'Mortgage Payment Plan'!E57),#N/A),#N/A)</f>
        <v>1398.6063000000001</v>
      </c>
      <c r="G4" s="50">
        <f>IFERROR(IF(B3&gt;0,IF(ISBLANK('Mortgage Payment Plan'!F57),'Mortgage Payment Plan'!E$14,'Mortgage Payment Plan'!F57),#N/A),#N/A)</f>
        <v>0</v>
      </c>
      <c r="H4" s="50">
        <f t="shared" si="1"/>
        <v>1678.74</v>
      </c>
      <c r="J4" s="49">
        <v>46082</v>
      </c>
      <c r="K4" s="54"/>
      <c r="L4" s="54"/>
      <c r="M4" s="54"/>
      <c r="N4" s="50">
        <v>279441.1263</v>
      </c>
      <c r="O4" s="50">
        <v>2798.6063000000004</v>
      </c>
      <c r="P4" s="50">
        <v>0</v>
      </c>
      <c r="Q4" s="50" t="e" cm="1">
        <f t="array" ref="Q4">IF('Mortgage Payment Plan'!E$22="Annual",IF(MATCH(J4,S:S,0),N4,#N/A),IF('Mortgage Payment Plan'!E$22="Percentage",_xlfn.IFS(R$2=J4,N4,R$3=J4,N4,R$4=J4,N4,R$5=J4,N4,R$6=J4,N4),#N/A))</f>
        <v>#N/A</v>
      </c>
      <c r="R4" s="53">
        <f>_xlfn.XLOOKUP('Mortgage Payment Plan'!E$8*0.5,N:N,J:J,,-1)</f>
        <v>53693</v>
      </c>
      <c r="S4" s="53">
        <v>46753</v>
      </c>
      <c r="U4" s="49">
        <f>IFERROR(IF(V3&gt;0,IF(H_MortgageAmoritization!V3-H_MortgageAmoritization!Y4&gt;0,DATE(YEAR(U3),MONTH(U3)+1,DAY(U$2)),#N/A),#N/A),#N/A)</f>
        <v>46082</v>
      </c>
      <c r="V4" s="50">
        <f>IFERROR(IF(V3&gt;0,IF(H_MortgageAmoritization!V3-H_MortgageAmoritization!Y4&gt;0,H_MortgageAmoritization!V3-H_MortgageAmoritization!Y4,#N/A),#N/A),#N/A)</f>
        <v>279441.1233517924</v>
      </c>
      <c r="W4" s="50">
        <f>IFERROR(IF(AND(V3&gt;0,H_MortgageAmoritization!V3-H_MortgageAmoritization!Y4&gt;0),Z4+W3,#N/A),#N/A)</f>
        <v>2798.6062926478617</v>
      </c>
      <c r="X4" s="50">
        <f>IFERROR(IF(AND(V3&gt;0,H_MortgageAmoritization!V3-H_MortgageAmoritization!Y4&gt;0),X3+AA4,#N/A),#N/A)</f>
        <v>0</v>
      </c>
      <c r="Y4" s="50">
        <f>IFERROR(IF(V3&gt;0,(IFERROR(('Mortgage Payment Plan'!E$8*('Mortgage Payment Plan'!E$9/12)/(1-((1+('Mortgage Payment Plan'!E$9/12))^IF('Mortgage Payment Plan'!E$16="30 Year Fixed",-360,-180)))),0))-(H_MortgageAmoritization!V3*'Mortgage Payment Plan'!E$9/12),#N/A),#N/A)</f>
        <v>280.13517777986362</v>
      </c>
      <c r="Z4" s="50">
        <f>IFERROR(IF(V3&gt;0,(H_MortgageAmoritization!V3*'Mortgage Payment Plan'!E$9/12),#N/A),#N/A)</f>
        <v>1398.6062926478614</v>
      </c>
      <c r="AA4" s="50">
        <f>IFERROR(IF(V3&gt;0,'Mortgage Payment Plan'!E$14,#N/A),#N/A)</f>
        <v>0</v>
      </c>
      <c r="AB4" s="49">
        <v>46082</v>
      </c>
      <c r="AC4" s="50">
        <v>279441.1233517924</v>
      </c>
      <c r="AD4" s="50">
        <v>2798.6062926478617</v>
      </c>
      <c r="AE4" s="50">
        <v>0</v>
      </c>
    </row>
    <row r="5" spans="1:31" x14ac:dyDescent="0.25">
      <c r="A5" s="49">
        <f>IFERROR(IF(B4&gt;0,IF(ISBLANK('Mortgage Payment Plan'!C58),IF(H_MortgageAmoritization!B4-H_MortgageAmoritization!E5&gt;0,DATE(YEAR(A4),MONTH(A4)+1,DAY(A$2)),#N/A),'Mortgage Payment Plan'!C58),#N/A),#N/A)</f>
        <v>46113</v>
      </c>
      <c r="B5" s="50">
        <f>IFERROR(IF(B4&gt;0,IF(OR(ISBLANK('Mortgage Payment Plan'!G58),'Mortgage Payment Plan'!G58=""),IF(H_MortgageAmoritization!B4-H_MortgageAmoritization!E5&gt;0,H_MortgageAmoritization!B4-H_MortgageAmoritization!E5,#N/A),'Mortgage Payment Plan'!G58),#N/A),#N/A)</f>
        <v>279159.59193150001</v>
      </c>
      <c r="C5" s="50">
        <f>IFERROR(IF(AND(B4&gt;0,H_MortgageAmoritization!B4-H_MortgageAmoritization!E5&gt;0),F5+C4,#N/A),#N/A)</f>
        <v>4195.8119315000004</v>
      </c>
      <c r="D5" s="50">
        <f>IFERROR(IF(AND(B4&gt;0,H_MortgageAmoritization!B4-H_MortgageAmoritization!E5&gt;0),D4+G5,#N/A),#N/A)</f>
        <v>0</v>
      </c>
      <c r="E5" s="50">
        <f>IFERROR(IF(B4&gt;0,IF(ISBLANK('Mortgage Payment Plan'!D58),('Mortgage Payment Plan'!E$18+'Mortgage Payment Plan'!E$19+IF(MONTH(A4)+1=MONTH(1&amp;'Mortgage Payment Plan'!E$21),'Mortgage Payment Plan'!E$20,IF(AND(MONTH(A4)+1=13,MONTH(1&amp;'Mortgage Payment Plan'!E$21)=1),'Mortgage Payment Plan'!E$20,0)))-(H_MortgageAmoritization!B4*'Mortgage Payment Plan'!E$9/12),'Mortgage Payment Plan'!D58),#N/A),#N/A)</f>
        <v>281.53436850000003</v>
      </c>
      <c r="F5" s="50">
        <f>IFERROR(IF(B4&gt;0,IF(ISBLANK('Mortgage Payment Plan'!E58),(H_MortgageAmoritization!B4*'Mortgage Payment Plan'!E$9/12),'Mortgage Payment Plan'!E58),#N/A),#N/A)</f>
        <v>1397.2056315</v>
      </c>
      <c r="G5" s="50">
        <f>IFERROR(IF(B4&gt;0,IF(ISBLANK('Mortgage Payment Plan'!F58),'Mortgage Payment Plan'!E$14,'Mortgage Payment Plan'!F58),#N/A),#N/A)</f>
        <v>0</v>
      </c>
      <c r="H5" s="50">
        <f t="shared" si="1"/>
        <v>1678.74</v>
      </c>
      <c r="J5" s="49">
        <v>46113</v>
      </c>
      <c r="K5" s="54"/>
      <c r="L5" s="54"/>
      <c r="M5" s="54"/>
      <c r="N5" s="50">
        <v>279159.59193150001</v>
      </c>
      <c r="O5" s="50">
        <v>4195.8119315000004</v>
      </c>
      <c r="P5" s="50">
        <v>0</v>
      </c>
      <c r="Q5" s="50" t="e" cm="1">
        <f t="array" ref="Q5">IF('Mortgage Payment Plan'!E$22="Annual",IF(MATCH(J5,S:S,0),N5,#N/A),IF('Mortgage Payment Plan'!E$22="Percentage",_xlfn.IFS(R$2=J5,N5,R$3=J5,N5,R$4=J5,N5,R$5=J5,N5,R$6=J5,N5),#N/A))</f>
        <v>#N/A</v>
      </c>
      <c r="R5" s="53">
        <f>_xlfn.XLOOKUP('Mortgage Payment Plan'!E$8*0.25,N:N,J:J,,-1)</f>
        <v>55579</v>
      </c>
      <c r="S5" s="53">
        <v>47119</v>
      </c>
      <c r="U5" s="49">
        <f>IFERROR(IF(V4&gt;0,IF(H_MortgageAmoritization!V4-H_MortgageAmoritization!Y5&gt;0,DATE(YEAR(U4),MONTH(U4)+1,DAY(U$2)),#N/A),#N/A),#N/A)</f>
        <v>46113</v>
      </c>
      <c r="V5" s="50">
        <f>IFERROR(IF(V4&gt;0,IF(H_MortgageAmoritization!V4-H_MortgageAmoritization!Y5&gt;0,H_MortgageAmoritization!V4-H_MortgageAmoritization!Y5,#N/A),#N/A),#N/A)</f>
        <v>279159.58749812364</v>
      </c>
      <c r="W5" s="50">
        <f>IFERROR(IF(AND(V4&gt;0,H_MortgageAmoritization!V4-H_MortgageAmoritization!Y5&gt;0),Z5+W4,#N/A),#N/A)</f>
        <v>4195.8119094068234</v>
      </c>
      <c r="X5" s="50">
        <f>IFERROR(IF(AND(V4&gt;0,H_MortgageAmoritization!V4-H_MortgageAmoritization!Y5&gt;0),X4+AA5,#N/A),#N/A)</f>
        <v>0</v>
      </c>
      <c r="Y5" s="50">
        <f>IFERROR(IF(V4&gt;0,(IFERROR(('Mortgage Payment Plan'!E$8*('Mortgage Payment Plan'!E$9/12)/(1-((1+('Mortgage Payment Plan'!E$9/12))^IF('Mortgage Payment Plan'!E$16="30 Year Fixed",-360,-180)))),0))-(H_MortgageAmoritization!V4*'Mortgage Payment Plan'!E$9/12),#N/A),#N/A)</f>
        <v>281.53585366876314</v>
      </c>
      <c r="Z5" s="50">
        <f>IFERROR(IF(V4&gt;0,(H_MortgageAmoritization!V4*'Mortgage Payment Plan'!E$9/12),#N/A),#N/A)</f>
        <v>1397.2056167589619</v>
      </c>
      <c r="AA5" s="50">
        <f>IFERROR(IF(V4&gt;0,'Mortgage Payment Plan'!E$14,#N/A),#N/A)</f>
        <v>0</v>
      </c>
      <c r="AB5" s="49">
        <v>46113</v>
      </c>
      <c r="AC5" s="50">
        <v>279159.58749812364</v>
      </c>
      <c r="AD5" s="50">
        <v>4195.8119094068234</v>
      </c>
      <c r="AE5" s="50">
        <v>0</v>
      </c>
    </row>
    <row r="6" spans="1:31" x14ac:dyDescent="0.25">
      <c r="A6" s="49">
        <f>IFERROR(IF(B5&gt;0,IF(ISBLANK('Mortgage Payment Plan'!C59),IF(H_MortgageAmoritization!B5-H_MortgageAmoritization!E6&gt;0,DATE(YEAR(A5),MONTH(A5)+1,DAY(A$2)),#N/A),'Mortgage Payment Plan'!C59),#N/A),#N/A)</f>
        <v>46143</v>
      </c>
      <c r="B6" s="50">
        <f>IFERROR(IF(B5&gt;0,IF(OR(ISBLANK('Mortgage Payment Plan'!G59),'Mortgage Payment Plan'!G59=""),IF(H_MortgageAmoritization!B5-H_MortgageAmoritization!E6&gt;0,H_MortgageAmoritization!B5-H_MortgageAmoritization!E6,#N/A),'Mortgage Payment Plan'!G59),#N/A),#N/A)</f>
        <v>278876.64989115752</v>
      </c>
      <c r="C6" s="50">
        <f>IFERROR(IF(AND(B5&gt;0,H_MortgageAmoritization!B5-H_MortgageAmoritization!E6&gt;0),F6+C5,#N/A),#N/A)</f>
        <v>5591.6098911575</v>
      </c>
      <c r="D6" s="50">
        <f>IFERROR(IF(AND(B5&gt;0,H_MortgageAmoritization!B5-H_MortgageAmoritization!E6&gt;0),D5+G6,#N/A),#N/A)</f>
        <v>0</v>
      </c>
      <c r="E6" s="50">
        <f>IFERROR(IF(B5&gt;0,IF(ISBLANK('Mortgage Payment Plan'!D59),('Mortgage Payment Plan'!E$18+'Mortgage Payment Plan'!E$19+IF(MONTH(A5)+1=MONTH(1&amp;'Mortgage Payment Plan'!E$21),'Mortgage Payment Plan'!E$20,IF(AND(MONTH(A5)+1=13,MONTH(1&amp;'Mortgage Payment Plan'!E$21)=1),'Mortgage Payment Plan'!E$20,0)))-(H_MortgageAmoritization!B5*'Mortgage Payment Plan'!E$9/12),'Mortgage Payment Plan'!D59),#N/A),#N/A)</f>
        <v>282.94204034250015</v>
      </c>
      <c r="F6" s="50">
        <f>IFERROR(IF(B5&gt;0,IF(ISBLANK('Mortgage Payment Plan'!E59),(H_MortgageAmoritization!B5*'Mortgage Payment Plan'!E$9/12),'Mortgage Payment Plan'!E59),#N/A),#N/A)</f>
        <v>1395.7979596574999</v>
      </c>
      <c r="G6" s="50">
        <f>IFERROR(IF(B5&gt;0,IF(ISBLANK('Mortgage Payment Plan'!F59),'Mortgage Payment Plan'!E$14,'Mortgage Payment Plan'!F59),#N/A),#N/A)</f>
        <v>0</v>
      </c>
      <c r="H6" s="50">
        <f t="shared" si="1"/>
        <v>1678.74</v>
      </c>
      <c r="J6" s="49">
        <v>46143</v>
      </c>
      <c r="K6" s="54"/>
      <c r="L6" s="54"/>
      <c r="M6" s="54"/>
      <c r="N6" s="50">
        <v>278876.64989115752</v>
      </c>
      <c r="O6" s="50">
        <v>5591.6098911575</v>
      </c>
      <c r="P6" s="50">
        <v>0</v>
      </c>
      <c r="Q6" s="50" t="e" cm="1">
        <f t="array" ref="Q6">IF('Mortgage Payment Plan'!E$22="Annual",IF(MATCH(J6,S:S,0),N6,#N/A),IF('Mortgage Payment Plan'!E$22="Percentage",_xlfn.IFS(R$2=J6,N6,R$3=J6,N6,R$4=J6,N6,R$5=J6,N6,R$6=J6,N6),#N/A))</f>
        <v>#N/A</v>
      </c>
      <c r="R6" s="53">
        <f>_xlfn.XLOOKUP(MIN(N:N),N:N,J:J,,-1)</f>
        <v>56980</v>
      </c>
      <c r="S6" s="53">
        <v>47484</v>
      </c>
      <c r="U6" s="49">
        <f>IFERROR(IF(V5&gt;0,IF(H_MortgageAmoritization!V5-H_MortgageAmoritization!Y6&gt;0,DATE(YEAR(U5),MONTH(U5)+1,DAY(U$2)),#N/A),#N/A),#N/A)</f>
        <v>46143</v>
      </c>
      <c r="V6" s="50">
        <f>IFERROR(IF(V5&gt;0,IF(H_MortgageAmoritization!V5-H_MortgageAmoritization!Y6&gt;0,H_MortgageAmoritization!V5-H_MortgageAmoritization!Y6,#N/A),#N/A),#N/A)</f>
        <v>278876.64396518655</v>
      </c>
      <c r="W6" s="50">
        <f>IFERROR(IF(AND(V5&gt;0,H_MortgageAmoritization!V5-H_MortgageAmoritization!Y6&gt;0),Z6+W5,#N/A),#N/A)</f>
        <v>5591.6098468974415</v>
      </c>
      <c r="X6" s="50">
        <f>IFERROR(IF(AND(V5&gt;0,H_MortgageAmoritization!V5-H_MortgageAmoritization!Y6&gt;0),X5+AA6,#N/A),#N/A)</f>
        <v>0</v>
      </c>
      <c r="Y6" s="50">
        <f>IFERROR(IF(V5&gt;0,(IFERROR(('Mortgage Payment Plan'!E$8*('Mortgage Payment Plan'!E$9/12)/(1-((1+('Mortgage Payment Plan'!E$9/12))^IF('Mortgage Payment Plan'!E$16="30 Year Fixed",-360,-180)))),0))-(H_MortgageAmoritization!V5*'Mortgage Payment Plan'!E$9/12),#N/A),#N/A)</f>
        <v>282.94353293710697</v>
      </c>
      <c r="Z6" s="50">
        <f>IFERROR(IF(V5&gt;0,(H_MortgageAmoritization!V5*'Mortgage Payment Plan'!E$9/12),#N/A),#N/A)</f>
        <v>1395.7979374906181</v>
      </c>
      <c r="AA6" s="50">
        <f>IFERROR(IF(V5&gt;0,'Mortgage Payment Plan'!E$14,#N/A),#N/A)</f>
        <v>0</v>
      </c>
      <c r="AB6" s="49">
        <v>46143</v>
      </c>
      <c r="AC6" s="50">
        <v>278876.64396518655</v>
      </c>
      <c r="AD6" s="50">
        <v>5591.6098468974415</v>
      </c>
      <c r="AE6" s="50">
        <v>0</v>
      </c>
    </row>
    <row r="7" spans="1:31" x14ac:dyDescent="0.25">
      <c r="A7" s="49">
        <f>IFERROR(IF(B6&gt;0,IF(ISBLANK('Mortgage Payment Plan'!C60),IF(H_MortgageAmoritization!B6-H_MortgageAmoritization!E7&gt;0,DATE(YEAR(A6),MONTH(A6)+1,DAY(A$2)),#N/A),'Mortgage Payment Plan'!C60),#N/A),#N/A)</f>
        <v>46174</v>
      </c>
      <c r="B7" s="50">
        <f>IFERROR(IF(B6&gt;0,IF(OR(ISBLANK('Mortgage Payment Plan'!G60),'Mortgage Payment Plan'!G60=""),IF(H_MortgageAmoritization!B6-H_MortgageAmoritization!E7&gt;0,H_MortgageAmoritization!B6-H_MortgageAmoritization!E7,#N/A),'Mortgage Payment Plan'!G60),#N/A),#N/A)</f>
        <v>278592.2931406133</v>
      </c>
      <c r="C7" s="50">
        <f>IFERROR(IF(AND(B6&gt;0,H_MortgageAmoritization!B6-H_MortgageAmoritization!E7&gt;0),F7+C6,#N/A),#N/A)</f>
        <v>6985.9931406132873</v>
      </c>
      <c r="D7" s="50">
        <f>IFERROR(IF(AND(B6&gt;0,H_MortgageAmoritization!B6-H_MortgageAmoritization!E7&gt;0),D6+G7,#N/A),#N/A)</f>
        <v>0</v>
      </c>
      <c r="E7" s="50">
        <f>IFERROR(IF(B6&gt;0,IF(ISBLANK('Mortgage Payment Plan'!D60),('Mortgage Payment Plan'!E$18+'Mortgage Payment Plan'!E$19+IF(MONTH(A6)+1=MONTH(1&amp;'Mortgage Payment Plan'!E$21),'Mortgage Payment Plan'!E$20,IF(AND(MONTH(A6)+1=13,MONTH(1&amp;'Mortgage Payment Plan'!E$21)=1),'Mortgage Payment Plan'!E$20,0)))-(H_MortgageAmoritization!B6*'Mortgage Payment Plan'!E$9/12),'Mortgage Payment Plan'!D60),#N/A),#N/A)</f>
        <v>284.35675054421245</v>
      </c>
      <c r="F7" s="50">
        <f>IFERROR(IF(B6&gt;0,IF(ISBLANK('Mortgage Payment Plan'!E60),(H_MortgageAmoritization!B6*'Mortgage Payment Plan'!E$9/12),'Mortgage Payment Plan'!E60),#N/A),#N/A)</f>
        <v>1394.3832494557876</v>
      </c>
      <c r="G7" s="50">
        <f>IFERROR(IF(B6&gt;0,IF(ISBLANK('Mortgage Payment Plan'!F60),'Mortgage Payment Plan'!E$14,'Mortgage Payment Plan'!F60),#N/A),#N/A)</f>
        <v>0</v>
      </c>
      <c r="H7" s="50">
        <f t="shared" si="1"/>
        <v>1678.74</v>
      </c>
      <c r="J7" s="49">
        <v>46174</v>
      </c>
      <c r="K7" s="54"/>
      <c r="L7" s="54"/>
      <c r="M7" s="54"/>
      <c r="N7" s="50">
        <v>278592.2931406133</v>
      </c>
      <c r="O7" s="50">
        <v>6985.9931406132873</v>
      </c>
      <c r="P7" s="50">
        <v>0</v>
      </c>
      <c r="Q7" s="50" t="e" cm="1">
        <f t="array" ref="Q7">IF('Mortgage Payment Plan'!E$22="Annual",IF(MATCH(J7,S:S,0),N7,#N/A),IF('Mortgage Payment Plan'!E$22="Percentage",_xlfn.IFS(R$2=J7,N7,R$3=J7,N7,R$4=J7,N7,R$5=J7,N7,R$6=J7,N7),#N/A))</f>
        <v>#N/A</v>
      </c>
      <c r="S7" s="53">
        <v>47849</v>
      </c>
      <c r="U7" s="49">
        <f>IFERROR(IF(V6&gt;0,IF(H_MortgageAmoritization!V6-H_MortgageAmoritization!Y7&gt;0,DATE(YEAR(U6),MONTH(U6)+1,DAY(U$2)),#N/A),#N/A),#N/A)</f>
        <v>46174</v>
      </c>
      <c r="V7" s="50">
        <f>IFERROR(IF(V6&gt;0,IF(H_MortgageAmoritization!V6-H_MortgageAmoritization!Y7&gt;0,H_MortgageAmoritization!V6-H_MortgageAmoritization!Y7,#N/A),#N/A),#N/A)</f>
        <v>278592.28571458475</v>
      </c>
      <c r="W7" s="50">
        <f>IFERROR(IF(AND(V6&gt;0,H_MortgageAmoritization!V6-H_MortgageAmoritization!Y7&gt;0),Z7+W6,#N/A),#N/A)</f>
        <v>6985.9930667233739</v>
      </c>
      <c r="X7" s="50">
        <f>IFERROR(IF(AND(V6&gt;0,H_MortgageAmoritization!V6-H_MortgageAmoritization!Y7&gt;0),X6+AA7,#N/A),#N/A)</f>
        <v>0</v>
      </c>
      <c r="Y7" s="50">
        <f>IFERROR(IF(V6&gt;0,(IFERROR(('Mortgage Payment Plan'!E$8*('Mortgage Payment Plan'!E$9/12)/(1-((1+('Mortgage Payment Plan'!E$9/12))^IF('Mortgage Payment Plan'!E$16="30 Year Fixed",-360,-180)))),0))-(H_MortgageAmoritization!V6*'Mortgage Payment Plan'!E$9/12),#N/A),#N/A)</f>
        <v>284.35825060179241</v>
      </c>
      <c r="Z7" s="50">
        <f>IFERROR(IF(V6&gt;0,(H_MortgageAmoritization!V6*'Mortgage Payment Plan'!E$9/12),#N/A),#N/A)</f>
        <v>1394.3832198259327</v>
      </c>
      <c r="AA7" s="50">
        <f>IFERROR(IF(V6&gt;0,'Mortgage Payment Plan'!E$14,#N/A),#N/A)</f>
        <v>0</v>
      </c>
      <c r="AB7" s="49">
        <v>46174</v>
      </c>
      <c r="AC7" s="50">
        <v>278592.28571458475</v>
      </c>
      <c r="AD7" s="50">
        <v>6985.9930667233739</v>
      </c>
      <c r="AE7" s="50">
        <v>0</v>
      </c>
    </row>
    <row r="8" spans="1:31" x14ac:dyDescent="0.25">
      <c r="A8" s="49">
        <f>IFERROR(IF(B7&gt;0,IF(ISBLANK('Mortgage Payment Plan'!C61),IF(H_MortgageAmoritization!B7-H_MortgageAmoritization!E8&gt;0,DATE(YEAR(A7),MONTH(A7)+1,DAY(A$2)),#N/A),'Mortgage Payment Plan'!C61),#N/A),#N/A)</f>
        <v>46204</v>
      </c>
      <c r="B8" s="50">
        <f>IFERROR(IF(B7&gt;0,IF(OR(ISBLANK('Mortgage Payment Plan'!G61),'Mortgage Payment Plan'!G61=""),IF(H_MortgageAmoritization!B7-H_MortgageAmoritization!E8&gt;0,H_MortgageAmoritization!B7-H_MortgageAmoritization!E8,#N/A),'Mortgage Payment Plan'!G61),#N/A),#N/A)</f>
        <v>278306.51460631634</v>
      </c>
      <c r="C8" s="50">
        <f>IFERROR(IF(AND(B7&gt;0,H_MortgageAmoritization!B7-H_MortgageAmoritization!E8&gt;0),F8+C7,#N/A),#N/A)</f>
        <v>8378.9546063163543</v>
      </c>
      <c r="D8" s="50">
        <f>IFERROR(IF(AND(B7&gt;0,H_MortgageAmoritization!B7-H_MortgageAmoritization!E8&gt;0),D7+G8,#N/A),#N/A)</f>
        <v>0</v>
      </c>
      <c r="E8" s="50">
        <f>IFERROR(IF(B7&gt;0,IF(ISBLANK('Mortgage Payment Plan'!D61),('Mortgage Payment Plan'!E$18+'Mortgage Payment Plan'!E$19+IF(MONTH(A7)+1=MONTH(1&amp;'Mortgage Payment Plan'!E$21),'Mortgage Payment Plan'!E$20,IF(AND(MONTH(A7)+1=13,MONTH(1&amp;'Mortgage Payment Plan'!E$21)=1),'Mortgage Payment Plan'!E$20,0)))-(H_MortgageAmoritization!B7*'Mortgage Payment Plan'!E$9/12),'Mortgage Payment Plan'!D61),#N/A),#N/A)</f>
        <v>285.77853429693369</v>
      </c>
      <c r="F8" s="50">
        <f>IFERROR(IF(B7&gt;0,IF(ISBLANK('Mortgage Payment Plan'!E61),(H_MortgageAmoritization!B7*'Mortgage Payment Plan'!E$9/12),'Mortgage Payment Plan'!E61),#N/A),#N/A)</f>
        <v>1392.9614657030663</v>
      </c>
      <c r="G8" s="50">
        <f>IFERROR(IF(B7&gt;0,IF(ISBLANK('Mortgage Payment Plan'!F61),'Mortgage Payment Plan'!E$14,'Mortgage Payment Plan'!F61),#N/A),#N/A)</f>
        <v>0</v>
      </c>
      <c r="H8" s="50">
        <f t="shared" si="1"/>
        <v>1678.74</v>
      </c>
      <c r="J8" s="49">
        <v>46204</v>
      </c>
      <c r="K8" s="54"/>
      <c r="L8" s="54"/>
      <c r="M8" s="54"/>
      <c r="N8" s="50">
        <v>278306.51460631634</v>
      </c>
      <c r="O8" s="50">
        <v>8378.9546063163543</v>
      </c>
      <c r="P8" s="50">
        <v>0</v>
      </c>
      <c r="Q8" s="50" t="e" cm="1">
        <f t="array" ref="Q8">IF('Mortgage Payment Plan'!E$22="Annual",IF(MATCH(J8,S:S,0),N8,#N/A),IF('Mortgage Payment Plan'!E$22="Percentage",_xlfn.IFS(R$2=J8,N8,R$3=J8,N8,R$4=J8,N8,R$5=J8,N8,R$6=J8,N8),#N/A))</f>
        <v>#N/A</v>
      </c>
      <c r="S8" s="53">
        <v>48214</v>
      </c>
      <c r="U8" s="49">
        <f>IFERROR(IF(V7&gt;0,IF(H_MortgageAmoritization!V7-H_MortgageAmoritization!Y8&gt;0,DATE(YEAR(U7),MONTH(U7)+1,DAY(U$2)),#N/A),#N/A),#N/A)</f>
        <v>46204</v>
      </c>
      <c r="V8" s="50">
        <f>IFERROR(IF(V7&gt;0,IF(H_MortgageAmoritization!V7-H_MortgageAmoritization!Y8&gt;0,H_MortgageAmoritization!V7-H_MortgageAmoritization!Y8,#N/A),#N/A),#N/A)</f>
        <v>278306.50567272992</v>
      </c>
      <c r="W8" s="50">
        <f>IFERROR(IF(AND(V7&gt;0,H_MortgageAmoritization!V7-H_MortgageAmoritization!Y8&gt;0),Z8+W7,#N/A),#N/A)</f>
        <v>8378.954495296297</v>
      </c>
      <c r="X8" s="50">
        <f>IFERROR(IF(AND(V7&gt;0,H_MortgageAmoritization!V7-H_MortgageAmoritization!Y8&gt;0),X7+AA8,#N/A),#N/A)</f>
        <v>0</v>
      </c>
      <c r="Y8" s="50">
        <f>IFERROR(IF(V7&gt;0,(IFERROR(('Mortgage Payment Plan'!E$8*('Mortgage Payment Plan'!E$9/12)/(1-((1+('Mortgage Payment Plan'!E$9/12))^IF('Mortgage Payment Plan'!E$16="30 Year Fixed",-360,-180)))),0))-(H_MortgageAmoritization!V7*'Mortgage Payment Plan'!E$9/12),#N/A),#N/A)</f>
        <v>285.78004185480131</v>
      </c>
      <c r="Z8" s="50">
        <f>IFERROR(IF(V7&gt;0,(H_MortgageAmoritization!V7*'Mortgage Payment Plan'!E$9/12),#N/A),#N/A)</f>
        <v>1392.9614285729238</v>
      </c>
      <c r="AA8" s="50">
        <f>IFERROR(IF(V7&gt;0,'Mortgage Payment Plan'!E$14,#N/A),#N/A)</f>
        <v>0</v>
      </c>
      <c r="AB8" s="49">
        <v>46204</v>
      </c>
      <c r="AC8" s="50">
        <v>278306.50567272992</v>
      </c>
      <c r="AD8" s="50">
        <v>8378.954495296297</v>
      </c>
      <c r="AE8" s="50">
        <v>0</v>
      </c>
    </row>
    <row r="9" spans="1:31" x14ac:dyDescent="0.25">
      <c r="A9" s="49">
        <f>IFERROR(IF(B8&gt;0,IF(ISBLANK('Mortgage Payment Plan'!C62),IF(H_MortgageAmoritization!B8-H_MortgageAmoritization!E9&gt;0,DATE(YEAR(A8),MONTH(A8)+1,DAY(A$2)),#N/A),'Mortgage Payment Plan'!C62),#N/A),#N/A)</f>
        <v>46235</v>
      </c>
      <c r="B9" s="50">
        <f>IFERROR(IF(B8&gt;0,IF(OR(ISBLANK('Mortgage Payment Plan'!G62),'Mortgage Payment Plan'!G62=""),IF(H_MortgageAmoritization!B8-H_MortgageAmoritization!E9&gt;0,H_MortgageAmoritization!B8-H_MortgageAmoritization!E9,#N/A),'Mortgage Payment Plan'!G62),#N/A),#N/A)</f>
        <v>278019.3071793479</v>
      </c>
      <c r="C9" s="50">
        <f>IFERROR(IF(AND(B8&gt;0,H_MortgageAmoritization!B8-H_MortgageAmoritization!E9&gt;0),F9+C8,#N/A),#N/A)</f>
        <v>9770.487179347936</v>
      </c>
      <c r="D9" s="50">
        <f>IFERROR(IF(AND(B8&gt;0,H_MortgageAmoritization!B8-H_MortgageAmoritization!E9&gt;0),D8+G9,#N/A),#N/A)</f>
        <v>0</v>
      </c>
      <c r="E9" s="50">
        <f>IFERROR(IF(B8&gt;0,IF(ISBLANK('Mortgage Payment Plan'!D62),('Mortgage Payment Plan'!E$18+'Mortgage Payment Plan'!E$19+IF(MONTH(A8)+1=MONTH(1&amp;'Mortgage Payment Plan'!E$21),'Mortgage Payment Plan'!E$20,IF(AND(MONTH(A8)+1=13,MONTH(1&amp;'Mortgage Payment Plan'!E$21)=1),'Mortgage Payment Plan'!E$20,0)))-(H_MortgageAmoritization!B8*'Mortgage Payment Plan'!E$9/12),'Mortgage Payment Plan'!D62),#N/A),#N/A)</f>
        <v>287.2074269684183</v>
      </c>
      <c r="F9" s="50">
        <f>IFERROR(IF(B8&gt;0,IF(ISBLANK('Mortgage Payment Plan'!E62),(H_MortgageAmoritization!B8*'Mortgage Payment Plan'!E$9/12),'Mortgage Payment Plan'!E62),#N/A),#N/A)</f>
        <v>1391.5325730315817</v>
      </c>
      <c r="G9" s="50">
        <f>IFERROR(IF(B8&gt;0,IF(ISBLANK('Mortgage Payment Plan'!F62),'Mortgage Payment Plan'!E$14,'Mortgage Payment Plan'!F62),#N/A),#N/A)</f>
        <v>0</v>
      </c>
      <c r="H9" s="50">
        <f t="shared" si="1"/>
        <v>1678.74</v>
      </c>
      <c r="J9" s="49">
        <v>46235</v>
      </c>
      <c r="N9" s="50">
        <v>278019.3071793479</v>
      </c>
      <c r="O9" s="50">
        <v>9770.487179347936</v>
      </c>
      <c r="P9" s="50">
        <v>0</v>
      </c>
      <c r="Q9" s="50" t="e" cm="1">
        <f t="array" ref="Q9">IF('Mortgage Payment Plan'!E$22="Annual",IF(MATCH(J9,S:S,0),N9,#N/A),IF('Mortgage Payment Plan'!E$22="Percentage",_xlfn.IFS(R$2=J9,N9,R$3=J9,N9,R$4=J9,N9,R$5=J9,N9,R$6=J9,N9),#N/A))</f>
        <v>#N/A</v>
      </c>
      <c r="S9" s="53">
        <v>48580</v>
      </c>
      <c r="U9" s="49">
        <f>IFERROR(IF(V8&gt;0,IF(H_MortgageAmoritization!V8-H_MortgageAmoritization!Y9&gt;0,DATE(YEAR(U8),MONTH(U8)+1,DAY(U$2)),#N/A),#N/A),#N/A)</f>
        <v>46235</v>
      </c>
      <c r="V9" s="50">
        <f>IFERROR(IF(V8&gt;0,IF(H_MortgageAmoritization!V8-H_MortgageAmoritization!Y9&gt;0,H_MortgageAmoritization!V8-H_MortgageAmoritization!Y9,#N/A),#N/A),#N/A)</f>
        <v>278019.29673066584</v>
      </c>
      <c r="W9" s="50">
        <f>IFERROR(IF(AND(V8&gt;0,H_MortgageAmoritization!V8-H_MortgageAmoritization!Y9&gt;0),Z9+W8,#N/A),#N/A)</f>
        <v>9770.4870236599472</v>
      </c>
      <c r="X9" s="50">
        <f>IFERROR(IF(AND(V8&gt;0,H_MortgageAmoritization!V8-H_MortgageAmoritization!Y9&gt;0),X8+AA9,#N/A),#N/A)</f>
        <v>0</v>
      </c>
      <c r="Y9" s="50">
        <f>IFERROR(IF(V8&gt;0,(IFERROR(('Mortgage Payment Plan'!E$8*('Mortgage Payment Plan'!E$9/12)/(1-((1+('Mortgage Payment Plan'!E$9/12))^IF('Mortgage Payment Plan'!E$16="30 Year Fixed",-360,-180)))),0))-(H_MortgageAmoritization!V8*'Mortgage Payment Plan'!E$9/12),#N/A),#N/A)</f>
        <v>287.20894206407547</v>
      </c>
      <c r="Z9" s="50">
        <f>IFERROR(IF(V8&gt;0,(H_MortgageAmoritization!V8*'Mortgage Payment Plan'!E$9/12),#N/A),#N/A)</f>
        <v>1391.5325283636496</v>
      </c>
      <c r="AA9" s="50">
        <f>IFERROR(IF(V8&gt;0,'Mortgage Payment Plan'!E$14,#N/A),#N/A)</f>
        <v>0</v>
      </c>
      <c r="AB9" s="49">
        <v>46235</v>
      </c>
      <c r="AC9" s="50">
        <v>278019.29673066584</v>
      </c>
      <c r="AD9" s="50">
        <v>9770.4870236599472</v>
      </c>
      <c r="AE9" s="50">
        <v>0</v>
      </c>
    </row>
    <row r="10" spans="1:31" x14ac:dyDescent="0.25">
      <c r="A10" s="49">
        <f>IFERROR(IF(B9&gt;0,IF(ISBLANK('Mortgage Payment Plan'!C63),IF(H_MortgageAmoritization!B9-H_MortgageAmoritization!E10&gt;0,DATE(YEAR(A9),MONTH(A9)+1,DAY(A$2)),#N/A),'Mortgage Payment Plan'!C63),#N/A),#N/A)</f>
        <v>46266</v>
      </c>
      <c r="B10" s="50">
        <f>IFERROR(IF(B9&gt;0,IF(OR(ISBLANK('Mortgage Payment Plan'!G63),'Mortgage Payment Plan'!G63=""),IF(H_MortgageAmoritization!B9-H_MortgageAmoritization!E10&gt;0,H_MortgageAmoritization!B9-H_MortgageAmoritization!E10,#N/A),'Mortgage Payment Plan'!G63),#N/A),#N/A)</f>
        <v>277730.66371524462</v>
      </c>
      <c r="C10" s="50">
        <f>IFERROR(IF(AND(B9&gt;0,H_MortgageAmoritization!B9-H_MortgageAmoritization!E10&gt;0),F10+C9,#N/A),#N/A)</f>
        <v>11160.583715244675</v>
      </c>
      <c r="D10" s="50">
        <f>IFERROR(IF(AND(B9&gt;0,H_MortgageAmoritization!B9-H_MortgageAmoritization!E10&gt;0),D9+G10,#N/A),#N/A)</f>
        <v>0</v>
      </c>
      <c r="E10" s="50">
        <f>IFERROR(IF(B9&gt;0,IF(ISBLANK('Mortgage Payment Plan'!D63),('Mortgage Payment Plan'!E$18+'Mortgage Payment Plan'!E$19+IF(MONTH(A9)+1=MONTH(1&amp;'Mortgage Payment Plan'!E$21),'Mortgage Payment Plan'!E$20,IF(AND(MONTH(A9)+1=13,MONTH(1&amp;'Mortgage Payment Plan'!E$21)=1),'Mortgage Payment Plan'!E$20,0)))-(H_MortgageAmoritization!B9*'Mortgage Payment Plan'!E$9/12),'Mortgage Payment Plan'!D63),#N/A),#N/A)</f>
        <v>288.64346410326061</v>
      </c>
      <c r="F10" s="50">
        <f>IFERROR(IF(B9&gt;0,IF(ISBLANK('Mortgage Payment Plan'!E63),(H_MortgageAmoritization!B9*'Mortgage Payment Plan'!E$9/12),'Mortgage Payment Plan'!E63),#N/A),#N/A)</f>
        <v>1390.0965358967394</v>
      </c>
      <c r="G10" s="50">
        <f>IFERROR(IF(B9&gt;0,IF(ISBLANK('Mortgage Payment Plan'!F63),'Mortgage Payment Plan'!E$14,'Mortgage Payment Plan'!F63),#N/A),#N/A)</f>
        <v>0</v>
      </c>
      <c r="H10" s="50">
        <f t="shared" si="1"/>
        <v>1678.74</v>
      </c>
      <c r="J10" s="49">
        <v>46266</v>
      </c>
      <c r="N10" s="50">
        <v>277730.66371524462</v>
      </c>
      <c r="O10" s="50">
        <v>11160.583715244675</v>
      </c>
      <c r="P10" s="50">
        <v>0</v>
      </c>
      <c r="Q10" s="50" t="e" cm="1">
        <f t="array" ref="Q10">IF('Mortgage Payment Plan'!E$22="Annual",IF(MATCH(J10,S:S,0),N10,#N/A),IF('Mortgage Payment Plan'!E$22="Percentage",_xlfn.IFS(R$2=J10,N10,R$3=J10,N10,R$4=J10,N10,R$5=J10,N10,R$6=J10,N10),#N/A))</f>
        <v>#N/A</v>
      </c>
      <c r="S10" s="53">
        <v>48945</v>
      </c>
      <c r="U10" s="49">
        <f>IFERROR(IF(V9&gt;0,IF(H_MortgageAmoritization!V9-H_MortgageAmoritization!Y10&gt;0,DATE(YEAR(U9),MONTH(U9)+1,DAY(U$2)),#N/A),#N/A),#N/A)</f>
        <v>46266</v>
      </c>
      <c r="V10" s="50">
        <f>IFERROR(IF(V9&gt;0,IF(H_MortgageAmoritization!V9-H_MortgageAmoritization!Y10&gt;0,H_MortgageAmoritization!V9-H_MortgageAmoritization!Y10,#N/A),#N/A),#N/A)</f>
        <v>277730.65174389142</v>
      </c>
      <c r="W10" s="50">
        <f>IFERROR(IF(AND(V9&gt;0,H_MortgageAmoritization!V9-H_MortgageAmoritization!Y10&gt;0),Z10+W9,#N/A),#N/A)</f>
        <v>11160.583507313277</v>
      </c>
      <c r="X10" s="50">
        <f>IFERROR(IF(AND(V9&gt;0,H_MortgageAmoritization!V9-H_MortgageAmoritization!Y10&gt;0),X9+AA10,#N/A),#N/A)</f>
        <v>0</v>
      </c>
      <c r="Y10" s="50">
        <f>IFERROR(IF(V9&gt;0,(IFERROR(('Mortgage Payment Plan'!E$8*('Mortgage Payment Plan'!E$9/12)/(1-((1+('Mortgage Payment Plan'!E$9/12))^IF('Mortgage Payment Plan'!E$16="30 Year Fixed",-360,-180)))),0))-(H_MortgageAmoritization!V9*'Mortgage Payment Plan'!E$9/12),#N/A),#N/A)</f>
        <v>288.64498677439587</v>
      </c>
      <c r="Z10" s="50">
        <f>IFERROR(IF(V9&gt;0,(H_MortgageAmoritization!V9*'Mortgage Payment Plan'!E$9/12),#N/A),#N/A)</f>
        <v>1390.0964836533292</v>
      </c>
      <c r="AA10" s="50">
        <f>IFERROR(IF(V9&gt;0,'Mortgage Payment Plan'!E$14,#N/A),#N/A)</f>
        <v>0</v>
      </c>
      <c r="AB10" s="49">
        <v>46266</v>
      </c>
      <c r="AC10" s="50">
        <v>277730.65174389142</v>
      </c>
      <c r="AD10" s="50">
        <v>11160.583507313277</v>
      </c>
      <c r="AE10" s="50">
        <v>0</v>
      </c>
    </row>
    <row r="11" spans="1:31" x14ac:dyDescent="0.25">
      <c r="A11" s="49">
        <f>IFERROR(IF(B10&gt;0,IF(ISBLANK('Mortgage Payment Plan'!C64),IF(H_MortgageAmoritization!B10-H_MortgageAmoritization!E11&gt;0,DATE(YEAR(A10),MONTH(A10)+1,DAY(A$2)),#N/A),'Mortgage Payment Plan'!C64),#N/A),#N/A)</f>
        <v>46296</v>
      </c>
      <c r="B11" s="50">
        <f>IFERROR(IF(B10&gt;0,IF(OR(ISBLANK('Mortgage Payment Plan'!G64),'Mortgage Payment Plan'!G64=""),IF(H_MortgageAmoritization!B10-H_MortgageAmoritization!E11&gt;0,H_MortgageAmoritization!B10-H_MortgageAmoritization!E11,#N/A),'Mortgage Payment Plan'!G64),#N/A),#N/A)</f>
        <v>277440.57703382085</v>
      </c>
      <c r="C11" s="50">
        <f>IFERROR(IF(AND(B10&gt;0,H_MortgageAmoritization!B10-H_MortgageAmoritization!E11&gt;0),F11+C10,#N/A),#N/A)</f>
        <v>12549.237033820898</v>
      </c>
      <c r="D11" s="50">
        <f>IFERROR(IF(AND(B10&gt;0,H_MortgageAmoritization!B10-H_MortgageAmoritization!E11&gt;0),D10+G11,#N/A),#N/A)</f>
        <v>0</v>
      </c>
      <c r="E11" s="50">
        <f>IFERROR(IF(B10&gt;0,IF(ISBLANK('Mortgage Payment Plan'!D64),('Mortgage Payment Plan'!E$18+'Mortgage Payment Plan'!E$19+IF(MONTH(A10)+1=MONTH(1&amp;'Mortgage Payment Plan'!E$21),'Mortgage Payment Plan'!E$20,IF(AND(MONTH(A10)+1=13,MONTH(1&amp;'Mortgage Payment Plan'!E$21)=1),'Mortgage Payment Plan'!E$20,0)))-(H_MortgageAmoritization!B10*'Mortgage Payment Plan'!E$9/12),'Mortgage Payment Plan'!D64),#N/A),#N/A)</f>
        <v>290.08668142377701</v>
      </c>
      <c r="F11" s="50">
        <f>IFERROR(IF(B10&gt;0,IF(ISBLANK('Mortgage Payment Plan'!E64),(H_MortgageAmoritization!B10*'Mortgage Payment Plan'!E$9/12),'Mortgage Payment Plan'!E64),#N/A),#N/A)</f>
        <v>1388.653318576223</v>
      </c>
      <c r="G11" s="50">
        <f>IFERROR(IF(B10&gt;0,IF(ISBLANK('Mortgage Payment Plan'!F64),'Mortgage Payment Plan'!E$14,'Mortgage Payment Plan'!F64),#N/A),#N/A)</f>
        <v>0</v>
      </c>
      <c r="H11" s="50">
        <f t="shared" si="1"/>
        <v>1678.74</v>
      </c>
      <c r="J11" s="49">
        <v>46296</v>
      </c>
      <c r="N11" s="50">
        <v>277440.57703382085</v>
      </c>
      <c r="O11" s="50">
        <v>12549.237033820898</v>
      </c>
      <c r="P11" s="50">
        <v>0</v>
      </c>
      <c r="Q11" s="50" t="e" cm="1">
        <f t="array" ref="Q11">IF('Mortgage Payment Plan'!E$22="Annual",IF(MATCH(J11,S:S,0),N11,#N/A),IF('Mortgage Payment Plan'!E$22="Percentage",_xlfn.IFS(R$2=J11,N11,R$3=J11,N11,R$4=J11,N11,R$5=J11,N11,R$6=J11,N11),#N/A))</f>
        <v>#N/A</v>
      </c>
      <c r="S11" s="53">
        <v>49310</v>
      </c>
      <c r="U11" s="49">
        <f>IFERROR(IF(V10&gt;0,IF(H_MortgageAmoritization!V10-H_MortgageAmoritization!Y11&gt;0,DATE(YEAR(U10),MONTH(U10)+1,DAY(U$2)),#N/A),#N/A),#N/A)</f>
        <v>46296</v>
      </c>
      <c r="V11" s="50">
        <f>IFERROR(IF(V10&gt;0,IF(H_MortgageAmoritization!V10-H_MortgageAmoritization!Y11&gt;0,H_MortgageAmoritization!V10-H_MortgageAmoritization!Y11,#N/A),#N/A),#N/A)</f>
        <v>277440.56353218312</v>
      </c>
      <c r="W11" s="50">
        <f>IFERROR(IF(AND(V10&gt;0,H_MortgageAmoritization!V10-H_MortgageAmoritization!Y11&gt;0),Z11+W10,#N/A),#N/A)</f>
        <v>12549.236766032733</v>
      </c>
      <c r="X11" s="50">
        <f>IFERROR(IF(AND(V10&gt;0,H_MortgageAmoritization!V10-H_MortgageAmoritization!Y11&gt;0),X10+AA11,#N/A),#N/A)</f>
        <v>0</v>
      </c>
      <c r="Y11" s="50">
        <f>IFERROR(IF(V10&gt;0,(IFERROR(('Mortgage Payment Plan'!E$8*('Mortgage Payment Plan'!E$9/12)/(1-((1+('Mortgage Payment Plan'!E$9/12))^IF('Mortgage Payment Plan'!E$16="30 Year Fixed",-360,-180)))),0))-(H_MortgageAmoritization!V10*'Mortgage Payment Plan'!E$9/12),#N/A),#N/A)</f>
        <v>290.08821170826809</v>
      </c>
      <c r="Z11" s="50">
        <f>IFERROR(IF(V10&gt;0,(H_MortgageAmoritization!V10*'Mortgage Payment Plan'!E$9/12),#N/A),#N/A)</f>
        <v>1388.653258719457</v>
      </c>
      <c r="AA11" s="50">
        <f>IFERROR(IF(V10&gt;0,'Mortgage Payment Plan'!E$14,#N/A),#N/A)</f>
        <v>0</v>
      </c>
      <c r="AB11" s="49">
        <v>46296</v>
      </c>
      <c r="AC11" s="50">
        <v>277440.56353218312</v>
      </c>
      <c r="AD11" s="50">
        <v>12549.236766032733</v>
      </c>
      <c r="AE11" s="50">
        <v>0</v>
      </c>
    </row>
    <row r="12" spans="1:31" x14ac:dyDescent="0.25">
      <c r="A12" s="49">
        <f>IFERROR(IF(B11&gt;0,IF(ISBLANK('Mortgage Payment Plan'!C65),IF(H_MortgageAmoritization!B11-H_MortgageAmoritization!E12&gt;0,DATE(YEAR(A11),MONTH(A11)+1,DAY(A$2)),#N/A),'Mortgage Payment Plan'!C65),#N/A),#N/A)</f>
        <v>46327</v>
      </c>
      <c r="B12" s="50">
        <f>IFERROR(IF(B11&gt;0,IF(OR(ISBLANK('Mortgage Payment Plan'!G65),'Mortgage Payment Plan'!G65=""),IF(H_MortgageAmoritization!B11-H_MortgageAmoritization!E12&gt;0,H_MortgageAmoritization!B11-H_MortgageAmoritization!E12,#N/A),'Mortgage Payment Plan'!G65),#N/A),#N/A)</f>
        <v>277149.03991898993</v>
      </c>
      <c r="C12" s="50">
        <f>IFERROR(IF(AND(B11&gt;0,H_MortgageAmoritization!B11-H_MortgageAmoritization!E12&gt;0),F12+C11,#N/A),#N/A)</f>
        <v>13936.439918990003</v>
      </c>
      <c r="D12" s="50">
        <f>IFERROR(IF(AND(B11&gt;0,H_MortgageAmoritization!B11-H_MortgageAmoritization!E12&gt;0),D11+G12,#N/A),#N/A)</f>
        <v>0</v>
      </c>
      <c r="E12" s="50">
        <f>IFERROR(IF(B11&gt;0,IF(ISBLANK('Mortgage Payment Plan'!D65),('Mortgage Payment Plan'!E$18+'Mortgage Payment Plan'!E$19+IF(MONTH(A11)+1=MONTH(1&amp;'Mortgage Payment Plan'!E$21),'Mortgage Payment Plan'!E$20,IF(AND(MONTH(A11)+1=13,MONTH(1&amp;'Mortgage Payment Plan'!E$21)=1),'Mortgage Payment Plan'!E$20,0)))-(H_MortgageAmoritization!B11*'Mortgage Payment Plan'!E$9/12),'Mortgage Payment Plan'!D65),#N/A),#N/A)</f>
        <v>291.53711483089592</v>
      </c>
      <c r="F12" s="50">
        <f>IFERROR(IF(B11&gt;0,IF(ISBLANK('Mortgage Payment Plan'!E65),(H_MortgageAmoritization!B11*'Mortgage Payment Plan'!E$9/12),'Mortgage Payment Plan'!E65),#N/A),#N/A)</f>
        <v>1387.2028851691041</v>
      </c>
      <c r="G12" s="50">
        <f>IFERROR(IF(B11&gt;0,IF(ISBLANK('Mortgage Payment Plan'!F65),'Mortgage Payment Plan'!E$14,'Mortgage Payment Plan'!F65),#N/A),#N/A)</f>
        <v>0</v>
      </c>
      <c r="H12" s="50">
        <f t="shared" si="1"/>
        <v>1678.74</v>
      </c>
      <c r="J12" s="49">
        <v>46327</v>
      </c>
      <c r="N12" s="50">
        <v>277149.03991898993</v>
      </c>
      <c r="O12" s="50">
        <v>13936.439918990003</v>
      </c>
      <c r="P12" s="50">
        <v>0</v>
      </c>
      <c r="Q12" s="50" t="e" cm="1">
        <f t="array" ref="Q12">IF('Mortgage Payment Plan'!E$22="Annual",IF(MATCH(J12,S:S,0),N12,#N/A),IF('Mortgage Payment Plan'!E$22="Percentage",_xlfn.IFS(R$2=J12,N12,R$3=J12,N12,R$4=J12,N12,R$5=J12,N12,R$6=J12,N12),#N/A))</f>
        <v>#N/A</v>
      </c>
      <c r="S12" s="53">
        <v>49675</v>
      </c>
      <c r="U12" s="49">
        <f>IFERROR(IF(V11&gt;0,IF(H_MortgageAmoritization!V11-H_MortgageAmoritization!Y12&gt;0,DATE(YEAR(U11),MONTH(U11)+1,DAY(U$2)),#N/A),#N/A),#N/A)</f>
        <v>46327</v>
      </c>
      <c r="V12" s="50">
        <f>IFERROR(IF(V11&gt;0,IF(H_MortgageAmoritization!V11-H_MortgageAmoritization!Y12&gt;0,H_MortgageAmoritization!V11-H_MortgageAmoritization!Y12,#N/A),#N/A),#N/A)</f>
        <v>277149.02487941633</v>
      </c>
      <c r="W12" s="50">
        <f>IFERROR(IF(AND(V11&gt;0,H_MortgageAmoritization!V11-H_MortgageAmoritization!Y12&gt;0),Z12+W11,#N/A),#N/A)</f>
        <v>13936.439583693649</v>
      </c>
      <c r="X12" s="50">
        <f>IFERROR(IF(AND(V11&gt;0,H_MortgageAmoritization!V11-H_MortgageAmoritization!Y12&gt;0),X11+AA12,#N/A),#N/A)</f>
        <v>0</v>
      </c>
      <c r="Y12" s="50">
        <f>IFERROR(IF(V11&gt;0,(IFERROR(('Mortgage Payment Plan'!E$8*('Mortgage Payment Plan'!E$9/12)/(1-((1+('Mortgage Payment Plan'!E$9/12))^IF('Mortgage Payment Plan'!E$16="30 Year Fixed",-360,-180)))),0))-(H_MortgageAmoritization!V11*'Mortgage Payment Plan'!E$9/12),#N/A),#N/A)</f>
        <v>291.53865276680949</v>
      </c>
      <c r="Z12" s="50">
        <f>IFERROR(IF(V11&gt;0,(H_MortgageAmoritization!V11*'Mortgage Payment Plan'!E$9/12),#N/A),#N/A)</f>
        <v>1387.2028176609156</v>
      </c>
      <c r="AA12" s="50">
        <f>IFERROR(IF(V11&gt;0,'Mortgage Payment Plan'!E$14,#N/A),#N/A)</f>
        <v>0</v>
      </c>
      <c r="AB12" s="49">
        <v>46327</v>
      </c>
      <c r="AC12" s="50">
        <v>277149.02487941633</v>
      </c>
      <c r="AD12" s="50">
        <v>13936.439583693649</v>
      </c>
      <c r="AE12" s="50">
        <v>0</v>
      </c>
    </row>
    <row r="13" spans="1:31" x14ac:dyDescent="0.25">
      <c r="A13" s="49">
        <f>IFERROR(IF(B12&gt;0,IF(ISBLANK('Mortgage Payment Plan'!C66),IF(H_MortgageAmoritization!B12-H_MortgageAmoritization!E13&gt;0,DATE(YEAR(A12),MONTH(A12)+1,DAY(A$2)),#N/A),'Mortgage Payment Plan'!C66),#N/A),#N/A)</f>
        <v>46357</v>
      </c>
      <c r="B13" s="50">
        <f>IFERROR(IF(B12&gt;0,IF(OR(ISBLANK('Mortgage Payment Plan'!G66),'Mortgage Payment Plan'!G66=""),IF(H_MortgageAmoritization!B12-H_MortgageAmoritization!E13&gt;0,H_MortgageAmoritization!B12-H_MortgageAmoritization!E13,#N/A),'Mortgage Payment Plan'!G66),#N/A),#N/A)</f>
        <v>276856.04511858488</v>
      </c>
      <c r="C13" s="50">
        <f>IFERROR(IF(AND(B12&gt;0,H_MortgageAmoritization!B12-H_MortgageAmoritization!E13&gt;0),F13+C12,#N/A),#N/A)</f>
        <v>15322.185118584952</v>
      </c>
      <c r="D13" s="50">
        <f>IFERROR(IF(AND(B12&gt;0,H_MortgageAmoritization!B12-H_MortgageAmoritization!E13&gt;0),D12+G13,#N/A),#N/A)</f>
        <v>0</v>
      </c>
      <c r="E13" s="50">
        <f>IFERROR(IF(B12&gt;0,IF(ISBLANK('Mortgage Payment Plan'!D66),('Mortgage Payment Plan'!E$18+'Mortgage Payment Plan'!E$19+IF(MONTH(A12)+1=MONTH(1&amp;'Mortgage Payment Plan'!E$21),'Mortgage Payment Plan'!E$20,IF(AND(MONTH(A12)+1=13,MONTH(1&amp;'Mortgage Payment Plan'!E$21)=1),'Mortgage Payment Plan'!E$20,0)))-(H_MortgageAmoritization!B12*'Mortgage Payment Plan'!E$9/12),'Mortgage Payment Plan'!D66),#N/A),#N/A)</f>
        <v>292.99480040505046</v>
      </c>
      <c r="F13" s="50">
        <f>IFERROR(IF(B12&gt;0,IF(ISBLANK('Mortgage Payment Plan'!E66),(H_MortgageAmoritization!B12*'Mortgage Payment Plan'!E$9/12),'Mortgage Payment Plan'!E66),#N/A),#N/A)</f>
        <v>1385.7451995949496</v>
      </c>
      <c r="G13" s="50">
        <f>IFERROR(IF(B12&gt;0,IF(ISBLANK('Mortgage Payment Plan'!F66),'Mortgage Payment Plan'!E$14,'Mortgage Payment Plan'!F66),#N/A),#N/A)</f>
        <v>0</v>
      </c>
      <c r="H13" s="50">
        <f t="shared" si="1"/>
        <v>1678.74</v>
      </c>
      <c r="J13" s="49">
        <v>46357</v>
      </c>
      <c r="N13" s="50">
        <v>276856.04511858488</v>
      </c>
      <c r="O13" s="50">
        <v>15322.185118584952</v>
      </c>
      <c r="P13" s="50">
        <v>0</v>
      </c>
      <c r="Q13" s="50" t="e" cm="1">
        <f t="array" ref="Q13">IF('Mortgage Payment Plan'!E$22="Annual",IF(MATCH(J13,S:S,0),N13,#N/A),IF('Mortgage Payment Plan'!E$22="Percentage",_xlfn.IFS(R$2=J13,N13,R$3=J13,N13,R$4=J13,N13,R$5=J13,N13,R$6=J13,N13),#N/A))</f>
        <v>#N/A</v>
      </c>
      <c r="S13" s="53">
        <v>50041</v>
      </c>
      <c r="U13" s="49">
        <f>IFERROR(IF(V12&gt;0,IF(H_MortgageAmoritization!V12-H_MortgageAmoritization!Y13&gt;0,DATE(YEAR(U12),MONTH(U12)+1,DAY(U$2)),#N/A),#N/A),#N/A)</f>
        <v>46357</v>
      </c>
      <c r="V13" s="50">
        <f>IFERROR(IF(V12&gt;0,IF(H_MortgageAmoritization!V12-H_MortgageAmoritization!Y13&gt;0,H_MortgageAmoritization!V12-H_MortgageAmoritization!Y13,#N/A),#N/A),#N/A)</f>
        <v>276856.02853338572</v>
      </c>
      <c r="W13" s="50">
        <f>IFERROR(IF(AND(V12&gt;0,H_MortgageAmoritization!V12-H_MortgageAmoritization!Y13&gt;0),Z13+W12,#N/A),#N/A)</f>
        <v>15322.18470809073</v>
      </c>
      <c r="X13" s="50">
        <f>IFERROR(IF(AND(V12&gt;0,H_MortgageAmoritization!V12-H_MortgageAmoritization!Y13&gt;0),X12+AA13,#N/A),#N/A)</f>
        <v>0</v>
      </c>
      <c r="Y13" s="50">
        <f>IFERROR(IF(V12&gt;0,(IFERROR(('Mortgage Payment Plan'!E$8*('Mortgage Payment Plan'!E$9/12)/(1-((1+('Mortgage Payment Plan'!E$9/12))^IF('Mortgage Payment Plan'!E$16="30 Year Fixed",-360,-180)))),0))-(H_MortgageAmoritization!V12*'Mortgage Payment Plan'!E$9/12),#N/A),#N/A)</f>
        <v>292.99634603064351</v>
      </c>
      <c r="Z13" s="50">
        <f>IFERROR(IF(V12&gt;0,(H_MortgageAmoritization!V12*'Mortgage Payment Plan'!E$9/12),#N/A),#N/A)</f>
        <v>1385.7451243970816</v>
      </c>
      <c r="AA13" s="50">
        <f>IFERROR(IF(V12&gt;0,'Mortgage Payment Plan'!E$14,#N/A),#N/A)</f>
        <v>0</v>
      </c>
      <c r="AB13" s="49">
        <v>46357</v>
      </c>
      <c r="AC13" s="50">
        <v>276856.02853338572</v>
      </c>
      <c r="AD13" s="50">
        <v>15322.18470809073</v>
      </c>
      <c r="AE13" s="50">
        <v>0</v>
      </c>
    </row>
    <row r="14" spans="1:31" x14ac:dyDescent="0.25">
      <c r="A14" s="49">
        <f>IFERROR(IF(B13&gt;0,IF(ISBLANK('Mortgage Payment Plan'!C67),IF(H_MortgageAmoritization!B13-H_MortgageAmoritization!E14&gt;0,DATE(YEAR(A13),MONTH(A13)+1,DAY(A$2)),#N/A),'Mortgage Payment Plan'!C67),#N/A),#N/A)</f>
        <v>46388</v>
      </c>
      <c r="B14" s="50">
        <f>IFERROR(IF(B13&gt;0,IF(OR(ISBLANK('Mortgage Payment Plan'!G67),'Mortgage Payment Plan'!G67=""),IF(H_MortgageAmoritization!B13-H_MortgageAmoritization!E14&gt;0,H_MortgageAmoritization!B13-H_MortgageAmoritization!E14,#N/A),'Mortgage Payment Plan'!G67),#N/A),#N/A)</f>
        <v>276561.58534417779</v>
      </c>
      <c r="C14" s="50">
        <f>IFERROR(IF(AND(B13&gt;0,H_MortgageAmoritization!B13-H_MortgageAmoritization!E14&gt;0),F14+C13,#N/A),#N/A)</f>
        <v>16706.465344177876</v>
      </c>
      <c r="D14" s="50">
        <f>IFERROR(IF(AND(B13&gt;0,H_MortgageAmoritization!B13-H_MortgageAmoritization!E14&gt;0),D13+G14,#N/A),#N/A)</f>
        <v>0</v>
      </c>
      <c r="E14" s="50">
        <f>IFERROR(IF(B13&gt;0,IF(ISBLANK('Mortgage Payment Plan'!D67),('Mortgage Payment Plan'!E$18+'Mortgage Payment Plan'!E$19+IF(MONTH(A13)+1=MONTH(1&amp;'Mortgage Payment Plan'!E$21),'Mortgage Payment Plan'!E$20,IF(AND(MONTH(A13)+1=13,MONTH(1&amp;'Mortgage Payment Plan'!E$21)=1),'Mortgage Payment Plan'!E$20,0)))-(H_MortgageAmoritization!B13*'Mortgage Payment Plan'!E$9/12),'Mortgage Payment Plan'!D67),#N/A),#N/A)</f>
        <v>294.45977440707566</v>
      </c>
      <c r="F14" s="50">
        <f>IFERROR(IF(B13&gt;0,IF(ISBLANK('Mortgage Payment Plan'!E67),(H_MortgageAmoritization!B13*'Mortgage Payment Plan'!E$9/12),'Mortgage Payment Plan'!E67),#N/A),#N/A)</f>
        <v>1384.2802255929244</v>
      </c>
      <c r="G14" s="50">
        <f>IFERROR(IF(B13&gt;0,IF(ISBLANK('Mortgage Payment Plan'!F67),'Mortgage Payment Plan'!E$14,'Mortgage Payment Plan'!F67),#N/A),#N/A)</f>
        <v>0</v>
      </c>
      <c r="H14" s="50">
        <f t="shared" si="1"/>
        <v>1678.74</v>
      </c>
      <c r="J14" s="49">
        <v>46388</v>
      </c>
      <c r="N14" s="50">
        <v>276561.58534417779</v>
      </c>
      <c r="O14" s="50">
        <v>16706.465344177876</v>
      </c>
      <c r="P14" s="50">
        <v>0</v>
      </c>
      <c r="Q14" s="50" t="e" cm="1">
        <f t="array" ref="Q14">IF('Mortgage Payment Plan'!E$22="Annual",IF(MATCH(J14,S:S,0),N14,#N/A),IF('Mortgage Payment Plan'!E$22="Percentage",_xlfn.IFS(R$2=J14,N14,R$3=J14,N14,R$4=J14,N14,R$5=J14,N14,R$6=J14,N14),#N/A))</f>
        <v>#N/A</v>
      </c>
      <c r="S14" s="53">
        <v>50406</v>
      </c>
      <c r="U14" s="49">
        <f>IFERROR(IF(V13&gt;0,IF(H_MortgageAmoritization!V13-H_MortgageAmoritization!Y14&gt;0,DATE(YEAR(U13),MONTH(U13)+1,DAY(U$2)),#N/A),#N/A),#N/A)</f>
        <v>46388</v>
      </c>
      <c r="V14" s="50">
        <f>IFERROR(IF(V13&gt;0,IF(H_MortgageAmoritization!V13-H_MortgageAmoritization!Y14&gt;0,H_MortgageAmoritization!V13-H_MortgageAmoritization!Y14,#N/A),#N/A),#N/A)</f>
        <v>276561.56720562495</v>
      </c>
      <c r="W14" s="50">
        <f>IFERROR(IF(AND(V13&gt;0,H_MortgageAmoritization!V13-H_MortgageAmoritization!Y14&gt;0),Z14+W13,#N/A),#N/A)</f>
        <v>16706.464850757657</v>
      </c>
      <c r="X14" s="50">
        <f>IFERROR(IF(AND(V13&gt;0,H_MortgageAmoritization!V13-H_MortgageAmoritization!Y14&gt;0),X13+AA14,#N/A),#N/A)</f>
        <v>0</v>
      </c>
      <c r="Y14" s="50">
        <f>IFERROR(IF(V13&gt;0,(IFERROR(('Mortgage Payment Plan'!E$8*('Mortgage Payment Plan'!E$9/12)/(1-((1+('Mortgage Payment Plan'!E$9/12))^IF('Mortgage Payment Plan'!E$16="30 Year Fixed",-360,-180)))),0))-(H_MortgageAmoritization!V13*'Mortgage Payment Plan'!E$9/12),#N/A),#N/A)</f>
        <v>294.46132776079662</v>
      </c>
      <c r="Z14" s="50">
        <f>IFERROR(IF(V13&gt;0,(H_MortgageAmoritization!V13*'Mortgage Payment Plan'!E$9/12),#N/A),#N/A)</f>
        <v>1384.2801426669284</v>
      </c>
      <c r="AA14" s="50">
        <f>IFERROR(IF(V13&gt;0,'Mortgage Payment Plan'!E$14,#N/A),#N/A)</f>
        <v>0</v>
      </c>
      <c r="AB14" s="49">
        <v>46388</v>
      </c>
      <c r="AC14" s="50">
        <v>276561.56720562495</v>
      </c>
      <c r="AD14" s="50">
        <v>16706.464850757657</v>
      </c>
      <c r="AE14" s="50">
        <v>0</v>
      </c>
    </row>
    <row r="15" spans="1:31" x14ac:dyDescent="0.25">
      <c r="A15" s="49">
        <f>IFERROR(IF(B14&gt;0,IF(ISBLANK('Mortgage Payment Plan'!C68),IF(H_MortgageAmoritization!B14-H_MortgageAmoritization!E15&gt;0,DATE(YEAR(A14),MONTH(A14)+1,DAY(A$2)),#N/A),'Mortgage Payment Plan'!C68),#N/A),#N/A)</f>
        <v>46419</v>
      </c>
      <c r="B15" s="50">
        <f>IFERROR(IF(B14&gt;0,IF(OR(ISBLANK('Mortgage Payment Plan'!G68),'Mortgage Payment Plan'!G68=""),IF(H_MortgageAmoritization!B14-H_MortgageAmoritization!E15&gt;0,H_MortgageAmoritization!B14-H_MortgageAmoritization!E15,#N/A),'Mortgage Payment Plan'!G68),#N/A),#N/A)</f>
        <v>276265.65327089868</v>
      </c>
      <c r="C15" s="50">
        <f>IFERROR(IF(AND(B14&gt;0,H_MortgageAmoritization!B14-H_MortgageAmoritization!E15&gt;0),F15+C14,#N/A),#N/A)</f>
        <v>18089.273270898764</v>
      </c>
      <c r="D15" s="50">
        <f>IFERROR(IF(AND(B14&gt;0,H_MortgageAmoritization!B14-H_MortgageAmoritization!E15&gt;0),D14+G15,#N/A),#N/A)</f>
        <v>0</v>
      </c>
      <c r="E15" s="50">
        <f>IFERROR(IF(B14&gt;0,IF(ISBLANK('Mortgage Payment Plan'!D68),('Mortgage Payment Plan'!E$18+'Mortgage Payment Plan'!E$19+IF(MONTH(A14)+1=MONTH(1&amp;'Mortgage Payment Plan'!E$21),'Mortgage Payment Plan'!E$20,IF(AND(MONTH(A14)+1=13,MONTH(1&amp;'Mortgage Payment Plan'!E$21)=1),'Mortgage Payment Plan'!E$20,0)))-(H_MortgageAmoritization!B14*'Mortgage Payment Plan'!E$9/12),'Mortgage Payment Plan'!D68),#N/A),#N/A)</f>
        <v>295.93207327911114</v>
      </c>
      <c r="F15" s="50">
        <f>IFERROR(IF(B14&gt;0,IF(ISBLANK('Mortgage Payment Plan'!E68),(H_MortgageAmoritization!B14*'Mortgage Payment Plan'!E$9/12),'Mortgage Payment Plan'!E68),#N/A),#N/A)</f>
        <v>1382.8079267208889</v>
      </c>
      <c r="G15" s="50">
        <f>IFERROR(IF(B14&gt;0,IF(ISBLANK('Mortgage Payment Plan'!F68),'Mortgage Payment Plan'!E$14,'Mortgage Payment Plan'!F68),#N/A),#N/A)</f>
        <v>0</v>
      </c>
      <c r="H15" s="50">
        <f t="shared" si="1"/>
        <v>1678.74</v>
      </c>
      <c r="J15" s="49">
        <v>46419</v>
      </c>
      <c r="N15" s="50">
        <v>276265.65327089868</v>
      </c>
      <c r="O15" s="50">
        <v>18089.273270898764</v>
      </c>
      <c r="P15" s="50">
        <v>0</v>
      </c>
      <c r="Q15" s="50" t="e" cm="1">
        <f t="array" ref="Q15">IF('Mortgage Payment Plan'!E$22="Annual",IF(MATCH(J15,S:S,0),N15,#N/A),IF('Mortgage Payment Plan'!E$22="Percentage",_xlfn.IFS(R$2=J15,N15,R$3=J15,N15,R$4=J15,N15,R$5=J15,N15,R$6=J15,N15),#N/A))</f>
        <v>#N/A</v>
      </c>
      <c r="S15" s="53">
        <v>50771</v>
      </c>
      <c r="U15" s="49">
        <f>IFERROR(IF(V14&gt;0,IF(H_MortgageAmoritization!V14-H_MortgageAmoritization!Y15&gt;0,DATE(YEAR(U14),MONTH(U14)+1,DAY(U$2)),#N/A),#N/A),#N/A)</f>
        <v>46419</v>
      </c>
      <c r="V15" s="50">
        <f>IFERROR(IF(V14&gt;0,IF(H_MortgageAmoritization!V14-H_MortgageAmoritization!Y15&gt;0,H_MortgageAmoritization!V14-H_MortgageAmoritization!Y15,#N/A),#N/A),#N/A)</f>
        <v>276265.63357122533</v>
      </c>
      <c r="W15" s="50">
        <f>IFERROR(IF(AND(V14&gt;0,H_MortgageAmoritization!V14-H_MortgageAmoritization!Y15&gt;0),Z15+W14,#N/A),#N/A)</f>
        <v>18089.272686785782</v>
      </c>
      <c r="X15" s="50">
        <f>IFERROR(IF(AND(V14&gt;0,H_MortgageAmoritization!V14-H_MortgageAmoritization!Y15&gt;0),X14+AA15,#N/A),#N/A)</f>
        <v>0</v>
      </c>
      <c r="Y15" s="50">
        <f>IFERROR(IF(V14&gt;0,(IFERROR(('Mortgage Payment Plan'!E$8*('Mortgage Payment Plan'!E$9/12)/(1-((1+('Mortgage Payment Plan'!E$9/12))^IF('Mortgage Payment Plan'!E$16="30 Year Fixed",-360,-180)))),0))-(H_MortgageAmoritization!V14*'Mortgage Payment Plan'!E$9/12),#N/A),#N/A)</f>
        <v>295.93363439960058</v>
      </c>
      <c r="Z15" s="50">
        <f>IFERROR(IF(V14&gt;0,(H_MortgageAmoritization!V14*'Mortgage Payment Plan'!E$9/12),#N/A),#N/A)</f>
        <v>1382.8078360281245</v>
      </c>
      <c r="AA15" s="50">
        <f>IFERROR(IF(V14&gt;0,'Mortgage Payment Plan'!E$14,#N/A),#N/A)</f>
        <v>0</v>
      </c>
      <c r="AB15" s="49">
        <v>46419</v>
      </c>
      <c r="AC15" s="50">
        <v>276265.63357122533</v>
      </c>
      <c r="AD15" s="50">
        <v>18089.272686785782</v>
      </c>
      <c r="AE15" s="50">
        <v>0</v>
      </c>
    </row>
    <row r="16" spans="1:31" x14ac:dyDescent="0.25">
      <c r="A16" s="49">
        <f>IFERROR(IF(B15&gt;0,IF(ISBLANK('Mortgage Payment Plan'!C69),IF(H_MortgageAmoritization!B15-H_MortgageAmoritization!E16&gt;0,DATE(YEAR(A15),MONTH(A15)+1,DAY(A$2)),#N/A),'Mortgage Payment Plan'!C69),#N/A),#N/A)</f>
        <v>46447</v>
      </c>
      <c r="B16" s="50">
        <f>IFERROR(IF(B15&gt;0,IF(OR(ISBLANK('Mortgage Payment Plan'!G69),'Mortgage Payment Plan'!G69=""),IF(H_MortgageAmoritization!B15-H_MortgageAmoritization!E16&gt;0,H_MortgageAmoritization!B15-H_MortgageAmoritization!E16,#N/A),'Mortgage Payment Plan'!G69),#N/A),#N/A)</f>
        <v>275968.2415372532</v>
      </c>
      <c r="C16" s="50">
        <f>IFERROR(IF(AND(B15&gt;0,H_MortgageAmoritization!B15-H_MortgageAmoritization!E16&gt;0),F16+C15,#N/A),#N/A)</f>
        <v>19470.601537253257</v>
      </c>
      <c r="D16" s="50">
        <f>IFERROR(IF(AND(B15&gt;0,H_MortgageAmoritization!B15-H_MortgageAmoritization!E16&gt;0),D15+G16,#N/A),#N/A)</f>
        <v>0</v>
      </c>
      <c r="E16" s="50">
        <f>IFERROR(IF(B15&gt;0,IF(ISBLANK('Mortgage Payment Plan'!D69),('Mortgage Payment Plan'!E$18+'Mortgage Payment Plan'!E$19+IF(MONTH(A15)+1=MONTH(1&amp;'Mortgage Payment Plan'!E$21),'Mortgage Payment Plan'!E$20,IF(AND(MONTH(A15)+1=13,MONTH(1&amp;'Mortgage Payment Plan'!E$21)=1),'Mortgage Payment Plan'!E$20,0)))-(H_MortgageAmoritization!B15*'Mortgage Payment Plan'!E$9/12),'Mortgage Payment Plan'!D69),#N/A),#N/A)</f>
        <v>297.41173364550673</v>
      </c>
      <c r="F16" s="50">
        <f>IFERROR(IF(B15&gt;0,IF(ISBLANK('Mortgage Payment Plan'!E69),(H_MortgageAmoritization!B15*'Mortgage Payment Plan'!E$9/12),'Mortgage Payment Plan'!E69),#N/A),#N/A)</f>
        <v>1381.3282663544933</v>
      </c>
      <c r="G16" s="50">
        <f>IFERROR(IF(B15&gt;0,IF(ISBLANK('Mortgage Payment Plan'!F69),'Mortgage Payment Plan'!E$14,'Mortgage Payment Plan'!F69),#N/A),#N/A)</f>
        <v>0</v>
      </c>
      <c r="H16" s="50">
        <f t="shared" si="1"/>
        <v>1678.74</v>
      </c>
      <c r="J16" s="49">
        <v>46447</v>
      </c>
      <c r="N16" s="50">
        <v>275968.2415372532</v>
      </c>
      <c r="O16" s="50">
        <v>19470.601537253257</v>
      </c>
      <c r="P16" s="50">
        <v>0</v>
      </c>
      <c r="Q16" s="50" t="e" cm="1">
        <f t="array" ref="Q16">IF('Mortgage Payment Plan'!E$22="Annual",IF(MATCH(J16,S:S,0),N16,#N/A),IF('Mortgage Payment Plan'!E$22="Percentage",_xlfn.IFS(R$2=J16,N16,R$3=J16,N16,R$4=J16,N16,R$5=J16,N16,R$6=J16,N16),#N/A))</f>
        <v>#N/A</v>
      </c>
      <c r="S16" s="53">
        <v>51136</v>
      </c>
      <c r="U16" s="49">
        <f>IFERROR(IF(V15&gt;0,IF(H_MortgageAmoritization!V15-H_MortgageAmoritization!Y16&gt;0,DATE(YEAR(U15),MONTH(U15)+1,DAY(U$2)),#N/A),#N/A),#N/A)</f>
        <v>46447</v>
      </c>
      <c r="V16" s="50">
        <f>IFERROR(IF(V15&gt;0,IF(H_MortgageAmoritization!V15-H_MortgageAmoritization!Y16&gt;0,H_MortgageAmoritization!V15-H_MortgageAmoritization!Y16,#N/A),#N/A),#N/A)</f>
        <v>275968.22026865376</v>
      </c>
      <c r="W16" s="50">
        <f>IFERROR(IF(AND(V15&gt;0,H_MortgageAmoritization!V15-H_MortgageAmoritization!Y16&gt;0),Z16+W15,#N/A),#N/A)</f>
        <v>19470.600854641907</v>
      </c>
      <c r="X16" s="50">
        <f>IFERROR(IF(AND(V15&gt;0,H_MortgageAmoritization!V15-H_MortgageAmoritization!Y16&gt;0),X15+AA16,#N/A),#N/A)</f>
        <v>0</v>
      </c>
      <c r="Y16" s="50">
        <f>IFERROR(IF(V15&gt;0,(IFERROR(('Mortgage Payment Plan'!E$8*('Mortgage Payment Plan'!E$9/12)/(1-((1+('Mortgage Payment Plan'!E$9/12))^IF('Mortgage Payment Plan'!E$16="30 Year Fixed",-360,-180)))),0))-(H_MortgageAmoritization!V15*'Mortgage Payment Plan'!E$9/12),#N/A),#N/A)</f>
        <v>297.41330257159825</v>
      </c>
      <c r="Z16" s="50">
        <f>IFERROR(IF(V15&gt;0,(H_MortgageAmoritization!V15*'Mortgage Payment Plan'!E$9/12),#N/A),#N/A)</f>
        <v>1381.3281678561268</v>
      </c>
      <c r="AA16" s="50">
        <f>IFERROR(IF(V15&gt;0,'Mortgage Payment Plan'!E$14,#N/A),#N/A)</f>
        <v>0</v>
      </c>
      <c r="AB16" s="49">
        <v>46447</v>
      </c>
      <c r="AC16" s="50">
        <v>275968.22026865376</v>
      </c>
      <c r="AD16" s="50">
        <v>19470.600854641907</v>
      </c>
      <c r="AE16" s="50">
        <v>0</v>
      </c>
    </row>
    <row r="17" spans="1:31" x14ac:dyDescent="0.25">
      <c r="A17" s="49">
        <f>IFERROR(IF(B16&gt;0,IF(ISBLANK('Mortgage Payment Plan'!C70),IF(H_MortgageAmoritization!B16-H_MortgageAmoritization!E17&gt;0,DATE(YEAR(A16),MONTH(A16)+1,DAY(A$2)),#N/A),'Mortgage Payment Plan'!C70),#N/A),#N/A)</f>
        <v>46478</v>
      </c>
      <c r="B17" s="50">
        <f>IFERROR(IF(B16&gt;0,IF(OR(ISBLANK('Mortgage Payment Plan'!G70),'Mortgage Payment Plan'!G70=""),IF(H_MortgageAmoritization!B16-H_MortgageAmoritization!E17&gt;0,H_MortgageAmoritization!B16-H_MortgageAmoritization!E17,#N/A),'Mortgage Payment Plan'!G70),#N/A),#N/A)</f>
        <v>275669.34274493944</v>
      </c>
      <c r="C17" s="50">
        <f>IFERROR(IF(AND(B16&gt;0,H_MortgageAmoritization!B16-H_MortgageAmoritization!E17&gt;0),F17+C16,#N/A),#N/A)</f>
        <v>20850.442744939523</v>
      </c>
      <c r="D17" s="50">
        <f>IFERROR(IF(AND(B16&gt;0,H_MortgageAmoritization!B16-H_MortgageAmoritization!E17&gt;0),D16+G17,#N/A),#N/A)</f>
        <v>0</v>
      </c>
      <c r="E17" s="50">
        <f>IFERROR(IF(B16&gt;0,IF(ISBLANK('Mortgage Payment Plan'!D70),('Mortgage Payment Plan'!E$18+'Mortgage Payment Plan'!E$19+IF(MONTH(A16)+1=MONTH(1&amp;'Mortgage Payment Plan'!E$21),'Mortgage Payment Plan'!E$20,IF(AND(MONTH(A16)+1=13,MONTH(1&amp;'Mortgage Payment Plan'!E$21)=1),'Mortgage Payment Plan'!E$20,0)))-(H_MortgageAmoritization!B16*'Mortgage Payment Plan'!E$9/12),'Mortgage Payment Plan'!D70),#N/A),#N/A)</f>
        <v>298.89879231373402</v>
      </c>
      <c r="F17" s="50">
        <f>IFERROR(IF(B16&gt;0,IF(ISBLANK('Mortgage Payment Plan'!E70),(H_MortgageAmoritization!B16*'Mortgage Payment Plan'!E$9/12),'Mortgage Payment Plan'!E70),#N/A),#N/A)</f>
        <v>1379.841207686266</v>
      </c>
      <c r="G17" s="50">
        <f>IFERROR(IF(B16&gt;0,IF(ISBLANK('Mortgage Payment Plan'!F70),'Mortgage Payment Plan'!E$14,'Mortgage Payment Plan'!F70),#N/A),#N/A)</f>
        <v>0</v>
      </c>
      <c r="H17" s="50">
        <f t="shared" si="1"/>
        <v>1678.74</v>
      </c>
      <c r="J17" s="49">
        <v>46478</v>
      </c>
      <c r="N17" s="50">
        <v>275669.34274493944</v>
      </c>
      <c r="O17" s="50">
        <v>20850.442744939523</v>
      </c>
      <c r="P17" s="50">
        <v>0</v>
      </c>
      <c r="Q17" s="50" t="e" cm="1">
        <f t="array" ref="Q17">IF('Mortgage Payment Plan'!E$22="Annual",IF(MATCH(J17,S:S,0),N17,#N/A),IF('Mortgage Payment Plan'!E$22="Percentage",_xlfn.IFS(R$2=J17,N17,R$3=J17,N17,R$4=J17,N17,R$5=J17,N17,R$6=J17,N17),#N/A))</f>
        <v>#N/A</v>
      </c>
      <c r="S17" s="53">
        <v>51502</v>
      </c>
      <c r="U17" s="49">
        <f>IFERROR(IF(V16&gt;0,IF(H_MortgageAmoritization!V16-H_MortgageAmoritization!Y17&gt;0,DATE(YEAR(U16),MONTH(U16)+1,DAY(U$2)),#N/A),#N/A),#N/A)</f>
        <v>46478</v>
      </c>
      <c r="V17" s="50">
        <f>IFERROR(IF(V16&gt;0,IF(H_MortgageAmoritization!V16-H_MortgageAmoritization!Y17&gt;0,H_MortgageAmoritization!V16-H_MortgageAmoritization!Y17,#N/A),#N/A),#N/A)</f>
        <v>275669.31989956932</v>
      </c>
      <c r="W17" s="50">
        <f>IFERROR(IF(AND(V16&gt;0,H_MortgageAmoritization!V16-H_MortgageAmoritization!Y17&gt;0),Z17+W16,#N/A),#N/A)</f>
        <v>20850.441955985174</v>
      </c>
      <c r="X17" s="50">
        <f>IFERROR(IF(AND(V16&gt;0,H_MortgageAmoritization!V16-H_MortgageAmoritization!Y17&gt;0),X16+AA17,#N/A),#N/A)</f>
        <v>0</v>
      </c>
      <c r="Y17" s="50">
        <f>IFERROR(IF(V16&gt;0,(IFERROR(('Mortgage Payment Plan'!E$8*('Mortgage Payment Plan'!E$9/12)/(1-((1+('Mortgage Payment Plan'!E$9/12))^IF('Mortgage Payment Plan'!E$16="30 Year Fixed",-360,-180)))),0))-(H_MortgageAmoritization!V16*'Mortgage Payment Plan'!E$9/12),#N/A),#N/A)</f>
        <v>298.90036908445632</v>
      </c>
      <c r="Z17" s="50">
        <f>IFERROR(IF(V16&gt;0,(H_MortgageAmoritization!V16*'Mortgage Payment Plan'!E$9/12),#N/A),#N/A)</f>
        <v>1379.8411013432687</v>
      </c>
      <c r="AA17" s="50">
        <f>IFERROR(IF(V16&gt;0,'Mortgage Payment Plan'!E$14,#N/A),#N/A)</f>
        <v>0</v>
      </c>
      <c r="AB17" s="49">
        <v>46478</v>
      </c>
      <c r="AC17" s="50">
        <v>275669.31989956932</v>
      </c>
      <c r="AD17" s="50">
        <v>20850.441955985174</v>
      </c>
      <c r="AE17" s="50">
        <v>0</v>
      </c>
    </row>
    <row r="18" spans="1:31" x14ac:dyDescent="0.25">
      <c r="A18" s="49">
        <f>IFERROR(IF(B17&gt;0,IF(ISBLANK('Mortgage Payment Plan'!C71),IF(H_MortgageAmoritization!B17-H_MortgageAmoritization!E18&gt;0,DATE(YEAR(A17),MONTH(A17)+1,DAY(A$2)),#N/A),'Mortgage Payment Plan'!C71),#N/A),#N/A)</f>
        <v>46508</v>
      </c>
      <c r="B18" s="50">
        <f>IFERROR(IF(B17&gt;0,IF(OR(ISBLANK('Mortgage Payment Plan'!G71),'Mortgage Payment Plan'!G71=""),IF(H_MortgageAmoritization!B17-H_MortgageAmoritization!E18&gt;0,H_MortgageAmoritization!B17-H_MortgageAmoritization!E18,#N/A),'Mortgage Payment Plan'!G71),#N/A),#N/A)</f>
        <v>275368.94945866411</v>
      </c>
      <c r="C18" s="50">
        <f>IFERROR(IF(AND(B17&gt;0,H_MortgageAmoritization!B17-H_MortgageAmoritization!E18&gt;0),F18+C17,#N/A),#N/A)</f>
        <v>22228.789458664221</v>
      </c>
      <c r="D18" s="50">
        <f>IFERROR(IF(AND(B17&gt;0,H_MortgageAmoritization!B17-H_MortgageAmoritization!E18&gt;0),D17+G18,#N/A),#N/A)</f>
        <v>0</v>
      </c>
      <c r="E18" s="50">
        <f>IFERROR(IF(B17&gt;0,IF(ISBLANK('Mortgage Payment Plan'!D71),('Mortgage Payment Plan'!E$18+'Mortgage Payment Plan'!E$19+IF(MONTH(A17)+1=MONTH(1&amp;'Mortgage Payment Plan'!E$21),'Mortgage Payment Plan'!E$20,IF(AND(MONTH(A17)+1=13,MONTH(1&amp;'Mortgage Payment Plan'!E$21)=1),'Mortgage Payment Plan'!E$20,0)))-(H_MortgageAmoritization!B17*'Mortgage Payment Plan'!E$9/12),'Mortgage Payment Plan'!D71),#N/A),#N/A)</f>
        <v>300.3932862753029</v>
      </c>
      <c r="F18" s="50">
        <f>IFERROR(IF(B17&gt;0,IF(ISBLANK('Mortgage Payment Plan'!E71),(H_MortgageAmoritization!B17*'Mortgage Payment Plan'!E$9/12),'Mortgage Payment Plan'!E71),#N/A),#N/A)</f>
        <v>1378.3467137246971</v>
      </c>
      <c r="G18" s="50">
        <f>IFERROR(IF(B17&gt;0,IF(ISBLANK('Mortgage Payment Plan'!F71),'Mortgage Payment Plan'!E$14,'Mortgage Payment Plan'!F71),#N/A),#N/A)</f>
        <v>0</v>
      </c>
      <c r="H18" s="50">
        <f t="shared" si="1"/>
        <v>1678.74</v>
      </c>
      <c r="I18" s="53"/>
      <c r="J18" s="49">
        <v>46508</v>
      </c>
      <c r="N18" s="50">
        <v>275368.94945866411</v>
      </c>
      <c r="O18" s="50">
        <v>22228.789458664221</v>
      </c>
      <c r="P18" s="50">
        <v>0</v>
      </c>
      <c r="Q18" s="50" t="e" cm="1">
        <f t="array" ref="Q18">IF('Mortgage Payment Plan'!E$22="Annual",IF(MATCH(J18,S:S,0),N18,#N/A),IF('Mortgage Payment Plan'!E$22="Percentage",_xlfn.IFS(R$2=J18,N18,R$3=J18,N18,R$4=J18,N18,R$5=J18,N18,R$6=J18,N18),#N/A))</f>
        <v>#N/A</v>
      </c>
      <c r="S18" s="53">
        <v>51867</v>
      </c>
      <c r="U18" s="49">
        <f>IFERROR(IF(V17&gt;0,IF(H_MortgageAmoritization!V17-H_MortgageAmoritization!Y18&gt;0,DATE(YEAR(U17),MONTH(U17)+1,DAY(U$2)),#N/A),#N/A),#N/A)</f>
        <v>46508</v>
      </c>
      <c r="V18" s="50">
        <f>IFERROR(IF(V17&gt;0,IF(H_MortgageAmoritization!V17-H_MortgageAmoritization!Y18&gt;0,H_MortgageAmoritization!V17-H_MortgageAmoritization!Y18,#N/A),#N/A),#N/A)</f>
        <v>275368.92502863944</v>
      </c>
      <c r="W18" s="50">
        <f>IFERROR(IF(AND(V17&gt;0,H_MortgageAmoritization!V17-H_MortgageAmoritization!Y18&gt;0),Z18+W17,#N/A),#N/A)</f>
        <v>22228.788555483021</v>
      </c>
      <c r="X18" s="50">
        <f>IFERROR(IF(AND(V17&gt;0,H_MortgageAmoritization!V17-H_MortgageAmoritization!Y18&gt;0),X17+AA18,#N/A),#N/A)</f>
        <v>0</v>
      </c>
      <c r="Y18" s="50">
        <f>IFERROR(IF(V17&gt;0,(IFERROR(('Mortgage Payment Plan'!E$8*('Mortgage Payment Plan'!E$9/12)/(1-((1+('Mortgage Payment Plan'!E$9/12))^IF('Mortgage Payment Plan'!E$16="30 Year Fixed",-360,-180)))),0))-(H_MortgageAmoritization!V17*'Mortgage Payment Plan'!E$9/12),#N/A),#N/A)</f>
        <v>300.39487092987838</v>
      </c>
      <c r="Z18" s="50">
        <f>IFERROR(IF(V17&gt;0,(H_MortgageAmoritization!V17*'Mortgage Payment Plan'!E$9/12),#N/A),#N/A)</f>
        <v>1378.3465994978467</v>
      </c>
      <c r="AA18" s="50">
        <f>IFERROR(IF(V17&gt;0,'Mortgage Payment Plan'!E$14,#N/A),#N/A)</f>
        <v>0</v>
      </c>
      <c r="AB18" s="49">
        <v>46508</v>
      </c>
      <c r="AC18" s="50">
        <v>275368.92502863944</v>
      </c>
      <c r="AD18" s="50">
        <v>22228.788555483021</v>
      </c>
      <c r="AE18" s="50">
        <v>0</v>
      </c>
    </row>
    <row r="19" spans="1:31" x14ac:dyDescent="0.25">
      <c r="A19" s="49">
        <f>IFERROR(IF(B18&gt;0,IF(ISBLANK('Mortgage Payment Plan'!C72),IF(H_MortgageAmoritization!B18-H_MortgageAmoritization!E19&gt;0,DATE(YEAR(A18),MONTH(A18)+1,DAY(A$2)),#N/A),'Mortgage Payment Plan'!C72),#N/A),#N/A)</f>
        <v>46539</v>
      </c>
      <c r="B19" s="50">
        <f>IFERROR(IF(B18&gt;0,IF(OR(ISBLANK('Mortgage Payment Plan'!G72),'Mortgage Payment Plan'!G72=""),IF(H_MortgageAmoritization!B18-H_MortgageAmoritization!E19&gt;0,H_MortgageAmoritization!B18-H_MortgageAmoritization!E19,#N/A),'Mortgage Payment Plan'!G72),#N/A),#N/A)</f>
        <v>275067.05420595745</v>
      </c>
      <c r="C19" s="50">
        <f>IFERROR(IF(AND(B18&gt;0,H_MortgageAmoritization!B18-H_MortgageAmoritization!E19&gt;0),F19+C18,#N/A),#N/A)</f>
        <v>23605.634205957544</v>
      </c>
      <c r="D19" s="50">
        <f>IFERROR(IF(AND(B18&gt;0,H_MortgageAmoritization!B18-H_MortgageAmoritization!E19&gt;0),D18+G19,#N/A),#N/A)</f>
        <v>0</v>
      </c>
      <c r="E19" s="50">
        <f>IFERROR(IF(B18&gt;0,IF(ISBLANK('Mortgage Payment Plan'!D72),('Mortgage Payment Plan'!E$18+'Mortgage Payment Plan'!E$19+IF(MONTH(A18)+1=MONTH(1&amp;'Mortgage Payment Plan'!E$21),'Mortgage Payment Plan'!E$20,IF(AND(MONTH(A18)+1=13,MONTH(1&amp;'Mortgage Payment Plan'!E$21)=1),'Mortgage Payment Plan'!E$20,0)))-(H_MortgageAmoritization!B18*'Mortgage Payment Plan'!E$9/12),'Mortgage Payment Plan'!D72),#N/A),#N/A)</f>
        <v>301.89525270667946</v>
      </c>
      <c r="F19" s="50">
        <f>IFERROR(IF(B18&gt;0,IF(ISBLANK('Mortgage Payment Plan'!E72),(H_MortgageAmoritization!B18*'Mortgage Payment Plan'!E$9/12),'Mortgage Payment Plan'!E72),#N/A),#N/A)</f>
        <v>1376.8447472933206</v>
      </c>
      <c r="G19" s="50">
        <f>IFERROR(IF(B18&gt;0,IF(ISBLANK('Mortgage Payment Plan'!F72),'Mortgage Payment Plan'!E$14,'Mortgage Payment Plan'!F72),#N/A),#N/A)</f>
        <v>0</v>
      </c>
      <c r="H19" s="50">
        <f t="shared" si="1"/>
        <v>1678.74</v>
      </c>
      <c r="J19" s="49">
        <v>46539</v>
      </c>
      <c r="N19" s="50">
        <v>275067.05420595745</v>
      </c>
      <c r="O19" s="50">
        <v>23605.634205957544</v>
      </c>
      <c r="P19" s="50">
        <v>0</v>
      </c>
      <c r="Q19" s="50" t="e" cm="1">
        <f t="array" ref="Q19">IF('Mortgage Payment Plan'!E$22="Annual",IF(MATCH(J19,S:S,0),N19,#N/A),IF('Mortgage Payment Plan'!E$22="Percentage",_xlfn.IFS(R$2=J19,N19,R$3=J19,N19,R$4=J19,N19,R$5=J19,N19,R$6=J19,N19),#N/A))</f>
        <v>#N/A</v>
      </c>
      <c r="S19" s="53">
        <v>52232</v>
      </c>
      <c r="U19" s="49">
        <f>IFERROR(IF(V18&gt;0,IF(H_MortgageAmoritization!V18-H_MortgageAmoritization!Y19&gt;0,DATE(YEAR(U18),MONTH(U18)+1,DAY(U$2)),#N/A),#N/A),#N/A)</f>
        <v>46539</v>
      </c>
      <c r="V19" s="50">
        <f>IFERROR(IF(V18&gt;0,IF(H_MortgageAmoritization!V18-H_MortgageAmoritization!Y19&gt;0,H_MortgageAmoritization!V18-H_MortgageAmoritization!Y19,#N/A),#N/A),#N/A)</f>
        <v>275067.02818335494</v>
      </c>
      <c r="W19" s="50">
        <f>IFERROR(IF(AND(V18&gt;0,H_MortgageAmoritization!V18-H_MortgageAmoritization!Y19&gt;0),Z19+W18,#N/A),#N/A)</f>
        <v>23605.633180626217</v>
      </c>
      <c r="X19" s="50">
        <f>IFERROR(IF(AND(V18&gt;0,H_MortgageAmoritization!V18-H_MortgageAmoritization!Y19&gt;0),X18+AA19,#N/A),#N/A)</f>
        <v>0</v>
      </c>
      <c r="Y19" s="50">
        <f>IFERROR(IF(V18&gt;0,(IFERROR(('Mortgage Payment Plan'!E$8*('Mortgage Payment Plan'!E$9/12)/(1-((1+('Mortgage Payment Plan'!E$9/12))^IF('Mortgage Payment Plan'!E$16="30 Year Fixed",-360,-180)))),0))-(H_MortgageAmoritization!V18*'Mortgage Payment Plan'!E$9/12),#N/A),#N/A)</f>
        <v>301.8968452845279</v>
      </c>
      <c r="Z19" s="50">
        <f>IFERROR(IF(V18&gt;0,(H_MortgageAmoritization!V18*'Mortgage Payment Plan'!E$9/12),#N/A),#N/A)</f>
        <v>1376.8446251431972</v>
      </c>
      <c r="AA19" s="50">
        <f>IFERROR(IF(V18&gt;0,'Mortgage Payment Plan'!E$14,#N/A),#N/A)</f>
        <v>0</v>
      </c>
      <c r="AB19" s="49">
        <v>46539</v>
      </c>
      <c r="AC19" s="50">
        <v>275067.02818335494</v>
      </c>
      <c r="AD19" s="50">
        <v>23605.633180626217</v>
      </c>
      <c r="AE19" s="50">
        <v>0</v>
      </c>
    </row>
    <row r="20" spans="1:31" x14ac:dyDescent="0.25">
      <c r="A20" s="49">
        <f>IFERROR(IF(B19&gt;0,IF(ISBLANK('Mortgage Payment Plan'!C73),IF(H_MortgageAmoritization!B19-H_MortgageAmoritization!E20&gt;0,DATE(YEAR(A19),MONTH(A19)+1,DAY(A$2)),#N/A),'Mortgage Payment Plan'!C73),#N/A),#N/A)</f>
        <v>46569</v>
      </c>
      <c r="B20" s="50">
        <f>IFERROR(IF(B19&gt;0,IF(OR(ISBLANK('Mortgage Payment Plan'!G73),'Mortgage Payment Plan'!G73=""),IF(H_MortgageAmoritization!B19-H_MortgageAmoritization!E20&gt;0,H_MortgageAmoritization!B19-H_MortgageAmoritization!E20,#N/A),'Mortgage Payment Plan'!G73),#N/A),#N/A)</f>
        <v>274763.64947698725</v>
      </c>
      <c r="C20" s="50">
        <f>IFERROR(IF(AND(B19&gt;0,H_MortgageAmoritization!B19-H_MortgageAmoritization!E20&gt;0),F20+C19,#N/A),#N/A)</f>
        <v>24980.969476987331</v>
      </c>
      <c r="D20" s="50">
        <f>IFERROR(IF(AND(B19&gt;0,H_MortgageAmoritization!B19-H_MortgageAmoritization!E20&gt;0),D19+G20,#N/A),#N/A)</f>
        <v>0</v>
      </c>
      <c r="E20" s="50">
        <f>IFERROR(IF(B19&gt;0,IF(ISBLANK('Mortgage Payment Plan'!D73),('Mortgage Payment Plan'!E$18+'Mortgage Payment Plan'!E$19+IF(MONTH(A19)+1=MONTH(1&amp;'Mortgage Payment Plan'!E$21),'Mortgage Payment Plan'!E$20,IF(AND(MONTH(A19)+1=13,MONTH(1&amp;'Mortgage Payment Plan'!E$21)=1),'Mortgage Payment Plan'!E$20,0)))-(H_MortgageAmoritization!B19*'Mortgage Payment Plan'!E$9/12),'Mortgage Payment Plan'!D73),#N/A),#N/A)</f>
        <v>303.404728970213</v>
      </c>
      <c r="F20" s="50">
        <f>IFERROR(IF(B19&gt;0,IF(ISBLANK('Mortgage Payment Plan'!E73),(H_MortgageAmoritization!B19*'Mortgage Payment Plan'!E$9/12),'Mortgage Payment Plan'!E73),#N/A),#N/A)</f>
        <v>1375.335271029787</v>
      </c>
      <c r="G20" s="50">
        <f>IFERROR(IF(B19&gt;0,IF(ISBLANK('Mortgage Payment Plan'!F73),'Mortgage Payment Plan'!E$14,'Mortgage Payment Plan'!F73),#N/A),#N/A)</f>
        <v>0</v>
      </c>
      <c r="H20" s="50">
        <f t="shared" si="1"/>
        <v>1678.74</v>
      </c>
      <c r="J20" s="49">
        <v>46569</v>
      </c>
      <c r="N20" s="50">
        <v>274763.64947698725</v>
      </c>
      <c r="O20" s="50">
        <v>24980.969476987331</v>
      </c>
      <c r="P20" s="50">
        <v>0</v>
      </c>
      <c r="Q20" s="50" t="e" cm="1">
        <f t="array" ref="Q20">IF('Mortgage Payment Plan'!E$22="Annual",IF(MATCH(J20,S:S,0),N20,#N/A),IF('Mortgage Payment Plan'!E$22="Percentage",_xlfn.IFS(R$2=J20,N20,R$3=J20,N20,R$4=J20,N20,R$5=J20,N20,R$6=J20,N20),#N/A))</f>
        <v>#N/A</v>
      </c>
      <c r="S20" s="53">
        <v>52597</v>
      </c>
      <c r="U20" s="49">
        <f>IFERROR(IF(V19&gt;0,IF(H_MortgageAmoritization!V19-H_MortgageAmoritization!Y20&gt;0,DATE(YEAR(U19),MONTH(U19)+1,DAY(U$2)),#N/A),#N/A),#N/A)</f>
        <v>46569</v>
      </c>
      <c r="V20" s="50">
        <f>IFERROR(IF(V19&gt;0,IF(H_MortgageAmoritization!V19-H_MortgageAmoritization!Y20&gt;0,H_MortgageAmoritization!V19-H_MortgageAmoritization!Y20,#N/A),#N/A),#N/A)</f>
        <v>274763.62185384397</v>
      </c>
      <c r="W20" s="50">
        <f>IFERROR(IF(AND(V19&gt;0,H_MortgageAmoritization!V19-H_MortgageAmoritization!Y20&gt;0),Z20+W19,#N/A),#N/A)</f>
        <v>24980.96832154299</v>
      </c>
      <c r="X20" s="50">
        <f>IFERROR(IF(AND(V19&gt;0,H_MortgageAmoritization!V19-H_MortgageAmoritization!Y20&gt;0),X19+AA20,#N/A),#N/A)</f>
        <v>0</v>
      </c>
      <c r="Y20" s="50">
        <f>IFERROR(IF(V19&gt;0,(IFERROR(('Mortgage Payment Plan'!E$8*('Mortgage Payment Plan'!E$9/12)/(1-((1+('Mortgage Payment Plan'!E$9/12))^IF('Mortgage Payment Plan'!E$16="30 Year Fixed",-360,-180)))),0))-(H_MortgageAmoritization!V19*'Mortgage Payment Plan'!E$9/12),#N/A),#N/A)</f>
        <v>303.4063295109504</v>
      </c>
      <c r="Z20" s="50">
        <f>IFERROR(IF(V19&gt;0,(H_MortgageAmoritization!V19*'Mortgage Payment Plan'!E$9/12),#N/A),#N/A)</f>
        <v>1375.3351409167747</v>
      </c>
      <c r="AA20" s="50">
        <f>IFERROR(IF(V19&gt;0,'Mortgage Payment Plan'!E$14,#N/A),#N/A)</f>
        <v>0</v>
      </c>
      <c r="AB20" s="49">
        <v>46569</v>
      </c>
      <c r="AC20" s="50">
        <v>274763.62185384397</v>
      </c>
      <c r="AD20" s="50">
        <v>24980.96832154299</v>
      </c>
      <c r="AE20" s="50">
        <v>0</v>
      </c>
    </row>
    <row r="21" spans="1:31" ht="15.75" customHeight="1" x14ac:dyDescent="0.25">
      <c r="A21" s="49">
        <f>IFERROR(IF(B20&gt;0,IF(ISBLANK('Mortgage Payment Plan'!C74),IF(H_MortgageAmoritization!B20-H_MortgageAmoritization!E21&gt;0,DATE(YEAR(A20),MONTH(A20)+1,DAY(A$2)),#N/A),'Mortgage Payment Plan'!C74),#N/A),#N/A)</f>
        <v>46600</v>
      </c>
      <c r="B21" s="50">
        <f>IFERROR(IF(B20&gt;0,IF(OR(ISBLANK('Mortgage Payment Plan'!G74),'Mortgage Payment Plan'!G74=""),IF(H_MortgageAmoritization!B20-H_MortgageAmoritization!E21&gt;0,H_MortgageAmoritization!B20-H_MortgageAmoritization!E21,#N/A),'Mortgage Payment Plan'!G74),#N/A),#N/A)</f>
        <v>274458.72772437218</v>
      </c>
      <c r="C21" s="50">
        <f>IFERROR(IF(AND(B20&gt;0,H_MortgageAmoritization!B20-H_MortgageAmoritization!E21&gt;0),F21+C20,#N/A),#N/A)</f>
        <v>26354.787724372269</v>
      </c>
      <c r="D21" s="50">
        <f>IFERROR(IF(AND(B20&gt;0,H_MortgageAmoritization!B20-H_MortgageAmoritization!E21&gt;0),D20+G21,#N/A),#N/A)</f>
        <v>0</v>
      </c>
      <c r="E21" s="50">
        <f>IFERROR(IF(B20&gt;0,IF(ISBLANK('Mortgage Payment Plan'!D74),('Mortgage Payment Plan'!E$18+'Mortgage Payment Plan'!E$19+IF(MONTH(A20)+1=MONTH(1&amp;'Mortgage Payment Plan'!E$21),'Mortgage Payment Plan'!E$20,IF(AND(MONTH(A20)+1=13,MONTH(1&amp;'Mortgage Payment Plan'!E$21)=1),'Mortgage Payment Plan'!E$20,0)))-(H_MortgageAmoritization!B20*'Mortgage Payment Plan'!E$9/12),'Mortgage Payment Plan'!D74),#N/A),#N/A)</f>
        <v>304.92175261506372</v>
      </c>
      <c r="F21" s="50">
        <f>IFERROR(IF(B20&gt;0,IF(ISBLANK('Mortgage Payment Plan'!E74),(H_MortgageAmoritization!B20*'Mortgage Payment Plan'!E$9/12),'Mortgage Payment Plan'!E74),#N/A),#N/A)</f>
        <v>1373.8182473849363</v>
      </c>
      <c r="G21" s="50">
        <f>IFERROR(IF(B20&gt;0,IF(ISBLANK('Mortgage Payment Plan'!F74),'Mortgage Payment Plan'!E$14,'Mortgage Payment Plan'!F74),#N/A),#N/A)</f>
        <v>0</v>
      </c>
      <c r="H21" s="50">
        <f t="shared" si="1"/>
        <v>1678.74</v>
      </c>
      <c r="J21" s="49">
        <v>46600</v>
      </c>
      <c r="N21" s="50">
        <v>274458.72772437218</v>
      </c>
      <c r="O21" s="50">
        <v>26354.787724372269</v>
      </c>
      <c r="P21" s="50">
        <v>0</v>
      </c>
      <c r="Q21" s="50" t="e" cm="1">
        <f t="array" ref="Q21">IF('Mortgage Payment Plan'!E$22="Annual",IF(MATCH(J21,S:S,0),N21,#N/A),IF('Mortgage Payment Plan'!E$22="Percentage",_xlfn.IFS(R$2=J21,N21,R$3=J21,N21,R$4=J21,N21,R$5=J21,N21,R$6=J21,N21),#N/A))</f>
        <v>#N/A</v>
      </c>
      <c r="S21" s="53">
        <v>52963</v>
      </c>
      <c r="U21" s="49">
        <f>IFERROR(IF(V20&gt;0,IF(H_MortgageAmoritization!V20-H_MortgageAmoritization!Y21&gt;0,DATE(YEAR(U20),MONTH(U20)+1,DAY(U$2)),#N/A),#N/A),#N/A)</f>
        <v>46600</v>
      </c>
      <c r="V21" s="50">
        <f>IFERROR(IF(V20&gt;0,IF(H_MortgageAmoritization!V20-H_MortgageAmoritization!Y21&gt;0,H_MortgageAmoritization!V20-H_MortgageAmoritization!Y21,#N/A),#N/A),#N/A)</f>
        <v>274458.69849268545</v>
      </c>
      <c r="W21" s="50">
        <f>IFERROR(IF(AND(V20&gt;0,H_MortgageAmoritization!V20-H_MortgageAmoritization!Y21&gt;0),Z21+W20,#N/A),#N/A)</f>
        <v>26354.786430812212</v>
      </c>
      <c r="X21" s="50">
        <f>IFERROR(IF(AND(V20&gt;0,H_MortgageAmoritization!V20-H_MortgageAmoritization!Y21&gt;0),X20+AA21,#N/A),#N/A)</f>
        <v>0</v>
      </c>
      <c r="Y21" s="50">
        <f>IFERROR(IF(V20&gt;0,(IFERROR(('Mortgage Payment Plan'!E$8*('Mortgage Payment Plan'!E$9/12)/(1-((1+('Mortgage Payment Plan'!E$9/12))^IF('Mortgage Payment Plan'!E$16="30 Year Fixed",-360,-180)))),0))-(H_MortgageAmoritization!V20*'Mortgage Payment Plan'!E$9/12),#N/A),#N/A)</f>
        <v>304.92336115850503</v>
      </c>
      <c r="Z21" s="50">
        <f>IFERROR(IF(V20&gt;0,(H_MortgageAmoritization!V20*'Mortgage Payment Plan'!E$9/12),#N/A),#N/A)</f>
        <v>1373.81810926922</v>
      </c>
      <c r="AA21" s="50">
        <f>IFERROR(IF(V20&gt;0,'Mortgage Payment Plan'!E$14,#N/A),#N/A)</f>
        <v>0</v>
      </c>
      <c r="AB21" s="49">
        <v>46600</v>
      </c>
      <c r="AC21" s="50">
        <v>274458.69849268545</v>
      </c>
      <c r="AD21" s="50">
        <v>26354.786430812212</v>
      </c>
      <c r="AE21" s="50">
        <v>0</v>
      </c>
    </row>
    <row r="22" spans="1:31" ht="15.75" customHeight="1" x14ac:dyDescent="0.25">
      <c r="A22" s="49">
        <f>IFERROR(IF(B21&gt;0,IF(ISBLANK('Mortgage Payment Plan'!C75),IF(H_MortgageAmoritization!B21-H_MortgageAmoritization!E22&gt;0,DATE(YEAR(A21),MONTH(A21)+1,DAY(A$2)),#N/A),'Mortgage Payment Plan'!C75),#N/A),#N/A)</f>
        <v>46631</v>
      </c>
      <c r="B22" s="50">
        <f>IFERROR(IF(B21&gt;0,IF(OR(ISBLANK('Mortgage Payment Plan'!G75),'Mortgage Payment Plan'!G75=""),IF(H_MortgageAmoritization!B21-H_MortgageAmoritization!E22&gt;0,H_MortgageAmoritization!B21-H_MortgageAmoritization!E22,#N/A),'Mortgage Payment Plan'!G75),#N/A),#N/A)</f>
        <v>274152.28136299405</v>
      </c>
      <c r="C22" s="50">
        <f>IFERROR(IF(AND(B21&gt;0,H_MortgageAmoritization!B21-H_MortgageAmoritization!E22&gt;0),F22+C21,#N/A),#N/A)</f>
        <v>27727.081362994129</v>
      </c>
      <c r="D22" s="50">
        <f>IFERROR(IF(AND(B21&gt;0,H_MortgageAmoritization!B21-H_MortgageAmoritization!E22&gt;0),D21+G22,#N/A),#N/A)</f>
        <v>0</v>
      </c>
      <c r="E22" s="50">
        <f>IFERROR(IF(B21&gt;0,IF(ISBLANK('Mortgage Payment Plan'!D75),('Mortgage Payment Plan'!E$18+'Mortgage Payment Plan'!E$19+IF(MONTH(A21)+1=MONTH(1&amp;'Mortgage Payment Plan'!E$21),'Mortgage Payment Plan'!E$20,IF(AND(MONTH(A21)+1=13,MONTH(1&amp;'Mortgage Payment Plan'!E$21)=1),'Mortgage Payment Plan'!E$20,0)))-(H_MortgageAmoritization!B21*'Mortgage Payment Plan'!E$9/12),'Mortgage Payment Plan'!D75),#N/A),#N/A)</f>
        <v>306.44636137813927</v>
      </c>
      <c r="F22" s="50">
        <f>IFERROR(IF(B21&gt;0,IF(ISBLANK('Mortgage Payment Plan'!E75),(H_MortgageAmoritization!B21*'Mortgage Payment Plan'!E$9/12),'Mortgage Payment Plan'!E75),#N/A),#N/A)</f>
        <v>1372.2936386218607</v>
      </c>
      <c r="G22" s="50">
        <f>IFERROR(IF(B21&gt;0,IF(ISBLANK('Mortgage Payment Plan'!F75),'Mortgage Payment Plan'!E$14,'Mortgage Payment Plan'!F75),#N/A),#N/A)</f>
        <v>0</v>
      </c>
      <c r="H22" s="50">
        <f t="shared" si="1"/>
        <v>1678.74</v>
      </c>
      <c r="J22" s="49">
        <v>46631</v>
      </c>
      <c r="N22" s="50">
        <v>274152.28136299405</v>
      </c>
      <c r="O22" s="50">
        <v>27727.081362994129</v>
      </c>
      <c r="P22" s="50">
        <v>0</v>
      </c>
      <c r="Q22" s="50" t="e" cm="1">
        <f t="array" ref="Q22">IF('Mortgage Payment Plan'!E$22="Annual",IF(MATCH(J22,S:S,0),N22,#N/A),IF('Mortgage Payment Plan'!E$22="Percentage",_xlfn.IFS(R$2=J22,N22,R$3=J22,N22,R$4=J22,N22,R$5=J22,N22,R$6=J22,N22),#N/A))</f>
        <v>#N/A</v>
      </c>
      <c r="S22" s="53">
        <v>53328</v>
      </c>
      <c r="U22" s="49">
        <f>IFERROR(IF(V21&gt;0,IF(H_MortgageAmoritization!V21-H_MortgageAmoritization!Y22&gt;0,DATE(YEAR(U21),MONTH(U21)+1,DAY(U$2)),#N/A),#N/A),#N/A)</f>
        <v>46631</v>
      </c>
      <c r="V22" s="50">
        <f>IFERROR(IF(V21&gt;0,IF(H_MortgageAmoritization!V21-H_MortgageAmoritization!Y22&gt;0,H_MortgageAmoritization!V21-H_MortgageAmoritization!Y22,#N/A),#N/A),#N/A)</f>
        <v>274152.25051472115</v>
      </c>
      <c r="W22" s="50">
        <f>IFERROR(IF(AND(V21&gt;0,H_MortgageAmoritization!V21-H_MortgageAmoritization!Y22&gt;0),Z22+W21,#N/A),#N/A)</f>
        <v>27727.07992327564</v>
      </c>
      <c r="X22" s="50">
        <f>IFERROR(IF(AND(V21&gt;0,H_MortgageAmoritization!V21-H_MortgageAmoritization!Y22&gt;0),X21+AA22,#N/A),#N/A)</f>
        <v>0</v>
      </c>
      <c r="Y22" s="50">
        <f>IFERROR(IF(V21&gt;0,(IFERROR(('Mortgage Payment Plan'!E$8*('Mortgage Payment Plan'!E$9/12)/(1-((1+('Mortgage Payment Plan'!E$9/12))^IF('Mortgage Payment Plan'!E$16="30 Year Fixed",-360,-180)))),0))-(H_MortgageAmoritization!V21*'Mortgage Payment Plan'!E$9/12),#N/A),#N/A)</f>
        <v>306.44797796429793</v>
      </c>
      <c r="Z22" s="50">
        <f>IFERROR(IF(V21&gt;0,(H_MortgageAmoritization!V21*'Mortgage Payment Plan'!E$9/12),#N/A),#N/A)</f>
        <v>1372.2934924634271</v>
      </c>
      <c r="AA22" s="50">
        <f>IFERROR(IF(V21&gt;0,'Mortgage Payment Plan'!E$14,#N/A),#N/A)</f>
        <v>0</v>
      </c>
      <c r="AB22" s="49">
        <v>46631</v>
      </c>
      <c r="AC22" s="50">
        <v>274152.25051472115</v>
      </c>
      <c r="AD22" s="50">
        <v>27727.07992327564</v>
      </c>
      <c r="AE22" s="50">
        <v>0</v>
      </c>
    </row>
    <row r="23" spans="1:31" ht="15.75" customHeight="1" x14ac:dyDescent="0.25">
      <c r="A23" s="49">
        <f>IFERROR(IF(B22&gt;0,IF(ISBLANK('Mortgage Payment Plan'!C76),IF(H_MortgageAmoritization!B22-H_MortgageAmoritization!E23&gt;0,DATE(YEAR(A22),MONTH(A22)+1,DAY(A$2)),#N/A),'Mortgage Payment Plan'!C76),#N/A),#N/A)</f>
        <v>46661</v>
      </c>
      <c r="B23" s="50">
        <f>IFERROR(IF(B22&gt;0,IF(OR(ISBLANK('Mortgage Payment Plan'!G76),'Mortgage Payment Plan'!G76=""),IF(H_MortgageAmoritization!B22-H_MortgageAmoritization!E23&gt;0,H_MortgageAmoritization!B22-H_MortgageAmoritization!E23,#N/A),'Mortgage Payment Plan'!G76),#N/A),#N/A)</f>
        <v>273844.30276980903</v>
      </c>
      <c r="C23" s="50">
        <f>IFERROR(IF(AND(B22&gt;0,H_MortgageAmoritization!B22-H_MortgageAmoritization!E23&gt;0),F23+C22,#N/A),#N/A)</f>
        <v>29097.8427698091</v>
      </c>
      <c r="D23" s="50">
        <f>IFERROR(IF(AND(B22&gt;0,H_MortgageAmoritization!B22-H_MortgageAmoritization!E23&gt;0),D22+G23,#N/A),#N/A)</f>
        <v>0</v>
      </c>
      <c r="E23" s="50">
        <f>IFERROR(IF(B22&gt;0,IF(ISBLANK('Mortgage Payment Plan'!D76),('Mortgage Payment Plan'!E$18+'Mortgage Payment Plan'!E$19+IF(MONTH(A22)+1=MONTH(1&amp;'Mortgage Payment Plan'!E$21),'Mortgage Payment Plan'!E$20,IF(AND(MONTH(A22)+1=13,MONTH(1&amp;'Mortgage Payment Plan'!E$21)=1),'Mortgage Payment Plan'!E$20,0)))-(H_MortgageAmoritization!B22*'Mortgage Payment Plan'!E$9/12),'Mortgage Payment Plan'!D76),#N/A),#N/A)</f>
        <v>307.97859318502969</v>
      </c>
      <c r="F23" s="50">
        <f>IFERROR(IF(B22&gt;0,IF(ISBLANK('Mortgage Payment Plan'!E76),(H_MortgageAmoritization!B22*'Mortgage Payment Plan'!E$9/12),'Mortgage Payment Plan'!E76),#N/A),#N/A)</f>
        <v>1370.7614068149703</v>
      </c>
      <c r="G23" s="50">
        <f>IFERROR(IF(B22&gt;0,IF(ISBLANK('Mortgage Payment Plan'!F76),'Mortgage Payment Plan'!E$14,'Mortgage Payment Plan'!F76),#N/A),#N/A)</f>
        <v>0</v>
      </c>
      <c r="H23" s="50">
        <f t="shared" si="1"/>
        <v>1678.74</v>
      </c>
      <c r="J23" s="49">
        <v>46661</v>
      </c>
      <c r="N23" s="50">
        <v>273844.30276980903</v>
      </c>
      <c r="O23" s="50">
        <v>29097.8427698091</v>
      </c>
      <c r="P23" s="50">
        <v>0</v>
      </c>
      <c r="Q23" s="50" t="e" cm="1">
        <f t="array" ref="Q23">IF('Mortgage Payment Plan'!E$22="Annual",IF(MATCH(J23,S:S,0),N23,#N/A),IF('Mortgage Payment Plan'!E$22="Percentage",_xlfn.IFS(R$2=J23,N23,R$3=J23,N23,R$4=J23,N23,R$5=J23,N23,R$6=J23,N23),#N/A))</f>
        <v>#N/A</v>
      </c>
      <c r="S23" s="53">
        <v>53693</v>
      </c>
      <c r="U23" s="49">
        <f>IFERROR(IF(V22&gt;0,IF(H_MortgageAmoritization!V22-H_MortgageAmoritization!Y23&gt;0,DATE(YEAR(U22),MONTH(U22)+1,DAY(U$2)),#N/A),#N/A),#N/A)</f>
        <v>46661</v>
      </c>
      <c r="V23" s="50">
        <f>IFERROR(IF(V22&gt;0,IF(H_MortgageAmoritization!V22-H_MortgageAmoritization!Y23&gt;0,H_MortgageAmoritization!V22-H_MortgageAmoritization!Y23,#N/A),#N/A),#N/A)</f>
        <v>273844.27029686701</v>
      </c>
      <c r="W23" s="50">
        <f>IFERROR(IF(AND(V22&gt;0,H_MortgageAmoritization!V22-H_MortgageAmoritization!Y23&gt;0),Z23+W22,#N/A),#N/A)</f>
        <v>29097.841175849244</v>
      </c>
      <c r="X23" s="50">
        <f>IFERROR(IF(AND(V22&gt;0,H_MortgageAmoritization!V22-H_MortgageAmoritization!Y23&gt;0),X22+AA23,#N/A),#N/A)</f>
        <v>0</v>
      </c>
      <c r="Y23" s="50">
        <f>IFERROR(IF(V22&gt;0,(IFERROR(('Mortgage Payment Plan'!E$8*('Mortgage Payment Plan'!E$9/12)/(1-((1+('Mortgage Payment Plan'!E$9/12))^IF('Mortgage Payment Plan'!E$16="30 Year Fixed",-360,-180)))),0))-(H_MortgageAmoritization!V22*'Mortgage Payment Plan'!E$9/12),#N/A),#N/A)</f>
        <v>307.98021785411925</v>
      </c>
      <c r="Z23" s="50">
        <f>IFERROR(IF(V22&gt;0,(H_MortgageAmoritization!V22*'Mortgage Payment Plan'!E$9/12),#N/A),#N/A)</f>
        <v>1370.7612525736058</v>
      </c>
      <c r="AA23" s="50">
        <f>IFERROR(IF(V22&gt;0,'Mortgage Payment Plan'!E$14,#N/A),#N/A)</f>
        <v>0</v>
      </c>
      <c r="AB23" s="49">
        <v>46661</v>
      </c>
      <c r="AC23" s="50">
        <v>273844.27029686701</v>
      </c>
      <c r="AD23" s="50">
        <v>29097.841175849244</v>
      </c>
      <c r="AE23" s="50">
        <v>0</v>
      </c>
    </row>
    <row r="24" spans="1:31" ht="15.75" customHeight="1" x14ac:dyDescent="0.25">
      <c r="A24" s="49">
        <f>IFERROR(IF(B23&gt;0,IF(ISBLANK('Mortgage Payment Plan'!C77),IF(H_MortgageAmoritization!B23-H_MortgageAmoritization!E24&gt;0,DATE(YEAR(A23),MONTH(A23)+1,DAY(A$2)),#N/A),'Mortgage Payment Plan'!C77),#N/A),#N/A)</f>
        <v>46692</v>
      </c>
      <c r="B24" s="50">
        <f>IFERROR(IF(B23&gt;0,IF(OR(ISBLANK('Mortgage Payment Plan'!G77),'Mortgage Payment Plan'!G77=""),IF(H_MortgageAmoritization!B23-H_MortgageAmoritization!E24&gt;0,H_MortgageAmoritization!B23-H_MortgageAmoritization!E24,#N/A),'Mortgage Payment Plan'!G77),#N/A),#N/A)</f>
        <v>273534.78428365808</v>
      </c>
      <c r="C24" s="50">
        <f>IFERROR(IF(AND(B23&gt;0,H_MortgageAmoritization!B23-H_MortgageAmoritization!E24&gt;0),F24+C23,#N/A),#N/A)</f>
        <v>30467.064283658146</v>
      </c>
      <c r="D24" s="50">
        <f>IFERROR(IF(AND(B23&gt;0,H_MortgageAmoritization!B23-H_MortgageAmoritization!E24&gt;0),D23+G24,#N/A),#N/A)</f>
        <v>0</v>
      </c>
      <c r="E24" s="50">
        <f>IFERROR(IF(B23&gt;0,IF(ISBLANK('Mortgage Payment Plan'!D77),('Mortgage Payment Plan'!E$18+'Mortgage Payment Plan'!E$19+IF(MONTH(A23)+1=MONTH(1&amp;'Mortgage Payment Plan'!E$21),'Mortgage Payment Plan'!E$20,IF(AND(MONTH(A23)+1=13,MONTH(1&amp;'Mortgage Payment Plan'!E$21)=1),'Mortgage Payment Plan'!E$20,0)))-(H_MortgageAmoritization!B23*'Mortgage Payment Plan'!E$9/12),'Mortgage Payment Plan'!D77),#N/A),#N/A)</f>
        <v>309.51848615095469</v>
      </c>
      <c r="F24" s="50">
        <f>IFERROR(IF(B23&gt;0,IF(ISBLANK('Mortgage Payment Plan'!E77),(H_MortgageAmoritization!B23*'Mortgage Payment Plan'!E$9/12),'Mortgage Payment Plan'!E77),#N/A),#N/A)</f>
        <v>1369.2215138490453</v>
      </c>
      <c r="G24" s="50">
        <f>IFERROR(IF(B23&gt;0,IF(ISBLANK('Mortgage Payment Plan'!F77),'Mortgage Payment Plan'!E$14,'Mortgage Payment Plan'!F77),#N/A),#N/A)</f>
        <v>0</v>
      </c>
      <c r="H24" s="50">
        <f t="shared" si="1"/>
        <v>1678.74</v>
      </c>
      <c r="J24" s="49">
        <v>46692</v>
      </c>
      <c r="N24" s="50">
        <v>273534.78428365808</v>
      </c>
      <c r="O24" s="50">
        <v>30467.064283658146</v>
      </c>
      <c r="P24" s="50">
        <v>0</v>
      </c>
      <c r="Q24" s="50" t="e" cm="1">
        <f t="array" ref="Q24">IF('Mortgage Payment Plan'!E$22="Annual",IF(MATCH(J24,S:S,0),N24,#N/A),IF('Mortgage Payment Plan'!E$22="Percentage",_xlfn.IFS(R$2=J24,N24,R$3=J24,N24,R$4=J24,N24,R$5=J24,N24,R$6=J24,N24),#N/A))</f>
        <v>#N/A</v>
      </c>
      <c r="S24" s="53">
        <v>54058</v>
      </c>
      <c r="U24" s="49">
        <f>IFERROR(IF(V23&gt;0,IF(H_MortgageAmoritization!V23-H_MortgageAmoritization!Y24&gt;0,DATE(YEAR(U23),MONTH(U23)+1,DAY(U$2)),#N/A),#N/A),#N/A)</f>
        <v>46692</v>
      </c>
      <c r="V24" s="50">
        <f>IFERROR(IF(V23&gt;0,IF(H_MortgageAmoritization!V23-H_MortgageAmoritization!Y24&gt;0,H_MortgageAmoritization!V23-H_MortgageAmoritization!Y24,#N/A),#N/A),#N/A)</f>
        <v>273534.75017792359</v>
      </c>
      <c r="W24" s="50">
        <f>IFERROR(IF(AND(V23&gt;0,H_MortgageAmoritization!V23-H_MortgageAmoritization!Y24&gt;0),Z24+W23,#N/A),#N/A)</f>
        <v>30467.062527333579</v>
      </c>
      <c r="X24" s="50">
        <f>IFERROR(IF(AND(V23&gt;0,H_MortgageAmoritization!V23-H_MortgageAmoritization!Y24&gt;0),X23+AA24,#N/A),#N/A)</f>
        <v>0</v>
      </c>
      <c r="Y24" s="50">
        <f>IFERROR(IF(V23&gt;0,(IFERROR(('Mortgage Payment Plan'!E$8*('Mortgage Payment Plan'!E$9/12)/(1-((1+('Mortgage Payment Plan'!E$9/12))^IF('Mortgage Payment Plan'!E$16="30 Year Fixed",-360,-180)))),0))-(H_MortgageAmoritization!V23*'Mortgage Payment Plan'!E$9/12),#N/A),#N/A)</f>
        <v>309.52011894339012</v>
      </c>
      <c r="Z24" s="50">
        <f>IFERROR(IF(V23&gt;0,(H_MortgageAmoritization!V23*'Mortgage Payment Plan'!E$9/12),#N/A),#N/A)</f>
        <v>1369.2213514843349</v>
      </c>
      <c r="AA24" s="50">
        <f>IFERROR(IF(V23&gt;0,'Mortgage Payment Plan'!E$14,#N/A),#N/A)</f>
        <v>0</v>
      </c>
      <c r="AB24" s="49">
        <v>46692</v>
      </c>
      <c r="AC24" s="50">
        <v>273534.75017792359</v>
      </c>
      <c r="AD24" s="50">
        <v>30467.062527333579</v>
      </c>
      <c r="AE24" s="50">
        <v>0</v>
      </c>
    </row>
    <row r="25" spans="1:31" ht="15.75" customHeight="1" x14ac:dyDescent="0.25">
      <c r="A25" s="49">
        <f>IFERROR(IF(B24&gt;0,IF(ISBLANK('Mortgage Payment Plan'!C78),IF(H_MortgageAmoritization!B24-H_MortgageAmoritization!E25&gt;0,DATE(YEAR(A24),MONTH(A24)+1,DAY(A$2)),#N/A),'Mortgage Payment Plan'!C78),#N/A),#N/A)</f>
        <v>46722</v>
      </c>
      <c r="B25" s="50">
        <f>IFERROR(IF(B24&gt;0,IF(OR(ISBLANK('Mortgage Payment Plan'!G78),'Mortgage Payment Plan'!G78=""),IF(H_MortgageAmoritization!B24-H_MortgageAmoritization!E25&gt;0,H_MortgageAmoritization!B24-H_MortgageAmoritization!E25,#N/A),'Mortgage Payment Plan'!G78),#N/A),#N/A)</f>
        <v>273223.71820507635</v>
      </c>
      <c r="C25" s="50">
        <f>IFERROR(IF(AND(B24&gt;0,H_MortgageAmoritization!B24-H_MortgageAmoritization!E25&gt;0),F25+C24,#N/A),#N/A)</f>
        <v>31834.738205076435</v>
      </c>
      <c r="D25" s="50">
        <f>IFERROR(IF(AND(B24&gt;0,H_MortgageAmoritization!B24-H_MortgageAmoritization!E25&gt;0),D24+G25,#N/A),#N/A)</f>
        <v>0</v>
      </c>
      <c r="E25" s="50">
        <f>IFERROR(IF(B24&gt;0,IF(ISBLANK('Mortgage Payment Plan'!D78),('Mortgage Payment Plan'!E$18+'Mortgage Payment Plan'!E$19+IF(MONTH(A24)+1=MONTH(1&amp;'Mortgage Payment Plan'!E$21),'Mortgage Payment Plan'!E$20,IF(AND(MONTH(A24)+1=13,MONTH(1&amp;'Mortgage Payment Plan'!E$21)=1),'Mortgage Payment Plan'!E$20,0)))-(H_MortgageAmoritization!B24*'Mortgage Payment Plan'!E$9/12),'Mortgage Payment Plan'!D78),#N/A),#N/A)</f>
        <v>311.06607858170946</v>
      </c>
      <c r="F25" s="50">
        <f>IFERROR(IF(B24&gt;0,IF(ISBLANK('Mortgage Payment Plan'!E78),(H_MortgageAmoritization!B24*'Mortgage Payment Plan'!E$9/12),'Mortgage Payment Plan'!E78),#N/A),#N/A)</f>
        <v>1367.6739214182905</v>
      </c>
      <c r="G25" s="50">
        <f>IFERROR(IF(B24&gt;0,IF(ISBLANK('Mortgage Payment Plan'!F78),'Mortgage Payment Plan'!E$14,'Mortgage Payment Plan'!F78),#N/A),#N/A)</f>
        <v>0</v>
      </c>
      <c r="H25" s="50">
        <f t="shared" si="1"/>
        <v>1678.74</v>
      </c>
      <c r="J25" s="49">
        <v>46722</v>
      </c>
      <c r="N25" s="50">
        <v>273223.71820507635</v>
      </c>
      <c r="O25" s="50">
        <v>31834.738205076435</v>
      </c>
      <c r="P25" s="50">
        <v>0</v>
      </c>
      <c r="Q25" s="50" t="e" cm="1">
        <f t="array" ref="Q25">IF('Mortgage Payment Plan'!E$22="Annual",IF(MATCH(J25,S:S,0),N25,#N/A),IF('Mortgage Payment Plan'!E$22="Percentage",_xlfn.IFS(R$2=J25,N25,R$3=J25,N25,R$4=J25,N25,R$5=J25,N25,R$6=J25,N25),#N/A))</f>
        <v>#N/A</v>
      </c>
      <c r="S25" s="53">
        <v>54424</v>
      </c>
      <c r="U25" s="49">
        <f>IFERROR(IF(V24&gt;0,IF(H_MortgageAmoritization!V24-H_MortgageAmoritization!Y25&gt;0,DATE(YEAR(U24),MONTH(U24)+1,DAY(U$2)),#N/A),#N/A),#N/A)</f>
        <v>46722</v>
      </c>
      <c r="V25" s="50">
        <f>IFERROR(IF(V24&gt;0,IF(H_MortgageAmoritization!V24-H_MortgageAmoritization!Y25&gt;0,H_MortgageAmoritization!V24-H_MortgageAmoritization!Y25,#N/A),#N/A),#N/A)</f>
        <v>273223.68245838548</v>
      </c>
      <c r="W25" s="50">
        <f>IFERROR(IF(AND(V24&gt;0,H_MortgageAmoritization!V24-H_MortgageAmoritization!Y25&gt;0),Z25+W24,#N/A),#N/A)</f>
        <v>31834.736278223198</v>
      </c>
      <c r="X25" s="50">
        <f>IFERROR(IF(AND(V24&gt;0,H_MortgageAmoritization!V24-H_MortgageAmoritization!Y25&gt;0),X24+AA25,#N/A),#N/A)</f>
        <v>0</v>
      </c>
      <c r="Y25" s="50">
        <f>IFERROR(IF(V24&gt;0,(IFERROR(('Mortgage Payment Plan'!E$8*('Mortgage Payment Plan'!E$9/12)/(1-((1+('Mortgage Payment Plan'!E$9/12))^IF('Mortgage Payment Plan'!E$16="30 Year Fixed",-360,-180)))),0))-(H_MortgageAmoritization!V24*'Mortgage Payment Plan'!E$9/12),#N/A),#N/A)</f>
        <v>311.06771953810721</v>
      </c>
      <c r="Z25" s="50">
        <f>IFERROR(IF(V24&gt;0,(H_MortgageAmoritization!V24*'Mortgage Payment Plan'!E$9/12),#N/A),#N/A)</f>
        <v>1367.6737508896178</v>
      </c>
      <c r="AA25" s="50">
        <f>IFERROR(IF(V24&gt;0,'Mortgage Payment Plan'!E$14,#N/A),#N/A)</f>
        <v>0</v>
      </c>
      <c r="AB25" s="49">
        <v>46722</v>
      </c>
      <c r="AC25" s="50">
        <v>273223.68245838548</v>
      </c>
      <c r="AD25" s="50">
        <v>31834.736278223198</v>
      </c>
      <c r="AE25" s="50">
        <v>0</v>
      </c>
    </row>
    <row r="26" spans="1:31" ht="15.75" customHeight="1" x14ac:dyDescent="0.25">
      <c r="A26" s="49">
        <f>IFERROR(IF(B25&gt;0,IF(ISBLANK('Mortgage Payment Plan'!C79),IF(H_MortgageAmoritization!B25-H_MortgageAmoritization!E26&gt;0,DATE(YEAR(A25),MONTH(A25)+1,DAY(A$2)),#N/A),'Mortgage Payment Plan'!C79),#N/A),#N/A)</f>
        <v>46753</v>
      </c>
      <c r="B26" s="50">
        <f>IFERROR(IF(B25&gt;0,IF(OR(ISBLANK('Mortgage Payment Plan'!G79),'Mortgage Payment Plan'!G79=""),IF(H_MortgageAmoritization!B25-H_MortgageAmoritization!E26&gt;0,H_MortgageAmoritization!B25-H_MortgageAmoritization!E26,#N/A),'Mortgage Payment Plan'!G79),#N/A),#N/A)</f>
        <v>272911.09679610172</v>
      </c>
      <c r="C26" s="50">
        <f>IFERROR(IF(AND(B25&gt;0,H_MortgageAmoritization!B25-H_MortgageAmoritization!E26&gt;0),F26+C25,#N/A),#N/A)</f>
        <v>33200.85679610182</v>
      </c>
      <c r="D26" s="50">
        <f>IFERROR(IF(AND(B25&gt;0,H_MortgageAmoritization!B25-H_MortgageAmoritization!E26&gt;0),D25+G26,#N/A),#N/A)</f>
        <v>0</v>
      </c>
      <c r="E26" s="50">
        <f>IFERROR(IF(B25&gt;0,IF(ISBLANK('Mortgage Payment Plan'!D79),('Mortgage Payment Plan'!E$18+'Mortgage Payment Plan'!E$19+IF(MONTH(A25)+1=MONTH(1&amp;'Mortgage Payment Plan'!E$21),'Mortgage Payment Plan'!E$20,IF(AND(MONTH(A25)+1=13,MONTH(1&amp;'Mortgage Payment Plan'!E$21)=1),'Mortgage Payment Plan'!E$20,0)))-(H_MortgageAmoritization!B25*'Mortgage Payment Plan'!E$9/12),'Mortgage Payment Plan'!D79),#N/A),#N/A)</f>
        <v>312.62140897461836</v>
      </c>
      <c r="F26" s="50">
        <f>IFERROR(IF(B25&gt;0,IF(ISBLANK('Mortgage Payment Plan'!E79),(H_MortgageAmoritization!B25*'Mortgage Payment Plan'!E$9/12),'Mortgage Payment Plan'!E79),#N/A),#N/A)</f>
        <v>1366.1185910253816</v>
      </c>
      <c r="G26" s="50">
        <f>IFERROR(IF(B25&gt;0,IF(ISBLANK('Mortgage Payment Plan'!F79),'Mortgage Payment Plan'!E$14,'Mortgage Payment Plan'!F79),#N/A),#N/A)</f>
        <v>0</v>
      </c>
      <c r="H26" s="50">
        <f t="shared" si="1"/>
        <v>1678.74</v>
      </c>
      <c r="J26" s="49">
        <v>46753</v>
      </c>
      <c r="N26" s="50">
        <v>272911.09679610172</v>
      </c>
      <c r="O26" s="50">
        <v>33200.85679610182</v>
      </c>
      <c r="P26" s="50">
        <v>0</v>
      </c>
      <c r="Q26" s="50" t="e" cm="1">
        <f t="array" ref="Q26">IF('Mortgage Payment Plan'!E$22="Annual",IF(MATCH(J26,S:S,0),N26,#N/A),IF('Mortgage Payment Plan'!E$22="Percentage",_xlfn.IFS(R$2=J26,N26,R$3=J26,N26,R$4=J26,N26,R$5=J26,N26,R$6=J26,N26),#N/A))</f>
        <v>#N/A</v>
      </c>
      <c r="S26" s="53">
        <v>54789</v>
      </c>
      <c r="U26" s="49">
        <f>IFERROR(IF(V25&gt;0,IF(H_MortgageAmoritization!V25-H_MortgageAmoritization!Y26&gt;0,DATE(YEAR(U25),MONTH(U25)+1,DAY(U$2)),#N/A),#N/A),#N/A)</f>
        <v>46753</v>
      </c>
      <c r="V26" s="50">
        <f>IFERROR(IF(V25&gt;0,IF(H_MortgageAmoritization!V25-H_MortgageAmoritization!Y26&gt;0,H_MortgageAmoritization!V25-H_MortgageAmoritization!Y26,#N/A),#N/A),#N/A)</f>
        <v>272911.05940024968</v>
      </c>
      <c r="W26" s="50">
        <f>IFERROR(IF(AND(V25&gt;0,H_MortgageAmoritization!V25-H_MortgageAmoritization!Y26&gt;0),Z26+W25,#N/A),#N/A)</f>
        <v>33200.854690515123</v>
      </c>
      <c r="X26" s="50">
        <f>IFERROR(IF(AND(V25&gt;0,H_MortgageAmoritization!V25-H_MortgageAmoritization!Y26&gt;0),X25+AA26,#N/A),#N/A)</f>
        <v>0</v>
      </c>
      <c r="Y26" s="50">
        <f>IFERROR(IF(V25&gt;0,(IFERROR(('Mortgage Payment Plan'!E$8*('Mortgage Payment Plan'!E$9/12)/(1-((1+('Mortgage Payment Plan'!E$9/12))^IF('Mortgage Payment Plan'!E$16="30 Year Fixed",-360,-180)))),0))-(H_MortgageAmoritization!V25*'Mortgage Payment Plan'!E$9/12),#N/A),#N/A)</f>
        <v>312.62305813579769</v>
      </c>
      <c r="Z26" s="50">
        <f>IFERROR(IF(V25&gt;0,(H_MortgageAmoritization!V25*'Mortgage Payment Plan'!E$9/12),#N/A),#N/A)</f>
        <v>1366.1184122919274</v>
      </c>
      <c r="AA26" s="50">
        <f>IFERROR(IF(V25&gt;0,'Mortgage Payment Plan'!E$14,#N/A),#N/A)</f>
        <v>0</v>
      </c>
      <c r="AB26" s="49">
        <v>46753</v>
      </c>
      <c r="AC26" s="50">
        <v>272911.05940024968</v>
      </c>
      <c r="AD26" s="50">
        <v>33200.854690515123</v>
      </c>
      <c r="AE26" s="50">
        <v>0</v>
      </c>
    </row>
    <row r="27" spans="1:31" ht="15.75" customHeight="1" x14ac:dyDescent="0.25">
      <c r="A27" s="49">
        <f>IFERROR(IF(B26&gt;0,IF(ISBLANK('Mortgage Payment Plan'!C80),IF(H_MortgageAmoritization!B26-H_MortgageAmoritization!E27&gt;0,DATE(YEAR(A26),MONTH(A26)+1,DAY(A$2)),#N/A),'Mortgage Payment Plan'!C80),#N/A),#N/A)</f>
        <v>46784</v>
      </c>
      <c r="B27" s="50">
        <f>IFERROR(IF(B26&gt;0,IF(OR(ISBLANK('Mortgage Payment Plan'!G80),'Mortgage Payment Plan'!G80=""),IF(H_MortgageAmoritization!B26-H_MortgageAmoritization!E27&gt;0,H_MortgageAmoritization!B26-H_MortgageAmoritization!E27,#N/A),'Mortgage Payment Plan'!G80),#N/A),#N/A)</f>
        <v>272596.91228008224</v>
      </c>
      <c r="C27" s="50">
        <f>IFERROR(IF(AND(B26&gt;0,H_MortgageAmoritization!B26-H_MortgageAmoritization!E27&gt;0),F27+C26,#N/A),#N/A)</f>
        <v>34565.412280082332</v>
      </c>
      <c r="D27" s="50">
        <f>IFERROR(IF(AND(B26&gt;0,H_MortgageAmoritization!B26-H_MortgageAmoritization!E27&gt;0),D26+G27,#N/A),#N/A)</f>
        <v>0</v>
      </c>
      <c r="E27" s="50">
        <f>IFERROR(IF(B26&gt;0,IF(ISBLANK('Mortgage Payment Plan'!D80),('Mortgage Payment Plan'!E$18+'Mortgage Payment Plan'!E$19+IF(MONTH(A26)+1=MONTH(1&amp;'Mortgage Payment Plan'!E$21),'Mortgage Payment Plan'!E$20,IF(AND(MONTH(A26)+1=13,MONTH(1&amp;'Mortgage Payment Plan'!E$21)=1),'Mortgage Payment Plan'!E$20,0)))-(H_MortgageAmoritization!B26*'Mortgage Payment Plan'!E$9/12),'Mortgage Payment Plan'!D80),#N/A),#N/A)</f>
        <v>314.18451601949141</v>
      </c>
      <c r="F27" s="50">
        <f>IFERROR(IF(B26&gt;0,IF(ISBLANK('Mortgage Payment Plan'!E80),(H_MortgageAmoritization!B26*'Mortgage Payment Plan'!E$9/12),'Mortgage Payment Plan'!E80),#N/A),#N/A)</f>
        <v>1364.5554839805086</v>
      </c>
      <c r="G27" s="50">
        <f>IFERROR(IF(B26&gt;0,IF(ISBLANK('Mortgage Payment Plan'!F80),'Mortgage Payment Plan'!E$14,'Mortgage Payment Plan'!F80),#N/A),#N/A)</f>
        <v>0</v>
      </c>
      <c r="H27" s="50">
        <f t="shared" si="1"/>
        <v>1678.74</v>
      </c>
      <c r="J27" s="49">
        <v>46784</v>
      </c>
      <c r="N27" s="50">
        <v>272596.91228008224</v>
      </c>
      <c r="O27" s="50">
        <v>34565.412280082332</v>
      </c>
      <c r="P27" s="50">
        <v>0</v>
      </c>
      <c r="Q27" s="50" t="e" cm="1">
        <f t="array" ref="Q27">IF('Mortgage Payment Plan'!E$22="Annual",IF(MATCH(J27,S:S,0),N27,#N/A),IF('Mortgage Payment Plan'!E$22="Percentage",_xlfn.IFS(R$2=J27,N27,R$3=J27,N27,R$4=J27,N27,R$5=J27,N27,R$6=J27,N27),#N/A))</f>
        <v>#N/A</v>
      </c>
      <c r="S27" s="53">
        <v>55154</v>
      </c>
      <c r="U27" s="49">
        <f>IFERROR(IF(V26&gt;0,IF(H_MortgageAmoritization!V26-H_MortgageAmoritization!Y27&gt;0,DATE(YEAR(U26),MONTH(U26)+1,DAY(U$2)),#N/A),#N/A),#N/A)</f>
        <v>46784</v>
      </c>
      <c r="V27" s="50">
        <f>IFERROR(IF(V26&gt;0,IF(H_MortgageAmoritization!V26-H_MortgageAmoritization!Y27&gt;0,H_MortgageAmoritization!V26-H_MortgageAmoritization!Y27,#N/A),#N/A),#N/A)</f>
        <v>272596.87322682323</v>
      </c>
      <c r="W27" s="50">
        <f>IFERROR(IF(AND(V26&gt;0,H_MortgageAmoritization!V26-H_MortgageAmoritization!Y27&gt;0),Z27+W26,#N/A),#N/A)</f>
        <v>34565.409987516374</v>
      </c>
      <c r="X27" s="50">
        <f>IFERROR(IF(AND(V26&gt;0,H_MortgageAmoritization!V26-H_MortgageAmoritization!Y27&gt;0),X26+AA27,#N/A),#N/A)</f>
        <v>0</v>
      </c>
      <c r="Y27" s="50">
        <f>IFERROR(IF(V26&gt;0,(IFERROR(('Mortgage Payment Plan'!E$8*('Mortgage Payment Plan'!E$9/12)/(1-((1+('Mortgage Payment Plan'!E$9/12))^IF('Mortgage Payment Plan'!E$16="30 Year Fixed",-360,-180)))),0))-(H_MortgageAmoritization!V26*'Mortgage Payment Plan'!E$9/12),#N/A),#N/A)</f>
        <v>314.18617342647667</v>
      </c>
      <c r="Z27" s="50">
        <f>IFERROR(IF(V26&gt;0,(H_MortgageAmoritization!V26*'Mortgage Payment Plan'!E$9/12),#N/A),#N/A)</f>
        <v>1364.5552970012484</v>
      </c>
      <c r="AA27" s="50">
        <f>IFERROR(IF(V26&gt;0,'Mortgage Payment Plan'!E$14,#N/A),#N/A)</f>
        <v>0</v>
      </c>
      <c r="AB27" s="49">
        <v>46784</v>
      </c>
      <c r="AC27" s="50">
        <v>272596.87322682323</v>
      </c>
      <c r="AD27" s="50">
        <v>34565.409987516374</v>
      </c>
      <c r="AE27" s="50">
        <v>0</v>
      </c>
    </row>
    <row r="28" spans="1:31" ht="15.75" customHeight="1" x14ac:dyDescent="0.25">
      <c r="A28" s="49">
        <f>IFERROR(IF(B27&gt;0,IF(ISBLANK('Mortgage Payment Plan'!C81),IF(H_MortgageAmoritization!B27-H_MortgageAmoritization!E28&gt;0,DATE(YEAR(A27),MONTH(A27)+1,DAY(A$2)),#N/A),'Mortgage Payment Plan'!C81),#N/A),#N/A)</f>
        <v>46813</v>
      </c>
      <c r="B28" s="50">
        <f>IFERROR(IF(B27&gt;0,IF(OR(ISBLANK('Mortgage Payment Plan'!G81),'Mortgage Payment Plan'!G81=""),IF(H_MortgageAmoritization!B27-H_MortgageAmoritization!E28&gt;0,H_MortgageAmoritization!B27-H_MortgageAmoritization!E28,#N/A),'Mortgage Payment Plan'!G81),#N/A),#N/A)</f>
        <v>272281.15684148268</v>
      </c>
      <c r="C28" s="50">
        <f>IFERROR(IF(AND(B27&gt;0,H_MortgageAmoritization!B27-H_MortgageAmoritization!E28&gt;0),F28+C27,#N/A),#N/A)</f>
        <v>35928.39684148274</v>
      </c>
      <c r="D28" s="50">
        <f>IFERROR(IF(AND(B27&gt;0,H_MortgageAmoritization!B27-H_MortgageAmoritization!E28&gt;0),D27+G28,#N/A),#N/A)</f>
        <v>0</v>
      </c>
      <c r="E28" s="50">
        <f>IFERROR(IF(B27&gt;0,IF(ISBLANK('Mortgage Payment Plan'!D81),('Mortgage Payment Plan'!E$18+'Mortgage Payment Plan'!E$19+IF(MONTH(A27)+1=MONTH(1&amp;'Mortgage Payment Plan'!E$21),'Mortgage Payment Plan'!E$20,IF(AND(MONTH(A27)+1=13,MONTH(1&amp;'Mortgage Payment Plan'!E$21)=1),'Mortgage Payment Plan'!E$20,0)))-(H_MortgageAmoritization!B27*'Mortgage Payment Plan'!E$9/12),'Mortgage Payment Plan'!D81),#N/A),#N/A)</f>
        <v>315.75543859958884</v>
      </c>
      <c r="F28" s="50">
        <f>IFERROR(IF(B27&gt;0,IF(ISBLANK('Mortgage Payment Plan'!E81),(H_MortgageAmoritization!B27*'Mortgage Payment Plan'!E$9/12),'Mortgage Payment Plan'!E81),#N/A),#N/A)</f>
        <v>1362.9845614004112</v>
      </c>
      <c r="G28" s="50">
        <f>IFERROR(IF(B27&gt;0,IF(ISBLANK('Mortgage Payment Plan'!F81),'Mortgage Payment Plan'!E$14,'Mortgage Payment Plan'!F81),#N/A),#N/A)</f>
        <v>0</v>
      </c>
      <c r="H28" s="50">
        <f t="shared" si="1"/>
        <v>1678.74</v>
      </c>
      <c r="J28" s="49">
        <v>46813</v>
      </c>
      <c r="N28" s="50">
        <v>272281.15684148268</v>
      </c>
      <c r="O28" s="50">
        <v>35928.39684148274</v>
      </c>
      <c r="P28" s="50">
        <v>0</v>
      </c>
      <c r="Q28" s="50" t="e" cm="1">
        <f t="array" ref="Q28">IF('Mortgage Payment Plan'!E$22="Annual",IF(MATCH(J28,S:S,0),N28,#N/A),IF('Mortgage Payment Plan'!E$22="Percentage",_xlfn.IFS(R$2=J28,N28,R$3=J28,N28,R$4=J28,N28,R$5=J28,N28,R$6=J28,N28),#N/A))</f>
        <v>#N/A</v>
      </c>
      <c r="S28" s="53">
        <v>55519</v>
      </c>
      <c r="U28" s="49">
        <f>IFERROR(IF(V27&gt;0,IF(H_MortgageAmoritization!V27-H_MortgageAmoritization!Y28&gt;0,DATE(YEAR(U27),MONTH(U27)+1,DAY(U$2)),#N/A),#N/A),#N/A)</f>
        <v>46813</v>
      </c>
      <c r="V28" s="50">
        <f>IFERROR(IF(V27&gt;0,IF(H_MortgageAmoritization!V27-H_MortgageAmoritization!Y28&gt;0,H_MortgageAmoritization!V27-H_MortgageAmoritization!Y28,#N/A),#N/A),#N/A)</f>
        <v>272281.11612252961</v>
      </c>
      <c r="W28" s="50">
        <f>IFERROR(IF(AND(V27&gt;0,H_MortgageAmoritization!V27-H_MortgageAmoritization!Y28&gt;0),Z28+W27,#N/A),#N/A)</f>
        <v>35928.394353650488</v>
      </c>
      <c r="X28" s="50">
        <f>IFERROR(IF(AND(V27&gt;0,H_MortgageAmoritization!V27-H_MortgageAmoritization!Y28&gt;0),X27+AA28,#N/A),#N/A)</f>
        <v>0</v>
      </c>
      <c r="Y28" s="50">
        <f>IFERROR(IF(V27&gt;0,(IFERROR(('Mortgage Payment Plan'!E$8*('Mortgage Payment Plan'!E$9/12)/(1-((1+('Mortgage Payment Plan'!E$9/12))^IF('Mortgage Payment Plan'!E$16="30 Year Fixed",-360,-180)))),0))-(H_MortgageAmoritization!V27*'Mortgage Payment Plan'!E$9/12),#N/A),#N/A)</f>
        <v>315.75710429360902</v>
      </c>
      <c r="Z28" s="50">
        <f>IFERROR(IF(V27&gt;0,(H_MortgageAmoritization!V27*'Mortgage Payment Plan'!E$9/12),#N/A),#N/A)</f>
        <v>1362.984366134116</v>
      </c>
      <c r="AA28" s="50">
        <f>IFERROR(IF(V27&gt;0,'Mortgage Payment Plan'!E$14,#N/A),#N/A)</f>
        <v>0</v>
      </c>
      <c r="AB28" s="49">
        <v>46813</v>
      </c>
      <c r="AC28" s="50">
        <v>272281.11612252961</v>
      </c>
      <c r="AD28" s="50">
        <v>35928.394353650488</v>
      </c>
      <c r="AE28" s="50">
        <v>0</v>
      </c>
    </row>
    <row r="29" spans="1:31" ht="15.75" customHeight="1" x14ac:dyDescent="0.25">
      <c r="A29" s="49">
        <f>IFERROR(IF(B28&gt;0,IF(ISBLANK('Mortgage Payment Plan'!C82),IF(H_MortgageAmoritization!B28-H_MortgageAmoritization!E29&gt;0,DATE(YEAR(A28),MONTH(A28)+1,DAY(A$2)),#N/A),'Mortgage Payment Plan'!C82),#N/A),#N/A)</f>
        <v>46844</v>
      </c>
      <c r="B29" s="50">
        <f>IFERROR(IF(B28&gt;0,IF(OR(ISBLANK('Mortgage Payment Plan'!G82),'Mortgage Payment Plan'!G82=""),IF(H_MortgageAmoritization!B28-H_MortgageAmoritization!E29&gt;0,H_MortgageAmoritization!B28-H_MortgageAmoritization!E29,#N/A),'Mortgage Payment Plan'!G82),#N/A),#N/A)</f>
        <v>271963.82262569008</v>
      </c>
      <c r="C29" s="50">
        <f>IFERROR(IF(AND(B28&gt;0,H_MortgageAmoritization!B28-H_MortgageAmoritization!E29&gt;0),F29+C28,#N/A),#N/A)</f>
        <v>37289.80262569015</v>
      </c>
      <c r="D29" s="50">
        <f>IFERROR(IF(AND(B28&gt;0,H_MortgageAmoritization!B28-H_MortgageAmoritization!E29&gt;0),D28+G29,#N/A),#N/A)</f>
        <v>0</v>
      </c>
      <c r="E29" s="50">
        <f>IFERROR(IF(B28&gt;0,IF(ISBLANK('Mortgage Payment Plan'!D82),('Mortgage Payment Plan'!E$18+'Mortgage Payment Plan'!E$19+IF(MONTH(A28)+1=MONTH(1&amp;'Mortgage Payment Plan'!E$21),'Mortgage Payment Plan'!E$20,IF(AND(MONTH(A28)+1=13,MONTH(1&amp;'Mortgage Payment Plan'!E$21)=1),'Mortgage Payment Plan'!E$20,0)))-(H_MortgageAmoritization!B28*'Mortgage Payment Plan'!E$9/12),'Mortgage Payment Plan'!D82),#N/A),#N/A)</f>
        <v>317.33421579258675</v>
      </c>
      <c r="F29" s="50">
        <f>IFERROR(IF(B28&gt;0,IF(ISBLANK('Mortgage Payment Plan'!E82),(H_MortgageAmoritization!B28*'Mortgage Payment Plan'!E$9/12),'Mortgage Payment Plan'!E82),#N/A),#N/A)</f>
        <v>1361.4057842074133</v>
      </c>
      <c r="G29" s="50">
        <f>IFERROR(IF(B28&gt;0,IF(ISBLANK('Mortgage Payment Plan'!F82),'Mortgage Payment Plan'!E$14,'Mortgage Payment Plan'!F82),#N/A),#N/A)</f>
        <v>0</v>
      </c>
      <c r="H29" s="50">
        <f t="shared" si="1"/>
        <v>1678.74</v>
      </c>
      <c r="J29" s="49">
        <v>46844</v>
      </c>
      <c r="N29" s="50">
        <v>271963.82262569008</v>
      </c>
      <c r="O29" s="50">
        <v>37289.80262569015</v>
      </c>
      <c r="P29" s="50">
        <v>0</v>
      </c>
      <c r="Q29" s="50" t="e" cm="1">
        <f t="array" ref="Q29">IF('Mortgage Payment Plan'!E$22="Annual",IF(MATCH(J29,S:S,0),N29,#N/A),IF('Mortgage Payment Plan'!E$22="Percentage",_xlfn.IFS(R$2=J29,N29,R$3=J29,N29,R$4=J29,N29,R$5=J29,N29,R$6=J29,N29),#N/A))</f>
        <v>#N/A</v>
      </c>
      <c r="S29" s="53">
        <v>55885</v>
      </c>
      <c r="U29" s="49">
        <f>IFERROR(IF(V28&gt;0,IF(H_MortgageAmoritization!V28-H_MortgageAmoritization!Y29&gt;0,DATE(YEAR(U28),MONTH(U28)+1,DAY(U$2)),#N/A),#N/A),#N/A)</f>
        <v>46844</v>
      </c>
      <c r="V29" s="50">
        <f>IFERROR(IF(V28&gt;0,IF(H_MortgageAmoritization!V28-H_MortgageAmoritization!Y29&gt;0,H_MortgageAmoritization!V28-H_MortgageAmoritization!Y29,#N/A),#N/A),#N/A)</f>
        <v>271963.78023271455</v>
      </c>
      <c r="W29" s="50">
        <f>IFERROR(IF(AND(V28&gt;0,H_MortgageAmoritization!V28-H_MortgageAmoritization!Y29&gt;0),Z29+W28,#N/A),#N/A)</f>
        <v>37289.799934263137</v>
      </c>
      <c r="X29" s="50">
        <f>IFERROR(IF(AND(V28&gt;0,H_MortgageAmoritization!V28-H_MortgageAmoritization!Y29&gt;0),X28+AA29,#N/A),#N/A)</f>
        <v>0</v>
      </c>
      <c r="Y29" s="50">
        <f>IFERROR(IF(V28&gt;0,(IFERROR(('Mortgage Payment Plan'!E$8*('Mortgage Payment Plan'!E$9/12)/(1-((1+('Mortgage Payment Plan'!E$9/12))^IF('Mortgage Payment Plan'!E$16="30 Year Fixed",-360,-180)))),0))-(H_MortgageAmoritization!V28*'Mortgage Payment Plan'!E$9/12),#N/A),#N/A)</f>
        <v>317.33588981507705</v>
      </c>
      <c r="Z29" s="50">
        <f>IFERROR(IF(V28&gt;0,(H_MortgageAmoritization!V28*'Mortgage Payment Plan'!E$9/12),#N/A),#N/A)</f>
        <v>1361.405580612648</v>
      </c>
      <c r="AA29" s="50">
        <f>IFERROR(IF(V28&gt;0,'Mortgage Payment Plan'!E$14,#N/A),#N/A)</f>
        <v>0</v>
      </c>
      <c r="AB29" s="49">
        <v>46844</v>
      </c>
      <c r="AC29" s="50">
        <v>271963.78023271455</v>
      </c>
      <c r="AD29" s="50">
        <v>37289.799934263137</v>
      </c>
      <c r="AE29" s="50">
        <v>0</v>
      </c>
    </row>
    <row r="30" spans="1:31" ht="15.75" customHeight="1" x14ac:dyDescent="0.25">
      <c r="A30" s="49">
        <f>IFERROR(IF(B29&gt;0,IF(ISBLANK('Mortgage Payment Plan'!C83),IF(H_MortgageAmoritization!B29-H_MortgageAmoritization!E30&gt;0,DATE(YEAR(A29),MONTH(A29)+1,DAY(A$2)),#N/A),'Mortgage Payment Plan'!C83),#N/A),#N/A)</f>
        <v>46874</v>
      </c>
      <c r="B30" s="50">
        <f>IFERROR(IF(B29&gt;0,IF(OR(ISBLANK('Mortgage Payment Plan'!G83),'Mortgage Payment Plan'!G83=""),IF(H_MortgageAmoritization!B29-H_MortgageAmoritization!E30&gt;0,H_MortgageAmoritization!B29-H_MortgageAmoritization!E30,#N/A),'Mortgage Payment Plan'!G83),#N/A),#N/A)</f>
        <v>271644.90173881856</v>
      </c>
      <c r="C30" s="50">
        <f>IFERROR(IF(AND(B29&gt;0,H_MortgageAmoritization!B29-H_MortgageAmoritization!E30&gt;0),F30+C29,#N/A),#N/A)</f>
        <v>38649.621738818598</v>
      </c>
      <c r="D30" s="50">
        <f>IFERROR(IF(AND(B29&gt;0,H_MortgageAmoritization!B29-H_MortgageAmoritization!E30&gt;0),D29+G30,#N/A),#N/A)</f>
        <v>0</v>
      </c>
      <c r="E30" s="50">
        <f>IFERROR(IF(B29&gt;0,IF(ISBLANK('Mortgage Payment Plan'!D83),('Mortgage Payment Plan'!E$18+'Mortgage Payment Plan'!E$19+IF(MONTH(A29)+1=MONTH(1&amp;'Mortgage Payment Plan'!E$21),'Mortgage Payment Plan'!E$20,IF(AND(MONTH(A29)+1=13,MONTH(1&amp;'Mortgage Payment Plan'!E$21)=1),'Mortgage Payment Plan'!E$20,0)))-(H_MortgageAmoritization!B29*'Mortgage Payment Plan'!E$9/12),'Mortgage Payment Plan'!D83),#N/A),#N/A)</f>
        <v>318.92088687154956</v>
      </c>
      <c r="F30" s="50">
        <f>IFERROR(IF(B29&gt;0,IF(ISBLANK('Mortgage Payment Plan'!E83),(H_MortgageAmoritization!B29*'Mortgage Payment Plan'!E$9/12),'Mortgage Payment Plan'!E83),#N/A),#N/A)</f>
        <v>1359.8191131284505</v>
      </c>
      <c r="G30" s="50">
        <f>IFERROR(IF(B29&gt;0,IF(ISBLANK('Mortgage Payment Plan'!F83),'Mortgage Payment Plan'!E$14,'Mortgage Payment Plan'!F83),#N/A),#N/A)</f>
        <v>0</v>
      </c>
      <c r="H30" s="50">
        <f t="shared" si="1"/>
        <v>1678.74</v>
      </c>
      <c r="J30" s="49">
        <v>46874</v>
      </c>
      <c r="N30" s="50">
        <v>271644.90173881856</v>
      </c>
      <c r="O30" s="50">
        <v>38649.621738818598</v>
      </c>
      <c r="P30" s="50">
        <v>0</v>
      </c>
      <c r="Q30" s="50" t="e" cm="1">
        <f t="array" ref="Q30">IF('Mortgage Payment Plan'!E$22="Annual",IF(MATCH(J30,S:S,0),N30,#N/A),IF('Mortgage Payment Plan'!E$22="Percentage",_xlfn.IFS(R$2=J30,N30,R$3=J30,N30,R$4=J30,N30,R$5=J30,N30,R$6=J30,N30),#N/A))</f>
        <v>#N/A</v>
      </c>
      <c r="S30" s="53">
        <v>56250</v>
      </c>
      <c r="U30" s="49">
        <f>IFERROR(IF(V29&gt;0,IF(H_MortgageAmoritization!V29-H_MortgageAmoritization!Y30&gt;0,DATE(YEAR(U29),MONTH(U29)+1,DAY(U$2)),#N/A),#N/A),#N/A)</f>
        <v>46874</v>
      </c>
      <c r="V30" s="50">
        <f>IFERROR(IF(V29&gt;0,IF(H_MortgageAmoritization!V29-H_MortgageAmoritization!Y30&gt;0,H_MortgageAmoritization!V29-H_MortgageAmoritization!Y30,#N/A),#N/A),#N/A)</f>
        <v>271644.85766345041</v>
      </c>
      <c r="W30" s="50">
        <f>IFERROR(IF(AND(V29&gt;0,H_MortgageAmoritization!V29-H_MortgageAmoritization!Y30&gt;0),Z30+W29,#N/A),#N/A)</f>
        <v>38649.618835426707</v>
      </c>
      <c r="X30" s="50">
        <f>IFERROR(IF(AND(V29&gt;0,H_MortgageAmoritization!V29-H_MortgageAmoritization!Y30&gt;0),X29+AA30,#N/A),#N/A)</f>
        <v>0</v>
      </c>
      <c r="Y30" s="50">
        <f>IFERROR(IF(V29&gt;0,(IFERROR(('Mortgage Payment Plan'!E$8*('Mortgage Payment Plan'!E$9/12)/(1-((1+('Mortgage Payment Plan'!E$9/12))^IF('Mortgage Payment Plan'!E$16="30 Year Fixed",-360,-180)))),0))-(H_MortgageAmoritization!V29*'Mortgage Payment Plan'!E$9/12),#N/A),#N/A)</f>
        <v>318.92256926415234</v>
      </c>
      <c r="Z30" s="50">
        <f>IFERROR(IF(V29&gt;0,(H_MortgageAmoritization!V29*'Mortgage Payment Plan'!E$9/12),#N/A),#N/A)</f>
        <v>1359.8189011635727</v>
      </c>
      <c r="AA30" s="50">
        <f>IFERROR(IF(V29&gt;0,'Mortgage Payment Plan'!E$14,#N/A),#N/A)</f>
        <v>0</v>
      </c>
      <c r="AB30" s="49">
        <v>46874</v>
      </c>
      <c r="AC30" s="50">
        <v>271644.85766345041</v>
      </c>
      <c r="AD30" s="50">
        <v>38649.618835426707</v>
      </c>
      <c r="AE30" s="50">
        <v>0</v>
      </c>
    </row>
    <row r="31" spans="1:31" ht="15.75" customHeight="1" x14ac:dyDescent="0.25">
      <c r="A31" s="49">
        <f>IFERROR(IF(B30&gt;0,IF(ISBLANK('Mortgage Payment Plan'!C84),IF(H_MortgageAmoritization!B30-H_MortgageAmoritization!E31&gt;0,DATE(YEAR(A30),MONTH(A30)+1,DAY(A$2)),#N/A),'Mortgage Payment Plan'!C84),#N/A),#N/A)</f>
        <v>46905</v>
      </c>
      <c r="B31" s="50">
        <f>IFERROR(IF(B30&gt;0,IF(OR(ISBLANK('Mortgage Payment Plan'!G84),'Mortgage Payment Plan'!G84=""),IF(H_MortgageAmoritization!B30-H_MortgageAmoritization!E31&gt;0,H_MortgageAmoritization!B30-H_MortgageAmoritization!E31,#N/A),'Mortgage Payment Plan'!G84),#N/A),#N/A)</f>
        <v>271324.38624751265</v>
      </c>
      <c r="C31" s="50">
        <f>IFERROR(IF(AND(B30&gt;0,H_MortgageAmoritization!B30-H_MortgageAmoritization!E31&gt;0),F31+C30,#N/A),#N/A)</f>
        <v>40007.846247512687</v>
      </c>
      <c r="D31" s="50">
        <f>IFERROR(IF(AND(B30&gt;0,H_MortgageAmoritization!B30-H_MortgageAmoritization!E31&gt;0),D30+G31,#N/A),#N/A)</f>
        <v>0</v>
      </c>
      <c r="E31" s="50">
        <f>IFERROR(IF(B30&gt;0,IF(ISBLANK('Mortgage Payment Plan'!D84),('Mortgage Payment Plan'!E$18+'Mortgage Payment Plan'!E$19+IF(MONTH(A30)+1=MONTH(1&amp;'Mortgage Payment Plan'!E$21),'Mortgage Payment Plan'!E$20,IF(AND(MONTH(A30)+1=13,MONTH(1&amp;'Mortgage Payment Plan'!E$21)=1),'Mortgage Payment Plan'!E$20,0)))-(H_MortgageAmoritization!B30*'Mortgage Payment Plan'!E$9/12),'Mortgage Payment Plan'!D84),#N/A),#N/A)</f>
        <v>320.51549130590729</v>
      </c>
      <c r="F31" s="50">
        <f>IFERROR(IF(B30&gt;0,IF(ISBLANK('Mortgage Payment Plan'!E84),(H_MortgageAmoritization!B30*'Mortgage Payment Plan'!E$9/12),'Mortgage Payment Plan'!E84),#N/A),#N/A)</f>
        <v>1358.2245086940927</v>
      </c>
      <c r="G31" s="50">
        <f>IFERROR(IF(B30&gt;0,IF(ISBLANK('Mortgage Payment Plan'!F84),'Mortgage Payment Plan'!E$14,'Mortgage Payment Plan'!F84),#N/A),#N/A)</f>
        <v>0</v>
      </c>
      <c r="H31" s="50">
        <f t="shared" si="1"/>
        <v>1678.74</v>
      </c>
      <c r="J31" s="49">
        <v>46905</v>
      </c>
      <c r="N31" s="50">
        <v>271324.38624751265</v>
      </c>
      <c r="O31" s="50">
        <v>40007.846247512687</v>
      </c>
      <c r="P31" s="50">
        <v>0</v>
      </c>
      <c r="Q31" s="50" t="e" cm="1">
        <f t="array" ref="Q31">IF('Mortgage Payment Plan'!E$22="Annual",IF(MATCH(J31,S:S,0),N31,#N/A),IF('Mortgage Payment Plan'!E$22="Percentage",_xlfn.IFS(R$2=J31,N31,R$3=J31,N31,R$4=J31,N31,R$5=J31,N31,R$6=J31,N31),#N/A))</f>
        <v>#N/A</v>
      </c>
      <c r="S31" s="53">
        <v>56615</v>
      </c>
      <c r="U31" s="49">
        <f>IFERROR(IF(V30&gt;0,IF(H_MortgageAmoritization!V30-H_MortgageAmoritization!Y31&gt;0,DATE(YEAR(U30),MONTH(U30)+1,DAY(U$2)),#N/A),#N/A),#N/A)</f>
        <v>46905</v>
      </c>
      <c r="V31" s="50">
        <f>IFERROR(IF(V30&gt;0,IF(H_MortgageAmoritization!V30-H_MortgageAmoritization!Y31&gt;0,H_MortgageAmoritization!V30-H_MortgageAmoritization!Y31,#N/A),#N/A),#N/A)</f>
        <v>271324.34048133995</v>
      </c>
      <c r="W31" s="50">
        <f>IFERROR(IF(AND(V30&gt;0,H_MortgageAmoritization!V30-H_MortgageAmoritization!Y31&gt;0),Z31+W30,#N/A),#N/A)</f>
        <v>40007.843123743958</v>
      </c>
      <c r="X31" s="50">
        <f>IFERROR(IF(AND(V30&gt;0,H_MortgageAmoritization!V30-H_MortgageAmoritization!Y31&gt;0),X30+AA31,#N/A),#N/A)</f>
        <v>0</v>
      </c>
      <c r="Y31" s="50">
        <f>IFERROR(IF(V30&gt;0,(IFERROR(('Mortgage Payment Plan'!E$8*('Mortgage Payment Plan'!E$9/12)/(1-((1+('Mortgage Payment Plan'!E$9/12))^IF('Mortgage Payment Plan'!E$16="30 Year Fixed",-360,-180)))),0))-(H_MortgageAmoritization!V30*'Mortgage Payment Plan'!E$9/12),#N/A),#N/A)</f>
        <v>320.51718211047319</v>
      </c>
      <c r="Z31" s="50">
        <f>IFERROR(IF(V30&gt;0,(H_MortgageAmoritization!V30*'Mortgage Payment Plan'!E$9/12),#N/A),#N/A)</f>
        <v>1358.2242883172519</v>
      </c>
      <c r="AA31" s="50">
        <f>IFERROR(IF(V30&gt;0,'Mortgage Payment Plan'!E$14,#N/A),#N/A)</f>
        <v>0</v>
      </c>
      <c r="AB31" s="49">
        <v>46905</v>
      </c>
      <c r="AC31" s="50">
        <v>271324.34048133995</v>
      </c>
      <c r="AD31" s="50">
        <v>40007.843123743958</v>
      </c>
      <c r="AE31" s="50">
        <v>0</v>
      </c>
    </row>
    <row r="32" spans="1:31" ht="15.75" customHeight="1" x14ac:dyDescent="0.25">
      <c r="A32" s="49">
        <f>IFERROR(IF(B31&gt;0,IF(ISBLANK('Mortgage Payment Plan'!C85),IF(H_MortgageAmoritization!B31-H_MortgageAmoritization!E32&gt;0,DATE(YEAR(A31),MONTH(A31)+1,DAY(A$2)),#N/A),'Mortgage Payment Plan'!C85),#N/A),#N/A)</f>
        <v>46935</v>
      </c>
      <c r="B32" s="50">
        <f>IFERROR(IF(B31&gt;0,IF(OR(ISBLANK('Mortgage Payment Plan'!G85),'Mortgage Payment Plan'!G85=""),IF(H_MortgageAmoritization!B31-H_MortgageAmoritization!E32&gt;0,H_MortgageAmoritization!B31-H_MortgageAmoritization!E32,#N/A),'Mortgage Payment Plan'!G85),#N/A),#N/A)</f>
        <v>271002.26817875024</v>
      </c>
      <c r="C32" s="50">
        <f>IFERROR(IF(AND(B31&gt;0,H_MortgageAmoritization!B31-H_MortgageAmoritization!E32&gt;0),F32+C31,#N/A),#N/A)</f>
        <v>41364.468178750249</v>
      </c>
      <c r="D32" s="50">
        <f>IFERROR(IF(AND(B31&gt;0,H_MortgageAmoritization!B31-H_MortgageAmoritization!E32&gt;0),D31+G32,#N/A),#N/A)</f>
        <v>0</v>
      </c>
      <c r="E32" s="50">
        <f>IFERROR(IF(B31&gt;0,IF(ISBLANK('Mortgage Payment Plan'!D85),('Mortgage Payment Plan'!E$18+'Mortgage Payment Plan'!E$19+IF(MONTH(A31)+1=MONTH(1&amp;'Mortgage Payment Plan'!E$21),'Mortgage Payment Plan'!E$20,IF(AND(MONTH(A31)+1=13,MONTH(1&amp;'Mortgage Payment Plan'!E$21)=1),'Mortgage Payment Plan'!E$20,0)))-(H_MortgageAmoritization!B31*'Mortgage Payment Plan'!E$9/12),'Mortgage Payment Plan'!D85),#N/A),#N/A)</f>
        <v>322.11806876243691</v>
      </c>
      <c r="F32" s="50">
        <f>IFERROR(IF(B31&gt;0,IF(ISBLANK('Mortgage Payment Plan'!E85),(H_MortgageAmoritization!B31*'Mortgage Payment Plan'!E$9/12),'Mortgage Payment Plan'!E85),#N/A),#N/A)</f>
        <v>1356.6219312375631</v>
      </c>
      <c r="G32" s="50">
        <f>IFERROR(IF(B31&gt;0,IF(ISBLANK('Mortgage Payment Plan'!F85),'Mortgage Payment Plan'!E$14,'Mortgage Payment Plan'!F85),#N/A),#N/A)</f>
        <v>0</v>
      </c>
      <c r="H32" s="50">
        <f t="shared" si="1"/>
        <v>1678.74</v>
      </c>
      <c r="J32" s="49">
        <v>46935</v>
      </c>
      <c r="N32" s="50">
        <v>271002.26817875024</v>
      </c>
      <c r="O32" s="50">
        <v>41364.468178750249</v>
      </c>
      <c r="P32" s="50">
        <v>0</v>
      </c>
      <c r="Q32" s="50" t="e" cm="1">
        <f t="array" ref="Q32">IF('Mortgage Payment Plan'!E$22="Annual",IF(MATCH(J32,S:S,0),N32,#N/A),IF('Mortgage Payment Plan'!E$22="Percentage",_xlfn.IFS(R$2=J32,N32,R$3=J32,N32,R$4=J32,N32,R$5=J32,N32,R$6=J32,N32),#N/A))</f>
        <v>#N/A</v>
      </c>
      <c r="S32" s="53">
        <v>56980</v>
      </c>
      <c r="U32" s="49">
        <f>IFERROR(IF(V31&gt;0,IF(H_MortgageAmoritization!V31-H_MortgageAmoritization!Y32&gt;0,DATE(YEAR(U31),MONTH(U31)+1,DAY(U$2)),#N/A),#N/A),#N/A)</f>
        <v>46935</v>
      </c>
      <c r="V32" s="50">
        <f>IFERROR(IF(V31&gt;0,IF(H_MortgageAmoritization!V31-H_MortgageAmoritization!Y32&gt;0,H_MortgageAmoritization!V31-H_MortgageAmoritization!Y32,#N/A),#N/A),#N/A)</f>
        <v>271002.22071331891</v>
      </c>
      <c r="W32" s="50">
        <f>IFERROR(IF(AND(V31&gt;0,H_MortgageAmoritization!V31-H_MortgageAmoritization!Y32&gt;0),Z32+W31,#N/A),#N/A)</f>
        <v>41364.464826150659</v>
      </c>
      <c r="X32" s="50">
        <f>IFERROR(IF(AND(V31&gt;0,H_MortgageAmoritization!V31-H_MortgageAmoritization!Y32&gt;0),X31+AA32,#N/A),#N/A)</f>
        <v>0</v>
      </c>
      <c r="Y32" s="50">
        <f>IFERROR(IF(V31&gt;0,(IFERROR(('Mortgage Payment Plan'!E$8*('Mortgage Payment Plan'!E$9/12)/(1-((1+('Mortgage Payment Plan'!E$9/12))^IF('Mortgage Payment Plan'!E$16="30 Year Fixed",-360,-180)))),0))-(H_MortgageAmoritization!V31*'Mortgage Payment Plan'!E$9/12),#N/A),#N/A)</f>
        <v>322.11976802102527</v>
      </c>
      <c r="Z32" s="50">
        <f>IFERROR(IF(V31&gt;0,(H_MortgageAmoritization!V31*'Mortgage Payment Plan'!E$9/12),#N/A),#N/A)</f>
        <v>1356.6217024066998</v>
      </c>
      <c r="AA32" s="50">
        <f>IFERROR(IF(V31&gt;0,'Mortgage Payment Plan'!E$14,#N/A),#N/A)</f>
        <v>0</v>
      </c>
      <c r="AB32" s="49">
        <v>46935</v>
      </c>
      <c r="AC32" s="50">
        <v>271002.22071331891</v>
      </c>
      <c r="AD32" s="50">
        <v>41364.464826150659</v>
      </c>
      <c r="AE32" s="50">
        <v>0</v>
      </c>
    </row>
    <row r="33" spans="1:31" ht="15.75" customHeight="1" x14ac:dyDescent="0.25">
      <c r="A33" s="49">
        <f>IFERROR(IF(B32&gt;0,IF(ISBLANK('Mortgage Payment Plan'!C86),IF(H_MortgageAmoritization!B32-H_MortgageAmoritization!E33&gt;0,DATE(YEAR(A32),MONTH(A32)+1,DAY(A$2)),#N/A),'Mortgage Payment Plan'!C86),#N/A),#N/A)</f>
        <v>46966</v>
      </c>
      <c r="B33" s="50">
        <f>IFERROR(IF(B32&gt;0,IF(OR(ISBLANK('Mortgage Payment Plan'!G86),'Mortgage Payment Plan'!G86=""),IF(H_MortgageAmoritization!B32-H_MortgageAmoritization!E33&gt;0,H_MortgageAmoritization!B32-H_MortgageAmoritization!E33,#N/A),'Mortgage Payment Plan'!G86),#N/A),#N/A)</f>
        <v>270678.53951964399</v>
      </c>
      <c r="C33" s="50">
        <f>IFERROR(IF(AND(B32&gt;0,H_MortgageAmoritization!B32-H_MortgageAmoritization!E33&gt;0),F33+C32,#N/A),#N/A)</f>
        <v>42719.479519644003</v>
      </c>
      <c r="D33" s="50">
        <f>IFERROR(IF(AND(B32&gt;0,H_MortgageAmoritization!B32-H_MortgageAmoritization!E33&gt;0),D32+G33,#N/A),#N/A)</f>
        <v>0</v>
      </c>
      <c r="E33" s="50">
        <f>IFERROR(IF(B32&gt;0,IF(ISBLANK('Mortgage Payment Plan'!D86),('Mortgage Payment Plan'!E$18+'Mortgage Payment Plan'!E$19+IF(MONTH(A32)+1=MONTH(1&amp;'Mortgage Payment Plan'!E$21),'Mortgage Payment Plan'!E$20,IF(AND(MONTH(A32)+1=13,MONTH(1&amp;'Mortgage Payment Plan'!E$21)=1),'Mortgage Payment Plan'!E$20,0)))-(H_MortgageAmoritization!B32*'Mortgage Payment Plan'!E$9/12),'Mortgage Payment Plan'!D86),#N/A),#N/A)</f>
        <v>323.72865910624887</v>
      </c>
      <c r="F33" s="50">
        <f>IFERROR(IF(B32&gt;0,IF(ISBLANK('Mortgage Payment Plan'!E86),(H_MortgageAmoritization!B32*'Mortgage Payment Plan'!E$9/12),'Mortgage Payment Plan'!E86),#N/A),#N/A)</f>
        <v>1355.0113408937511</v>
      </c>
      <c r="G33" s="50">
        <f>IFERROR(IF(B32&gt;0,IF(ISBLANK('Mortgage Payment Plan'!F86),'Mortgage Payment Plan'!E$14,'Mortgage Payment Plan'!F86),#N/A),#N/A)</f>
        <v>0</v>
      </c>
      <c r="H33" s="50">
        <f t="shared" si="1"/>
        <v>1678.74</v>
      </c>
      <c r="J33" s="49">
        <v>46966</v>
      </c>
      <c r="N33" s="50">
        <v>270678.53951964399</v>
      </c>
      <c r="O33" s="50">
        <v>42719.479519644003</v>
      </c>
      <c r="P33" s="50">
        <v>0</v>
      </c>
      <c r="Q33" s="50" t="e" cm="1">
        <f t="array" ref="Q33">IF('Mortgage Payment Plan'!E$22="Annual",IF(MATCH(J33,S:S,0),N33,#N/A),IF('Mortgage Payment Plan'!E$22="Percentage",_xlfn.IFS(R$2=J33,N33,R$3=J33,N33,R$4=J33,N33,R$5=J33,N33,R$6=J33,N33),#N/A))</f>
        <v>#N/A</v>
      </c>
      <c r="S33" s="53">
        <v>0</v>
      </c>
      <c r="U33" s="49">
        <f>IFERROR(IF(V32&gt;0,IF(H_MortgageAmoritization!V32-H_MortgageAmoritization!Y33&gt;0,DATE(YEAR(U32),MONTH(U32)+1,DAY(U$2)),#N/A),#N/A),#N/A)</f>
        <v>46966</v>
      </c>
      <c r="V33" s="50">
        <f>IFERROR(IF(V32&gt;0,IF(H_MortgageAmoritization!V32-H_MortgageAmoritization!Y33&gt;0,H_MortgageAmoritization!V32-H_MortgageAmoritization!Y33,#N/A),#N/A),#N/A)</f>
        <v>270678.49034645775</v>
      </c>
      <c r="W33" s="50">
        <f>IFERROR(IF(AND(V32&gt;0,H_MortgageAmoritization!V32-H_MortgageAmoritization!Y33&gt;0),Z33+W32,#N/A),#N/A)</f>
        <v>42719.475929717257</v>
      </c>
      <c r="X33" s="50">
        <f>IFERROR(IF(AND(V32&gt;0,H_MortgageAmoritization!V32-H_MortgageAmoritization!Y33&gt;0),X32+AA33,#N/A),#N/A)</f>
        <v>0</v>
      </c>
      <c r="Y33" s="50">
        <f>IFERROR(IF(V32&gt;0,(IFERROR(('Mortgage Payment Plan'!E$8*('Mortgage Payment Plan'!E$9/12)/(1-((1+('Mortgage Payment Plan'!E$9/12))^IF('Mortgage Payment Plan'!E$16="30 Year Fixed",-360,-180)))),0))-(H_MortgageAmoritization!V32*'Mortgage Payment Plan'!E$9/12),#N/A),#N/A)</f>
        <v>323.73036686113051</v>
      </c>
      <c r="Z33" s="50">
        <f>IFERROR(IF(V32&gt;0,(H_MortgageAmoritization!V32*'Mortgage Payment Plan'!E$9/12),#N/A),#N/A)</f>
        <v>1355.0111035665946</v>
      </c>
      <c r="AA33" s="50">
        <f>IFERROR(IF(V32&gt;0,'Mortgage Payment Plan'!E$14,#N/A),#N/A)</f>
        <v>0</v>
      </c>
      <c r="AB33" s="49">
        <v>46966</v>
      </c>
      <c r="AC33" s="50">
        <v>270678.49034645775</v>
      </c>
      <c r="AD33" s="50">
        <v>42719.475929717257</v>
      </c>
      <c r="AE33" s="50">
        <v>0</v>
      </c>
    </row>
    <row r="34" spans="1:31" ht="15.75" customHeight="1" x14ac:dyDescent="0.25">
      <c r="A34" s="49">
        <f>IFERROR(IF(B33&gt;0,IF(ISBLANK('Mortgage Payment Plan'!C87),IF(H_MortgageAmoritization!B33-H_MortgageAmoritization!E34&gt;0,DATE(YEAR(A33),MONTH(A33)+1,DAY(A$2)),#N/A),'Mortgage Payment Plan'!C87),#N/A),#N/A)</f>
        <v>46997</v>
      </c>
      <c r="B34" s="50">
        <f>IFERROR(IF(B33&gt;0,IF(OR(ISBLANK('Mortgage Payment Plan'!G87),'Mortgage Payment Plan'!G87=""),IF(H_MortgageAmoritization!B33-H_MortgageAmoritization!E34&gt;0,H_MortgageAmoritization!B33-H_MortgageAmoritization!E34,#N/A),'Mortgage Payment Plan'!G87),#N/A),#N/A)</f>
        <v>270353.19221724221</v>
      </c>
      <c r="C34" s="50">
        <f>IFERROR(IF(AND(B33&gt;0,H_MortgageAmoritization!B33-H_MortgageAmoritization!E34&gt;0),F34+C33,#N/A),#N/A)</f>
        <v>44072.87221724222</v>
      </c>
      <c r="D34" s="50">
        <f>IFERROR(IF(AND(B33&gt;0,H_MortgageAmoritization!B33-H_MortgageAmoritization!E34&gt;0),D33+G34,#N/A),#N/A)</f>
        <v>0</v>
      </c>
      <c r="E34" s="50">
        <f>IFERROR(IF(B33&gt;0,IF(ISBLANK('Mortgage Payment Plan'!D87),('Mortgage Payment Plan'!E$18+'Mortgage Payment Plan'!E$19+IF(MONTH(A33)+1=MONTH(1&amp;'Mortgage Payment Plan'!E$21),'Mortgage Payment Plan'!E$20,IF(AND(MONTH(A33)+1=13,MONTH(1&amp;'Mortgage Payment Plan'!E$21)=1),'Mortgage Payment Plan'!E$20,0)))-(H_MortgageAmoritization!B33*'Mortgage Payment Plan'!E$9/12),'Mortgage Payment Plan'!D87),#N/A),#N/A)</f>
        <v>325.3473024017801</v>
      </c>
      <c r="F34" s="50">
        <f>IFERROR(IF(B33&gt;0,IF(ISBLANK('Mortgage Payment Plan'!E87),(H_MortgageAmoritization!B33*'Mortgage Payment Plan'!E$9/12),'Mortgage Payment Plan'!E87),#N/A),#N/A)</f>
        <v>1353.3926975982199</v>
      </c>
      <c r="G34" s="50">
        <f>IFERROR(IF(B33&gt;0,IF(ISBLANK('Mortgage Payment Plan'!F87),'Mortgage Payment Plan'!E$14,'Mortgage Payment Plan'!F87),#N/A),#N/A)</f>
        <v>0</v>
      </c>
      <c r="H34" s="50">
        <f t="shared" si="1"/>
        <v>1678.74</v>
      </c>
      <c r="J34" s="49">
        <v>46997</v>
      </c>
      <c r="N34" s="50">
        <v>270353.19221724221</v>
      </c>
      <c r="O34" s="50">
        <v>44072.87221724222</v>
      </c>
      <c r="P34" s="50">
        <v>0</v>
      </c>
      <c r="Q34" s="50" t="e" cm="1">
        <f t="array" ref="Q34">IF('Mortgage Payment Plan'!E$22="Annual",IF(MATCH(J34,S:S,0),N34,#N/A),IF('Mortgage Payment Plan'!E$22="Percentage",_xlfn.IFS(R$2=J34,N34,R$3=J34,N34,R$4=J34,N34,R$5=J34,N34,R$6=J34,N34),#N/A))</f>
        <v>#N/A</v>
      </c>
      <c r="U34" s="49">
        <f>IFERROR(IF(V33&gt;0,IF(H_MortgageAmoritization!V33-H_MortgageAmoritization!Y34&gt;0,DATE(YEAR(U33),MONTH(U33)+1,DAY(U$2)),#N/A),#N/A),#N/A)</f>
        <v>46997</v>
      </c>
      <c r="V34" s="50">
        <f>IFERROR(IF(V33&gt;0,IF(H_MortgageAmoritization!V33-H_MortgageAmoritization!Y34&gt;0,H_MortgageAmoritization!V33-H_MortgageAmoritization!Y34,#N/A),#N/A),#N/A)</f>
        <v>270353.14132776234</v>
      </c>
      <c r="W34" s="50">
        <f>IFERROR(IF(AND(V33&gt;0,H_MortgageAmoritization!V33-H_MortgageAmoritization!Y34&gt;0),Z34+W33,#N/A),#N/A)</f>
        <v>44072.868381449545</v>
      </c>
      <c r="X34" s="50">
        <f>IFERROR(IF(AND(V33&gt;0,H_MortgageAmoritization!V33-H_MortgageAmoritization!Y34&gt;0),X33+AA34,#N/A),#N/A)</f>
        <v>0</v>
      </c>
      <c r="Y34" s="50">
        <f>IFERROR(IF(V33&gt;0,(IFERROR(('Mortgage Payment Plan'!E$8*('Mortgage Payment Plan'!E$9/12)/(1-((1+('Mortgage Payment Plan'!E$9/12))^IF('Mortgage Payment Plan'!E$16="30 Year Fixed",-360,-180)))),0))-(H_MortgageAmoritization!V33*'Mortgage Payment Plan'!E$9/12),#N/A),#N/A)</f>
        <v>325.34901869543637</v>
      </c>
      <c r="Z34" s="50">
        <f>IFERROR(IF(V33&gt;0,(H_MortgageAmoritization!V33*'Mortgage Payment Plan'!E$9/12),#N/A),#N/A)</f>
        <v>1353.3924517322887</v>
      </c>
      <c r="AA34" s="50">
        <f>IFERROR(IF(V33&gt;0,'Mortgage Payment Plan'!E$14,#N/A),#N/A)</f>
        <v>0</v>
      </c>
      <c r="AB34" s="49">
        <v>46997</v>
      </c>
      <c r="AC34" s="50">
        <v>270353.14132776234</v>
      </c>
      <c r="AD34" s="50">
        <v>44072.868381449545</v>
      </c>
      <c r="AE34" s="50">
        <v>0</v>
      </c>
    </row>
    <row r="35" spans="1:31" ht="15.75" customHeight="1" x14ac:dyDescent="0.25">
      <c r="A35" s="49">
        <f>IFERROR(IF(B34&gt;0,IF(ISBLANK('Mortgage Payment Plan'!C88),IF(H_MortgageAmoritization!B34-H_MortgageAmoritization!E35&gt;0,DATE(YEAR(A34),MONTH(A34)+1,DAY(A$2)),#N/A),'Mortgage Payment Plan'!C88),#N/A),#N/A)</f>
        <v>47027</v>
      </c>
      <c r="B35" s="50">
        <f>IFERROR(IF(B34&gt;0,IF(OR(ISBLANK('Mortgage Payment Plan'!G88),'Mortgage Payment Plan'!G88=""),IF(H_MortgageAmoritization!B34-H_MortgageAmoritization!E35&gt;0,H_MortgageAmoritization!B34-H_MortgageAmoritization!E35,#N/A),'Mortgage Payment Plan'!G88),#N/A),#N/A)</f>
        <v>270026.21817832842</v>
      </c>
      <c r="C35" s="50">
        <f>IFERROR(IF(AND(B34&gt;0,H_MortgageAmoritization!B34-H_MortgageAmoritization!E35&gt;0),F35+C34,#N/A),#N/A)</f>
        <v>45424.638178328431</v>
      </c>
      <c r="D35" s="50">
        <f>IFERROR(IF(AND(B34&gt;0,H_MortgageAmoritization!B34-H_MortgageAmoritization!E35&gt;0),D34+G35,#N/A),#N/A)</f>
        <v>0</v>
      </c>
      <c r="E35" s="50">
        <f>IFERROR(IF(B34&gt;0,IF(ISBLANK('Mortgage Payment Plan'!D88),('Mortgage Payment Plan'!E$18+'Mortgage Payment Plan'!E$19+IF(MONTH(A34)+1=MONTH(1&amp;'Mortgage Payment Plan'!E$21),'Mortgage Payment Plan'!E$20,IF(AND(MONTH(A34)+1=13,MONTH(1&amp;'Mortgage Payment Plan'!E$21)=1),'Mortgage Payment Plan'!E$20,0)))-(H_MortgageAmoritization!B34*'Mortgage Payment Plan'!E$9/12),'Mortgage Payment Plan'!D88),#N/A),#N/A)</f>
        <v>326.97403891378917</v>
      </c>
      <c r="F35" s="50">
        <f>IFERROR(IF(B34&gt;0,IF(ISBLANK('Mortgage Payment Plan'!E88),(H_MortgageAmoritization!B34*'Mortgage Payment Plan'!E$9/12),'Mortgage Payment Plan'!E88),#N/A),#N/A)</f>
        <v>1351.7659610862108</v>
      </c>
      <c r="G35" s="50">
        <f>IFERROR(IF(B34&gt;0,IF(ISBLANK('Mortgage Payment Plan'!F88),'Mortgage Payment Plan'!E$14,'Mortgage Payment Plan'!F88),#N/A),#N/A)</f>
        <v>0</v>
      </c>
      <c r="H35" s="50">
        <f t="shared" si="1"/>
        <v>1678.74</v>
      </c>
      <c r="J35" s="49">
        <v>47027</v>
      </c>
      <c r="N35" s="50">
        <v>270026.21817832842</v>
      </c>
      <c r="O35" s="50">
        <v>45424.638178328431</v>
      </c>
      <c r="P35" s="50">
        <v>0</v>
      </c>
      <c r="Q35" s="50" t="e" cm="1">
        <f t="array" ref="Q35">IF('Mortgage Payment Plan'!E$22="Annual",IF(MATCH(J35,S:S,0),N35,#N/A),IF('Mortgage Payment Plan'!E$22="Percentage",_xlfn.IFS(R$2=J35,N35,R$3=J35,N35,R$4=J35,N35,R$5=J35,N35,R$6=J35,N35),#N/A))</f>
        <v>#N/A</v>
      </c>
      <c r="U35" s="49">
        <f>IFERROR(IF(V34&gt;0,IF(H_MortgageAmoritization!V34-H_MortgageAmoritization!Y35&gt;0,DATE(YEAR(U34),MONTH(U34)+1,DAY(U$2)),#N/A),#N/A),#N/A)</f>
        <v>47027</v>
      </c>
      <c r="V35" s="50">
        <f>IFERROR(IF(V34&gt;0,IF(H_MortgageAmoritization!V34-H_MortgageAmoritization!Y35&gt;0,H_MortgageAmoritization!V34-H_MortgageAmoritization!Y35,#N/A),#N/A),#N/A)</f>
        <v>270026.16556397342</v>
      </c>
      <c r="W35" s="50">
        <f>IFERROR(IF(AND(V34&gt;0,H_MortgageAmoritization!V34-H_MortgageAmoritization!Y35&gt;0),Z35+W34,#N/A),#N/A)</f>
        <v>45424.634088088358</v>
      </c>
      <c r="X35" s="50">
        <f>IFERROR(IF(AND(V34&gt;0,H_MortgageAmoritization!V34-H_MortgageAmoritization!Y35&gt;0),X34+AA35,#N/A),#N/A)</f>
        <v>0</v>
      </c>
      <c r="Y35" s="50">
        <f>IFERROR(IF(V34&gt;0,(IFERROR(('Mortgage Payment Plan'!E$8*('Mortgage Payment Plan'!E$9/12)/(1-((1+('Mortgage Payment Plan'!E$9/12))^IF('Mortgage Payment Plan'!E$16="30 Year Fixed",-360,-180)))),0))-(H_MortgageAmoritization!V34*'Mortgage Payment Plan'!E$9/12),#N/A),#N/A)</f>
        <v>326.97576378891335</v>
      </c>
      <c r="Z35" s="50">
        <f>IFERROR(IF(V34&gt;0,(H_MortgageAmoritization!V34*'Mortgage Payment Plan'!E$9/12),#N/A),#N/A)</f>
        <v>1351.7657066388117</v>
      </c>
      <c r="AA35" s="50">
        <f>IFERROR(IF(V34&gt;0,'Mortgage Payment Plan'!E$14,#N/A),#N/A)</f>
        <v>0</v>
      </c>
      <c r="AB35" s="49">
        <v>47027</v>
      </c>
      <c r="AC35" s="50">
        <v>270026.16556397342</v>
      </c>
      <c r="AD35" s="50">
        <v>45424.634088088358</v>
      </c>
      <c r="AE35" s="50">
        <v>0</v>
      </c>
    </row>
    <row r="36" spans="1:31" ht="15.75" customHeight="1" x14ac:dyDescent="0.25">
      <c r="A36" s="49">
        <f>IFERROR(IF(B35&gt;0,IF(ISBLANK('Mortgage Payment Plan'!C89),IF(H_MortgageAmoritization!B35-H_MortgageAmoritization!E36&gt;0,DATE(YEAR(A35),MONTH(A35)+1,DAY(A$2)),#N/A),'Mortgage Payment Plan'!C89),#N/A),#N/A)</f>
        <v>47058</v>
      </c>
      <c r="B36" s="50">
        <f>IFERROR(IF(B35&gt;0,IF(OR(ISBLANK('Mortgage Payment Plan'!G89),'Mortgage Payment Plan'!G89=""),IF(H_MortgageAmoritization!B35-H_MortgageAmoritization!E36&gt;0,H_MortgageAmoritization!B35-H_MortgageAmoritization!E36,#N/A),'Mortgage Payment Plan'!G89),#N/A),#N/A)</f>
        <v>269697.60926922003</v>
      </c>
      <c r="C36" s="50">
        <f>IFERROR(IF(AND(B35&gt;0,H_MortgageAmoritization!B35-H_MortgageAmoritization!E36&gt;0),F36+C35,#N/A),#N/A)</f>
        <v>46774.769269220073</v>
      </c>
      <c r="D36" s="50">
        <f>IFERROR(IF(AND(B35&gt;0,H_MortgageAmoritization!B35-H_MortgageAmoritization!E36&gt;0),D35+G36,#N/A),#N/A)</f>
        <v>0</v>
      </c>
      <c r="E36" s="50">
        <f>IFERROR(IF(B35&gt;0,IF(ISBLANK('Mortgage Payment Plan'!D89),('Mortgage Payment Plan'!E$18+'Mortgage Payment Plan'!E$19+IF(MONTH(A35)+1=MONTH(1&amp;'Mortgage Payment Plan'!E$21),'Mortgage Payment Plan'!E$20,IF(AND(MONTH(A35)+1=13,MONTH(1&amp;'Mortgage Payment Plan'!E$21)=1),'Mortgage Payment Plan'!E$20,0)))-(H_MortgageAmoritization!B35*'Mortgage Payment Plan'!E$9/12),'Mortgage Payment Plan'!D89),#N/A),#N/A)</f>
        <v>328.60890910835792</v>
      </c>
      <c r="F36" s="50">
        <f>IFERROR(IF(B35&gt;0,IF(ISBLANK('Mortgage Payment Plan'!E89),(H_MortgageAmoritization!B35*'Mortgage Payment Plan'!E$9/12),'Mortgage Payment Plan'!E89),#N/A),#N/A)</f>
        <v>1350.1310908916421</v>
      </c>
      <c r="G36" s="50">
        <f>IFERROR(IF(B35&gt;0,IF(ISBLANK('Mortgage Payment Plan'!F89),'Mortgage Payment Plan'!E$14,'Mortgage Payment Plan'!F89),#N/A),#N/A)</f>
        <v>0</v>
      </c>
      <c r="H36" s="50">
        <f t="shared" si="1"/>
        <v>1678.74</v>
      </c>
      <c r="J36" s="49">
        <v>47058</v>
      </c>
      <c r="N36" s="50">
        <v>269697.60926922003</v>
      </c>
      <c r="O36" s="50">
        <v>46774.769269220073</v>
      </c>
      <c r="P36" s="50">
        <v>0</v>
      </c>
      <c r="Q36" s="50" t="e" cm="1">
        <f t="array" ref="Q36">IF('Mortgage Payment Plan'!E$22="Annual",IF(MATCH(J36,S:S,0),N36,#N/A),IF('Mortgage Payment Plan'!E$22="Percentage",_xlfn.IFS(R$2=J36,N36,R$3=J36,N36,R$4=J36,N36,R$5=J36,N36,R$6=J36,N36),#N/A))</f>
        <v>#N/A</v>
      </c>
      <c r="U36" s="49">
        <f>IFERROR(IF(V35&gt;0,IF(H_MortgageAmoritization!V35-H_MortgageAmoritization!Y36&gt;0,DATE(YEAR(U35),MONTH(U35)+1,DAY(U$2)),#N/A),#N/A),#N/A)</f>
        <v>47058</v>
      </c>
      <c r="V36" s="50">
        <f>IFERROR(IF(V35&gt;0,IF(H_MortgageAmoritization!V35-H_MortgageAmoritization!Y36&gt;0,H_MortgageAmoritization!V35-H_MortgageAmoritization!Y36,#N/A),#N/A),#N/A)</f>
        <v>269697.55492136558</v>
      </c>
      <c r="W36" s="50">
        <f>IFERROR(IF(AND(V35&gt;0,H_MortgageAmoritization!V35-H_MortgageAmoritization!Y36&gt;0),Z36+W35,#N/A),#N/A)</f>
        <v>46774.764915908228</v>
      </c>
      <c r="X36" s="50">
        <f>IFERROR(IF(AND(V35&gt;0,H_MortgageAmoritization!V35-H_MortgageAmoritization!Y36&gt;0),X35+AA36,#N/A),#N/A)</f>
        <v>0</v>
      </c>
      <c r="Y36" s="50">
        <f>IFERROR(IF(V35&gt;0,(IFERROR(('Mortgage Payment Plan'!E$8*('Mortgage Payment Plan'!E$9/12)/(1-((1+('Mortgage Payment Plan'!E$9/12))^IF('Mortgage Payment Plan'!E$16="30 Year Fixed",-360,-180)))),0))-(H_MortgageAmoritization!V35*'Mortgage Payment Plan'!E$9/12),#N/A),#N/A)</f>
        <v>328.61064260785793</v>
      </c>
      <c r="Z36" s="50">
        <f>IFERROR(IF(V35&gt;0,(H_MortgageAmoritization!V35*'Mortgage Payment Plan'!E$9/12),#N/A),#N/A)</f>
        <v>1350.1308278198671</v>
      </c>
      <c r="AA36" s="50">
        <f>IFERROR(IF(V35&gt;0,'Mortgage Payment Plan'!E$14,#N/A),#N/A)</f>
        <v>0</v>
      </c>
      <c r="AB36" s="49">
        <v>47058</v>
      </c>
      <c r="AC36" s="50">
        <v>269697.55492136558</v>
      </c>
      <c r="AD36" s="50">
        <v>46774.764915908228</v>
      </c>
      <c r="AE36" s="50">
        <v>0</v>
      </c>
    </row>
    <row r="37" spans="1:31" ht="15.75" customHeight="1" x14ac:dyDescent="0.25">
      <c r="A37" s="49">
        <f>IFERROR(IF(B36&gt;0,IF(ISBLANK('Mortgage Payment Plan'!C90),IF(H_MortgageAmoritization!B36-H_MortgageAmoritization!E37&gt;0,DATE(YEAR(A36),MONTH(A36)+1,DAY(A$2)),#N/A),'Mortgage Payment Plan'!C90),#N/A),#N/A)</f>
        <v>47088</v>
      </c>
      <c r="B37" s="50">
        <f>IFERROR(IF(B36&gt;0,IF(OR(ISBLANK('Mortgage Payment Plan'!G90),'Mortgage Payment Plan'!G90=""),IF(H_MortgageAmoritization!B36-H_MortgageAmoritization!E37&gt;0,H_MortgageAmoritization!B36-H_MortgageAmoritization!E37,#N/A),'Mortgage Payment Plan'!G90),#N/A),#N/A)</f>
        <v>269367.35731556616</v>
      </c>
      <c r="C37" s="50">
        <f>IFERROR(IF(AND(B36&gt;0,H_MortgageAmoritization!B36-H_MortgageAmoritization!E37&gt;0),F37+C36,#N/A),#N/A)</f>
        <v>48123.257315566174</v>
      </c>
      <c r="D37" s="50">
        <f>IFERROR(IF(AND(B36&gt;0,H_MortgageAmoritization!B36-H_MortgageAmoritization!E37&gt;0),D36+G37,#N/A),#N/A)</f>
        <v>0</v>
      </c>
      <c r="E37" s="50">
        <f>IFERROR(IF(B36&gt;0,IF(ISBLANK('Mortgage Payment Plan'!D90),('Mortgage Payment Plan'!E$18+'Mortgage Payment Plan'!E$19+IF(MONTH(A36)+1=MONTH(1&amp;'Mortgage Payment Plan'!E$21),'Mortgage Payment Plan'!E$20,IF(AND(MONTH(A36)+1=13,MONTH(1&amp;'Mortgage Payment Plan'!E$21)=1),'Mortgage Payment Plan'!E$20,0)))-(H_MortgageAmoritization!B36*'Mortgage Payment Plan'!E$9/12),'Mortgage Payment Plan'!D90),#N/A),#N/A)</f>
        <v>330.25195365389982</v>
      </c>
      <c r="F37" s="50">
        <f>IFERROR(IF(B36&gt;0,IF(ISBLANK('Mortgage Payment Plan'!E90),(H_MortgageAmoritization!B36*'Mortgage Payment Plan'!E$9/12),'Mortgage Payment Plan'!E90),#N/A),#N/A)</f>
        <v>1348.4880463461002</v>
      </c>
      <c r="G37" s="50">
        <f>IFERROR(IF(B36&gt;0,IF(ISBLANK('Mortgage Payment Plan'!F90),'Mortgage Payment Plan'!E$14,'Mortgage Payment Plan'!F90),#N/A),#N/A)</f>
        <v>0</v>
      </c>
      <c r="H37" s="50">
        <f t="shared" si="1"/>
        <v>1678.74</v>
      </c>
      <c r="J37" s="49">
        <v>47088</v>
      </c>
      <c r="N37" s="50">
        <v>269367.35731556616</v>
      </c>
      <c r="O37" s="50">
        <v>48123.257315566174</v>
      </c>
      <c r="P37" s="50">
        <v>0</v>
      </c>
      <c r="Q37" s="50" t="e" cm="1">
        <f t="array" ref="Q37">IF('Mortgage Payment Plan'!E$22="Annual",IF(MATCH(J37,S:S,0),N37,#N/A),IF('Mortgage Payment Plan'!E$22="Percentage",_xlfn.IFS(R$2=J37,N37,R$3=J37,N37,R$4=J37,N37,R$5=J37,N37,R$6=J37,N37),#N/A))</f>
        <v>#N/A</v>
      </c>
      <c r="U37" s="49">
        <f>IFERROR(IF(V36&gt;0,IF(H_MortgageAmoritization!V36-H_MortgageAmoritization!Y37&gt;0,DATE(YEAR(U36),MONTH(U36)+1,DAY(U$2)),#N/A),#N/A),#N/A)</f>
        <v>47088</v>
      </c>
      <c r="V37" s="50">
        <f>IFERROR(IF(V36&gt;0,IF(H_MortgageAmoritization!V36-H_MortgageAmoritization!Y37&gt;0,H_MortgageAmoritization!V36-H_MortgageAmoritization!Y37,#N/A),#N/A),#N/A)</f>
        <v>269367.30122554465</v>
      </c>
      <c r="W37" s="50">
        <f>IFERROR(IF(AND(V36&gt;0,H_MortgageAmoritization!V36-H_MortgageAmoritization!Y37&gt;0),Z37+W36,#N/A),#N/A)</f>
        <v>48123.252690515059</v>
      </c>
      <c r="X37" s="50">
        <f>IFERROR(IF(AND(V36&gt;0,H_MortgageAmoritization!V36-H_MortgageAmoritization!Y37&gt;0),X36+AA37,#N/A),#N/A)</f>
        <v>0</v>
      </c>
      <c r="Y37" s="50">
        <f>IFERROR(IF(V36&gt;0,(IFERROR(('Mortgage Payment Plan'!E$8*('Mortgage Payment Plan'!E$9/12)/(1-((1+('Mortgage Payment Plan'!E$9/12))^IF('Mortgage Payment Plan'!E$16="30 Year Fixed",-360,-180)))),0))-(H_MortgageAmoritization!V36*'Mortgage Payment Plan'!E$9/12),#N/A),#N/A)</f>
        <v>330.25369582089729</v>
      </c>
      <c r="Z37" s="50">
        <f>IFERROR(IF(V36&gt;0,(H_MortgageAmoritization!V36*'Mortgage Payment Plan'!E$9/12),#N/A),#N/A)</f>
        <v>1348.4877746068278</v>
      </c>
      <c r="AA37" s="50">
        <f>IFERROR(IF(V36&gt;0,'Mortgage Payment Plan'!E$14,#N/A),#N/A)</f>
        <v>0</v>
      </c>
      <c r="AB37" s="49">
        <v>47088</v>
      </c>
      <c r="AC37" s="50">
        <v>269367.30122554465</v>
      </c>
      <c r="AD37" s="50">
        <v>48123.252690515059</v>
      </c>
      <c r="AE37" s="50">
        <v>0</v>
      </c>
    </row>
    <row r="38" spans="1:31" ht="15.75" customHeight="1" x14ac:dyDescent="0.25">
      <c r="A38" s="49">
        <f>IFERROR(IF(B37&gt;0,IF(ISBLANK('Mortgage Payment Plan'!C91),IF(H_MortgageAmoritization!B37-H_MortgageAmoritization!E38&gt;0,DATE(YEAR(A37),MONTH(A37)+1,DAY(A$2)),#N/A),'Mortgage Payment Plan'!C91),#N/A),#N/A)</f>
        <v>47119</v>
      </c>
      <c r="B38" s="50">
        <f>IFERROR(IF(B37&gt;0,IF(OR(ISBLANK('Mortgage Payment Plan'!G91),'Mortgage Payment Plan'!G91=""),IF(H_MortgageAmoritization!B37-H_MortgageAmoritization!E38&gt;0,H_MortgageAmoritization!B37-H_MortgageAmoritization!E38,#N/A),'Mortgage Payment Plan'!G91),#N/A),#N/A)</f>
        <v>269035.45410214399</v>
      </c>
      <c r="C38" s="50">
        <f>IFERROR(IF(AND(B37&gt;0,H_MortgageAmoritization!B37-H_MortgageAmoritization!E38&gt;0),F38+C37,#N/A),#N/A)</f>
        <v>49470.094102144001</v>
      </c>
      <c r="D38" s="50">
        <f>IFERROR(IF(AND(B37&gt;0,H_MortgageAmoritization!B37-H_MortgageAmoritization!E38&gt;0),D37+G38,#N/A),#N/A)</f>
        <v>0</v>
      </c>
      <c r="E38" s="50">
        <f>IFERROR(IF(B37&gt;0,IF(ISBLANK('Mortgage Payment Plan'!D91),('Mortgage Payment Plan'!E$18+'Mortgage Payment Plan'!E$19+IF(MONTH(A37)+1=MONTH(1&amp;'Mortgage Payment Plan'!E$21),'Mortgage Payment Plan'!E$20,IF(AND(MONTH(A37)+1=13,MONTH(1&amp;'Mortgage Payment Plan'!E$21)=1),'Mortgage Payment Plan'!E$20,0)))-(H_MortgageAmoritization!B37*'Mortgage Payment Plan'!E$9/12),'Mortgage Payment Plan'!D91),#N/A),#N/A)</f>
        <v>331.9032134221693</v>
      </c>
      <c r="F38" s="50">
        <f>IFERROR(IF(B37&gt;0,IF(ISBLANK('Mortgage Payment Plan'!E91),(H_MortgageAmoritization!B37*'Mortgage Payment Plan'!E$9/12),'Mortgage Payment Plan'!E91),#N/A),#N/A)</f>
        <v>1346.8367865778307</v>
      </c>
      <c r="G38" s="50">
        <f>IFERROR(IF(B37&gt;0,IF(ISBLANK('Mortgage Payment Plan'!F91),'Mortgage Payment Plan'!E$14,'Mortgage Payment Plan'!F91),#N/A),#N/A)</f>
        <v>0</v>
      </c>
      <c r="H38" s="50">
        <f t="shared" si="1"/>
        <v>1678.74</v>
      </c>
      <c r="J38" s="49">
        <v>47119</v>
      </c>
      <c r="N38" s="50">
        <v>269035.45410214399</v>
      </c>
      <c r="O38" s="50">
        <v>49470.094102144001</v>
      </c>
      <c r="P38" s="50">
        <v>0</v>
      </c>
      <c r="Q38" s="50" t="e" cm="1">
        <f t="array" ref="Q38">IF('Mortgage Payment Plan'!E$22="Annual",IF(MATCH(J38,S:S,0),N38,#N/A),IF('Mortgage Payment Plan'!E$22="Percentage",_xlfn.IFS(R$2=J38,N38,R$3=J38,N38,R$4=J38,N38,R$5=J38,N38,R$6=J38,N38),#N/A))</f>
        <v>#N/A</v>
      </c>
      <c r="U38" s="49">
        <f>IFERROR(IF(V37&gt;0,IF(H_MortgageAmoritization!V37-H_MortgageAmoritization!Y38&gt;0,DATE(YEAR(U37),MONTH(U37)+1,DAY(U$2)),#N/A),#N/A),#N/A)</f>
        <v>47119</v>
      </c>
      <c r="V38" s="50">
        <f>IFERROR(IF(V37&gt;0,IF(H_MortgageAmoritization!V37-H_MortgageAmoritization!Y38&gt;0,H_MortgageAmoritization!V37-H_MortgageAmoritization!Y38,#N/A),#N/A),#N/A)</f>
        <v>269035.39626124466</v>
      </c>
      <c r="W38" s="50">
        <f>IFERROR(IF(AND(V37&gt;0,H_MortgageAmoritization!V37-H_MortgageAmoritization!Y38&gt;0),Z38+W37,#N/A),#N/A)</f>
        <v>49470.089196642781</v>
      </c>
      <c r="X38" s="50">
        <f>IFERROR(IF(AND(V37&gt;0,H_MortgageAmoritization!V37-H_MortgageAmoritization!Y38&gt;0),X37+AA38,#N/A),#N/A)</f>
        <v>0</v>
      </c>
      <c r="Y38" s="50">
        <f>IFERROR(IF(V37&gt;0,(IFERROR(('Mortgage Payment Plan'!E$8*('Mortgage Payment Plan'!E$9/12)/(1-((1+('Mortgage Payment Plan'!E$9/12))^IF('Mortgage Payment Plan'!E$16="30 Year Fixed",-360,-180)))),0))-(H_MortgageAmoritization!V37*'Mortgage Payment Plan'!E$9/12),#N/A),#N/A)</f>
        <v>331.90496430000189</v>
      </c>
      <c r="Z38" s="50">
        <f>IFERROR(IF(V37&gt;0,(H_MortgageAmoritization!V37*'Mortgage Payment Plan'!E$9/12),#N/A),#N/A)</f>
        <v>1346.8365061277232</v>
      </c>
      <c r="AA38" s="50">
        <f>IFERROR(IF(V37&gt;0,'Mortgage Payment Plan'!E$14,#N/A),#N/A)</f>
        <v>0</v>
      </c>
      <c r="AB38" s="49">
        <v>47119</v>
      </c>
      <c r="AC38" s="50">
        <v>269035.39626124466</v>
      </c>
      <c r="AD38" s="50">
        <v>49470.089196642781</v>
      </c>
      <c r="AE38" s="50">
        <v>0</v>
      </c>
    </row>
    <row r="39" spans="1:31" ht="15.75" customHeight="1" x14ac:dyDescent="0.25">
      <c r="A39" s="49">
        <f>IFERROR(IF(B38&gt;0,IF(ISBLANK('Mortgage Payment Plan'!C92),IF(H_MortgageAmoritization!B38-H_MortgageAmoritization!E39&gt;0,DATE(YEAR(A38),MONTH(A38)+1,DAY(A$2)),#N/A),'Mortgage Payment Plan'!C92),#N/A),#N/A)</f>
        <v>47150</v>
      </c>
      <c r="B39" s="50">
        <f>IFERROR(IF(B38&gt;0,IF(OR(ISBLANK('Mortgage Payment Plan'!G92),'Mortgage Payment Plan'!G92=""),IF(H_MortgageAmoritization!B38-H_MortgageAmoritization!E39&gt;0,H_MortgageAmoritization!B38-H_MortgageAmoritization!E39,#N/A),'Mortgage Payment Plan'!G92),#N/A),#N/A)</f>
        <v>268701.8913726547</v>
      </c>
      <c r="C39" s="50">
        <f>IFERROR(IF(AND(B38&gt;0,H_MortgageAmoritization!B38-H_MortgageAmoritization!E39&gt;0),F39+C38,#N/A),#N/A)</f>
        <v>50815.271372654723</v>
      </c>
      <c r="D39" s="50">
        <f>IFERROR(IF(AND(B38&gt;0,H_MortgageAmoritization!B38-H_MortgageAmoritization!E39&gt;0),D38+G39,#N/A),#N/A)</f>
        <v>0</v>
      </c>
      <c r="E39" s="50">
        <f>IFERROR(IF(B38&gt;0,IF(ISBLANK('Mortgage Payment Plan'!D92),('Mortgage Payment Plan'!E$18+'Mortgage Payment Plan'!E$19+IF(MONTH(A38)+1=MONTH(1&amp;'Mortgage Payment Plan'!E$21),'Mortgage Payment Plan'!E$20,IF(AND(MONTH(A38)+1=13,MONTH(1&amp;'Mortgage Payment Plan'!E$21)=1),'Mortgage Payment Plan'!E$20,0)))-(H_MortgageAmoritization!B38*'Mortgage Payment Plan'!E$9/12),'Mortgage Payment Plan'!D92),#N/A),#N/A)</f>
        <v>333.56272948928017</v>
      </c>
      <c r="F39" s="50">
        <f>IFERROR(IF(B38&gt;0,IF(ISBLANK('Mortgage Payment Plan'!E92),(H_MortgageAmoritization!B38*'Mortgage Payment Plan'!E$9/12),'Mortgage Payment Plan'!E92),#N/A),#N/A)</f>
        <v>1345.1772705107198</v>
      </c>
      <c r="G39" s="50">
        <f>IFERROR(IF(B38&gt;0,IF(ISBLANK('Mortgage Payment Plan'!F92),'Mortgage Payment Plan'!E$14,'Mortgage Payment Plan'!F92),#N/A),#N/A)</f>
        <v>0</v>
      </c>
      <c r="H39" s="50">
        <f t="shared" si="1"/>
        <v>1678.74</v>
      </c>
      <c r="J39" s="49">
        <v>47150</v>
      </c>
      <c r="N39" s="50">
        <v>268701.8913726547</v>
      </c>
      <c r="O39" s="50">
        <v>50815.271372654723</v>
      </c>
      <c r="P39" s="50">
        <v>0</v>
      </c>
      <c r="Q39" s="50" t="e" cm="1">
        <f t="array" ref="Q39">IF('Mortgage Payment Plan'!E$22="Annual",IF(MATCH(J39,S:S,0),N39,#N/A),IF('Mortgage Payment Plan'!E$22="Percentage",_xlfn.IFS(R$2=J39,N39,R$3=J39,N39,R$4=J39,N39,R$5=J39,N39,R$6=J39,N39),#N/A))</f>
        <v>#N/A</v>
      </c>
      <c r="U39" s="49">
        <f>IFERROR(IF(V38&gt;0,IF(H_MortgageAmoritization!V38-H_MortgageAmoritization!Y39&gt;0,DATE(YEAR(U38),MONTH(U38)+1,DAY(U$2)),#N/A),#N/A),#N/A)</f>
        <v>47150</v>
      </c>
      <c r="V39" s="50">
        <f>IFERROR(IF(V38&gt;0,IF(H_MortgageAmoritization!V38-H_MortgageAmoritization!Y39&gt;0,H_MortgageAmoritization!V38-H_MortgageAmoritization!Y39,#N/A),#N/A),#N/A)</f>
        <v>268701.83177212317</v>
      </c>
      <c r="W39" s="50">
        <f>IFERROR(IF(AND(V38&gt;0,H_MortgageAmoritization!V38-H_MortgageAmoritization!Y39&gt;0),Z39+W38,#N/A),#N/A)</f>
        <v>50815.266177949001</v>
      </c>
      <c r="X39" s="50">
        <f>IFERROR(IF(AND(V38&gt;0,H_MortgageAmoritization!V38-H_MortgageAmoritization!Y39&gt;0),X38+AA39,#N/A),#N/A)</f>
        <v>0</v>
      </c>
      <c r="Y39" s="50">
        <f>IFERROR(IF(V38&gt;0,(IFERROR(('Mortgage Payment Plan'!E$8*('Mortgage Payment Plan'!E$9/12)/(1-((1+('Mortgage Payment Plan'!E$9/12))^IF('Mortgage Payment Plan'!E$16="30 Year Fixed",-360,-180)))),0))-(H_MortgageAmoritization!V38*'Mortgage Payment Plan'!E$9/12),#N/A),#N/A)</f>
        <v>333.56448912150177</v>
      </c>
      <c r="Z39" s="50">
        <f>IFERROR(IF(V38&gt;0,(H_MortgageAmoritization!V38*'Mortgage Payment Plan'!E$9/12),#N/A),#N/A)</f>
        <v>1345.1769813062233</v>
      </c>
      <c r="AA39" s="50">
        <f>IFERROR(IF(V38&gt;0,'Mortgage Payment Plan'!E$14,#N/A),#N/A)</f>
        <v>0</v>
      </c>
      <c r="AB39" s="49">
        <v>47150</v>
      </c>
      <c r="AC39" s="50">
        <v>268701.83177212317</v>
      </c>
      <c r="AD39" s="50">
        <v>50815.266177949001</v>
      </c>
      <c r="AE39" s="50">
        <v>0</v>
      </c>
    </row>
    <row r="40" spans="1:31" ht="15.75" customHeight="1" x14ac:dyDescent="0.25">
      <c r="A40" s="49">
        <f>IFERROR(IF(B39&gt;0,IF(ISBLANK('Mortgage Payment Plan'!C93),IF(H_MortgageAmoritization!B39-H_MortgageAmoritization!E40&gt;0,DATE(YEAR(A39),MONTH(A39)+1,DAY(A$2)),#N/A),'Mortgage Payment Plan'!C93),#N/A),#N/A)</f>
        <v>47178</v>
      </c>
      <c r="B40" s="50">
        <f>IFERROR(IF(B39&gt;0,IF(OR(ISBLANK('Mortgage Payment Plan'!G93),'Mortgage Payment Plan'!G93=""),IF(H_MortgageAmoritization!B39-H_MortgageAmoritization!E40&gt;0,H_MortgageAmoritization!B39-H_MortgageAmoritization!E40,#N/A),'Mortgage Payment Plan'!G93),#N/A),#N/A)</f>
        <v>268366.66082951799</v>
      </c>
      <c r="C40" s="50">
        <f>IFERROR(IF(AND(B39&gt;0,H_MortgageAmoritization!B39-H_MortgageAmoritization!E40&gt;0),F40+C39,#N/A),#N/A)</f>
        <v>52158.780829517993</v>
      </c>
      <c r="D40" s="50">
        <f>IFERROR(IF(AND(B39&gt;0,H_MortgageAmoritization!B39-H_MortgageAmoritization!E40&gt;0),D39+G40,#N/A),#N/A)</f>
        <v>0</v>
      </c>
      <c r="E40" s="50">
        <f>IFERROR(IF(B39&gt;0,IF(ISBLANK('Mortgage Payment Plan'!D93),('Mortgage Payment Plan'!E$18+'Mortgage Payment Plan'!E$19+IF(MONTH(A39)+1=MONTH(1&amp;'Mortgage Payment Plan'!E$21),'Mortgage Payment Plan'!E$20,IF(AND(MONTH(A39)+1=13,MONTH(1&amp;'Mortgage Payment Plan'!E$21)=1),'Mortgage Payment Plan'!E$20,0)))-(H_MortgageAmoritization!B39*'Mortgage Payment Plan'!E$9/12),'Mortgage Payment Plan'!D93),#N/A),#N/A)</f>
        <v>335.23054313672651</v>
      </c>
      <c r="F40" s="50">
        <f>IFERROR(IF(B39&gt;0,IF(ISBLANK('Mortgage Payment Plan'!E93),(H_MortgageAmoritization!B39*'Mortgage Payment Plan'!E$9/12),'Mortgage Payment Plan'!E93),#N/A),#N/A)</f>
        <v>1343.5094568632735</v>
      </c>
      <c r="G40" s="50">
        <f>IFERROR(IF(B39&gt;0,IF(ISBLANK('Mortgage Payment Plan'!F93),'Mortgage Payment Plan'!E$14,'Mortgage Payment Plan'!F93),#N/A),#N/A)</f>
        <v>0</v>
      </c>
      <c r="H40" s="50">
        <f t="shared" si="1"/>
        <v>1678.74</v>
      </c>
      <c r="J40" s="49">
        <v>47178</v>
      </c>
      <c r="N40" s="50">
        <v>268366.66082951799</v>
      </c>
      <c r="O40" s="50">
        <v>52158.780829517993</v>
      </c>
      <c r="P40" s="50">
        <v>0</v>
      </c>
      <c r="Q40" s="50" t="e" cm="1">
        <f t="array" ref="Q40">IF('Mortgage Payment Plan'!E$22="Annual",IF(MATCH(J40,S:S,0),N40,#N/A),IF('Mortgage Payment Plan'!E$22="Percentage",_xlfn.IFS(R$2=J40,N40,R$3=J40,N40,R$4=J40,N40,R$5=J40,N40,R$6=J40,N40),#N/A))</f>
        <v>#N/A</v>
      </c>
      <c r="U40" s="49">
        <f>IFERROR(IF(V39&gt;0,IF(H_MortgageAmoritization!V39-H_MortgageAmoritization!Y40&gt;0,DATE(YEAR(U39),MONTH(U39)+1,DAY(U$2)),#N/A),#N/A),#N/A)</f>
        <v>47178</v>
      </c>
      <c r="V40" s="50">
        <f>IFERROR(IF(V39&gt;0,IF(H_MortgageAmoritization!V39-H_MortgageAmoritization!Y40&gt;0,H_MortgageAmoritization!V39-H_MortgageAmoritization!Y40,#N/A),#N/A),#N/A)</f>
        <v>268366.59946055606</v>
      </c>
      <c r="W40" s="50">
        <f>IFERROR(IF(AND(V39&gt;0,H_MortgageAmoritization!V39-H_MortgageAmoritization!Y40&gt;0),Z40+W39,#N/A),#N/A)</f>
        <v>52158.775336809616</v>
      </c>
      <c r="X40" s="50">
        <f>IFERROR(IF(AND(V39&gt;0,H_MortgageAmoritization!V39-H_MortgageAmoritization!Y40&gt;0),X39+AA40,#N/A),#N/A)</f>
        <v>0</v>
      </c>
      <c r="Y40" s="50">
        <f>IFERROR(IF(V39&gt;0,(IFERROR(('Mortgage Payment Plan'!E$8*('Mortgage Payment Plan'!E$9/12)/(1-((1+('Mortgage Payment Plan'!E$9/12))^IF('Mortgage Payment Plan'!E$16="30 Year Fixed",-360,-180)))),0))-(H_MortgageAmoritization!V39*'Mortgage Payment Plan'!E$9/12),#N/A),#N/A)</f>
        <v>335.23231156710926</v>
      </c>
      <c r="Z40" s="50">
        <f>IFERROR(IF(V39&gt;0,(H_MortgageAmoritization!V39*'Mortgage Payment Plan'!E$9/12),#N/A),#N/A)</f>
        <v>1343.5091588606158</v>
      </c>
      <c r="AA40" s="50">
        <f>IFERROR(IF(V39&gt;0,'Mortgage Payment Plan'!E$14,#N/A),#N/A)</f>
        <v>0</v>
      </c>
      <c r="AB40" s="49">
        <v>47178</v>
      </c>
      <c r="AC40" s="50">
        <v>268366.59946055606</v>
      </c>
      <c r="AD40" s="50">
        <v>52158.775336809616</v>
      </c>
      <c r="AE40" s="50">
        <v>0</v>
      </c>
    </row>
    <row r="41" spans="1:31" ht="15.75" customHeight="1" x14ac:dyDescent="0.25">
      <c r="A41" s="49">
        <f>IFERROR(IF(B40&gt;0,IF(ISBLANK('Mortgage Payment Plan'!C94),IF(H_MortgageAmoritization!B40-H_MortgageAmoritization!E41&gt;0,DATE(YEAR(A40),MONTH(A40)+1,DAY(A$2)),#N/A),'Mortgage Payment Plan'!C94),#N/A),#N/A)</f>
        <v>47209</v>
      </c>
      <c r="B41" s="50">
        <f>IFERROR(IF(B40&gt;0,IF(OR(ISBLANK('Mortgage Payment Plan'!G94),'Mortgage Payment Plan'!G94=""),IF(H_MortgageAmoritization!B40-H_MortgageAmoritization!E41&gt;0,H_MortgageAmoritization!B40-H_MortgageAmoritization!E41,#N/A),'Mortgage Payment Plan'!G94),#N/A),#N/A)</f>
        <v>268029.75413366558</v>
      </c>
      <c r="C41" s="50">
        <f>IFERROR(IF(AND(B40&gt;0,H_MortgageAmoritization!B40-H_MortgageAmoritization!E41&gt;0),F41+C40,#N/A),#N/A)</f>
        <v>53500.614133665586</v>
      </c>
      <c r="D41" s="50">
        <f>IFERROR(IF(AND(B40&gt;0,H_MortgageAmoritization!B40-H_MortgageAmoritization!E41&gt;0),D40+G41,#N/A),#N/A)</f>
        <v>0</v>
      </c>
      <c r="E41" s="50">
        <f>IFERROR(IF(B40&gt;0,IF(ISBLANK('Mortgage Payment Plan'!D94),('Mortgage Payment Plan'!E$18+'Mortgage Payment Plan'!E$19+IF(MONTH(A40)+1=MONTH(1&amp;'Mortgage Payment Plan'!E$21),'Mortgage Payment Plan'!E$20,IF(AND(MONTH(A40)+1=13,MONTH(1&amp;'Mortgage Payment Plan'!E$21)=1),'Mortgage Payment Plan'!E$20,0)))-(H_MortgageAmoritization!B40*'Mortgage Payment Plan'!E$9/12),'Mortgage Payment Plan'!D94),#N/A),#N/A)</f>
        <v>336.90669585241017</v>
      </c>
      <c r="F41" s="50">
        <f>IFERROR(IF(B40&gt;0,IF(ISBLANK('Mortgage Payment Plan'!E94),(H_MortgageAmoritization!B40*'Mortgage Payment Plan'!E$9/12),'Mortgage Payment Plan'!E94),#N/A),#N/A)</f>
        <v>1341.8333041475898</v>
      </c>
      <c r="G41" s="50">
        <f>IFERROR(IF(B40&gt;0,IF(ISBLANK('Mortgage Payment Plan'!F94),'Mortgage Payment Plan'!E$14,'Mortgage Payment Plan'!F94),#N/A),#N/A)</f>
        <v>0</v>
      </c>
      <c r="H41" s="50">
        <f t="shared" si="1"/>
        <v>1678.74</v>
      </c>
      <c r="J41" s="49">
        <v>47209</v>
      </c>
      <c r="N41" s="50">
        <v>268029.75413366558</v>
      </c>
      <c r="O41" s="50">
        <v>53500.614133665586</v>
      </c>
      <c r="P41" s="50">
        <v>0</v>
      </c>
      <c r="Q41" s="50" t="e" cm="1">
        <f t="array" ref="Q41">IF('Mortgage Payment Plan'!E$22="Annual",IF(MATCH(J41,S:S,0),N41,#N/A),IF('Mortgage Payment Plan'!E$22="Percentage",_xlfn.IFS(R$2=J41,N41,R$3=J41,N41,R$4=J41,N41,R$5=J41,N41,R$6=J41,N41),#N/A))</f>
        <v>#N/A</v>
      </c>
      <c r="U41" s="49">
        <f>IFERROR(IF(V40&gt;0,IF(H_MortgageAmoritization!V40-H_MortgageAmoritization!Y41&gt;0,DATE(YEAR(U40),MONTH(U40)+1,DAY(U$2)),#N/A),#N/A),#N/A)</f>
        <v>47209</v>
      </c>
      <c r="V41" s="50">
        <f>IFERROR(IF(V40&gt;0,IF(H_MortgageAmoritization!V40-H_MortgageAmoritization!Y41&gt;0,H_MortgageAmoritization!V40-H_MortgageAmoritization!Y41,#N/A),#N/A),#N/A)</f>
        <v>268029.69098743109</v>
      </c>
      <c r="W41" s="50">
        <f>IFERROR(IF(AND(V40&gt;0,H_MortgageAmoritization!V40-H_MortgageAmoritization!Y41&gt;0),Z41+W40,#N/A),#N/A)</f>
        <v>53500.608334112396</v>
      </c>
      <c r="X41" s="50">
        <f>IFERROR(IF(AND(V40&gt;0,H_MortgageAmoritization!V40-H_MortgageAmoritization!Y41&gt;0),X40+AA41,#N/A),#N/A)</f>
        <v>0</v>
      </c>
      <c r="Y41" s="50">
        <f>IFERROR(IF(V40&gt;0,(IFERROR(('Mortgage Payment Plan'!E$8*('Mortgage Payment Plan'!E$9/12)/(1-((1+('Mortgage Payment Plan'!E$9/12))^IF('Mortgage Payment Plan'!E$16="30 Year Fixed",-360,-180)))),0))-(H_MortgageAmoritization!V40*'Mortgage Payment Plan'!E$9/12),#N/A),#N/A)</f>
        <v>336.90847312494498</v>
      </c>
      <c r="Z41" s="50">
        <f>IFERROR(IF(V40&gt;0,(H_MortgageAmoritization!V40*'Mortgage Payment Plan'!E$9/12),#N/A),#N/A)</f>
        <v>1341.8329973027801</v>
      </c>
      <c r="AA41" s="50">
        <f>IFERROR(IF(V40&gt;0,'Mortgage Payment Plan'!E$14,#N/A),#N/A)</f>
        <v>0</v>
      </c>
      <c r="AB41" s="49">
        <v>47209</v>
      </c>
      <c r="AC41" s="50">
        <v>268029.69098743109</v>
      </c>
      <c r="AD41" s="50">
        <v>53500.608334112396</v>
      </c>
      <c r="AE41" s="50">
        <v>0</v>
      </c>
    </row>
    <row r="42" spans="1:31" ht="15.75" customHeight="1" x14ac:dyDescent="0.25">
      <c r="A42" s="49">
        <f>IFERROR(IF(B41&gt;0,IF(ISBLANK('Mortgage Payment Plan'!C95),IF(H_MortgageAmoritization!B41-H_MortgageAmoritization!E42&gt;0,DATE(YEAR(A41),MONTH(A41)+1,DAY(A$2)),#N/A),'Mortgage Payment Plan'!C95),#N/A),#N/A)</f>
        <v>47239</v>
      </c>
      <c r="B42" s="50">
        <f>IFERROR(IF(B41&gt;0,IF(OR(ISBLANK('Mortgage Payment Plan'!G95),'Mortgage Payment Plan'!G95=""),IF(H_MortgageAmoritization!B41-H_MortgageAmoritization!E42&gt;0,H_MortgageAmoritization!B41-H_MortgageAmoritization!E42,#N/A),'Mortgage Payment Plan'!G95),#N/A),#N/A)</f>
        <v>267691.16290433391</v>
      </c>
      <c r="C42" s="50">
        <f>IFERROR(IF(AND(B41&gt;0,H_MortgageAmoritization!B41-H_MortgageAmoritization!E42&gt;0),F42+C41,#N/A),#N/A)</f>
        <v>54840.762904333911</v>
      </c>
      <c r="D42" s="50">
        <f>IFERROR(IF(AND(B41&gt;0,H_MortgageAmoritization!B41-H_MortgageAmoritization!E42&gt;0),D41+G42,#N/A),#N/A)</f>
        <v>0</v>
      </c>
      <c r="E42" s="50">
        <f>IFERROR(IF(B41&gt;0,IF(ISBLANK('Mortgage Payment Plan'!D95),('Mortgage Payment Plan'!E$18+'Mortgage Payment Plan'!E$19+IF(MONTH(A41)+1=MONTH(1&amp;'Mortgage Payment Plan'!E$21),'Mortgage Payment Plan'!E$20,IF(AND(MONTH(A41)+1=13,MONTH(1&amp;'Mortgage Payment Plan'!E$21)=1),'Mortgage Payment Plan'!E$20,0)))-(H_MortgageAmoritization!B41*'Mortgage Payment Plan'!E$9/12),'Mortgage Payment Plan'!D95),#N/A),#N/A)</f>
        <v>338.59122933167214</v>
      </c>
      <c r="F42" s="50">
        <f>IFERROR(IF(B41&gt;0,IF(ISBLANK('Mortgage Payment Plan'!E95),(H_MortgageAmoritization!B41*'Mortgage Payment Plan'!E$9/12),'Mortgage Payment Plan'!E95),#N/A),#N/A)</f>
        <v>1340.1487706683279</v>
      </c>
      <c r="G42" s="50">
        <f>IFERROR(IF(B41&gt;0,IF(ISBLANK('Mortgage Payment Plan'!F95),'Mortgage Payment Plan'!E$14,'Mortgage Payment Plan'!F95),#N/A),#N/A)</f>
        <v>0</v>
      </c>
      <c r="H42" s="50">
        <f t="shared" si="1"/>
        <v>1678.74</v>
      </c>
      <c r="J42" s="49">
        <v>47239</v>
      </c>
      <c r="N42" s="50">
        <v>267691.16290433391</v>
      </c>
      <c r="O42" s="50">
        <v>54840.762904333911</v>
      </c>
      <c r="P42" s="50">
        <v>0</v>
      </c>
      <c r="Q42" s="50" t="e" cm="1">
        <f t="array" ref="Q42">IF('Mortgage Payment Plan'!E$22="Annual",IF(MATCH(J42,S:S,0),N42,#N/A),IF('Mortgage Payment Plan'!E$22="Percentage",_xlfn.IFS(R$2=J42,N42,R$3=J42,N42,R$4=J42,N42,R$5=J42,N42,R$6=J42,N42),#N/A))</f>
        <v>#N/A</v>
      </c>
      <c r="U42" s="49">
        <f>IFERROR(IF(V41&gt;0,IF(H_MortgageAmoritization!V41-H_MortgageAmoritization!Y42&gt;0,DATE(YEAR(U41),MONTH(U41)+1,DAY(U$2)),#N/A),#N/A),#N/A)</f>
        <v>47239</v>
      </c>
      <c r="V42" s="50">
        <f>IFERROR(IF(V41&gt;0,IF(H_MortgageAmoritization!V41-H_MortgageAmoritization!Y42&gt;0,H_MortgageAmoritization!V41-H_MortgageAmoritization!Y42,#N/A),#N/A),#N/A)</f>
        <v>267691.09797194053</v>
      </c>
      <c r="W42" s="50">
        <f>IFERROR(IF(AND(V41&gt;0,H_MortgageAmoritization!V41-H_MortgageAmoritization!Y42&gt;0),Z42+W41,#N/A),#N/A)</f>
        <v>54840.756789049548</v>
      </c>
      <c r="X42" s="50">
        <f>IFERROR(IF(AND(V41&gt;0,H_MortgageAmoritization!V41-H_MortgageAmoritization!Y42&gt;0),X41+AA42,#N/A),#N/A)</f>
        <v>0</v>
      </c>
      <c r="Y42" s="50">
        <f>IFERROR(IF(V41&gt;0,(IFERROR(('Mortgage Payment Plan'!E$8*('Mortgage Payment Plan'!E$9/12)/(1-((1+('Mortgage Payment Plan'!E$9/12))^IF('Mortgage Payment Plan'!E$16="30 Year Fixed",-360,-180)))),0))-(H_MortgageAmoritization!V41*'Mortgage Payment Plan'!E$9/12),#N/A),#N/A)</f>
        <v>338.59301549056954</v>
      </c>
      <c r="Z42" s="50">
        <f>IFERROR(IF(V41&gt;0,(H_MortgageAmoritization!V41*'Mortgage Payment Plan'!E$9/12),#N/A),#N/A)</f>
        <v>1340.1484549371555</v>
      </c>
      <c r="AA42" s="50">
        <f>IFERROR(IF(V41&gt;0,'Mortgage Payment Plan'!E$14,#N/A),#N/A)</f>
        <v>0</v>
      </c>
      <c r="AB42" s="49">
        <v>47239</v>
      </c>
      <c r="AC42" s="50">
        <v>267691.09797194053</v>
      </c>
      <c r="AD42" s="50">
        <v>54840.756789049548</v>
      </c>
      <c r="AE42" s="50">
        <v>0</v>
      </c>
    </row>
    <row r="43" spans="1:31" ht="15.75" customHeight="1" x14ac:dyDescent="0.25">
      <c r="A43" s="49">
        <f>IFERROR(IF(B42&gt;0,IF(ISBLANK('Mortgage Payment Plan'!C96),IF(H_MortgageAmoritization!B42-H_MortgageAmoritization!E43&gt;0,DATE(YEAR(A42),MONTH(A42)+1,DAY(A$2)),#N/A),'Mortgage Payment Plan'!C96),#N/A),#N/A)</f>
        <v>47270</v>
      </c>
      <c r="B43" s="50">
        <f>IFERROR(IF(B42&gt;0,IF(OR(ISBLANK('Mortgage Payment Plan'!G96),'Mortgage Payment Plan'!G96=""),IF(H_MortgageAmoritization!B42-H_MortgageAmoritization!E43&gt;0,H_MortgageAmoritization!B42-H_MortgageAmoritization!E43,#N/A),'Mortgage Payment Plan'!G96),#N/A),#N/A)</f>
        <v>267350.87871885556</v>
      </c>
      <c r="C43" s="50">
        <f>IFERROR(IF(AND(B42&gt;0,H_MortgageAmoritization!B42-H_MortgageAmoritization!E43&gt;0),F43+C42,#N/A),#N/A)</f>
        <v>56179.218718855584</v>
      </c>
      <c r="D43" s="50">
        <f>IFERROR(IF(AND(B42&gt;0,H_MortgageAmoritization!B42-H_MortgageAmoritization!E43&gt;0),D42+G43,#N/A),#N/A)</f>
        <v>0</v>
      </c>
      <c r="E43" s="50">
        <f>IFERROR(IF(B42&gt;0,IF(ISBLANK('Mortgage Payment Plan'!D96),('Mortgage Payment Plan'!E$18+'Mortgage Payment Plan'!E$19+IF(MONTH(A42)+1=MONTH(1&amp;'Mortgage Payment Plan'!E$21),'Mortgage Payment Plan'!E$20,IF(AND(MONTH(A42)+1=13,MONTH(1&amp;'Mortgage Payment Plan'!E$21)=1),'Mortgage Payment Plan'!E$20,0)))-(H_MortgageAmoritization!B42*'Mortgage Payment Plan'!E$9/12),'Mortgage Payment Plan'!D96),#N/A),#N/A)</f>
        <v>340.28418547833053</v>
      </c>
      <c r="F43" s="50">
        <f>IFERROR(IF(B42&gt;0,IF(ISBLANK('Mortgage Payment Plan'!E96),(H_MortgageAmoritization!B42*'Mortgage Payment Plan'!E$9/12),'Mortgage Payment Plan'!E96),#N/A),#N/A)</f>
        <v>1338.4558145216695</v>
      </c>
      <c r="G43" s="50">
        <f>IFERROR(IF(B42&gt;0,IF(ISBLANK('Mortgage Payment Plan'!F96),'Mortgage Payment Plan'!E$14,'Mortgage Payment Plan'!F96),#N/A),#N/A)</f>
        <v>0</v>
      </c>
      <c r="H43" s="50">
        <f t="shared" si="1"/>
        <v>1678.74</v>
      </c>
      <c r="J43" s="49">
        <v>47270</v>
      </c>
      <c r="N43" s="50">
        <v>267350.87871885556</v>
      </c>
      <c r="O43" s="50">
        <v>56179.218718855584</v>
      </c>
      <c r="P43" s="50">
        <v>0</v>
      </c>
      <c r="Q43" s="50" t="e" cm="1">
        <f t="array" ref="Q43">IF('Mortgage Payment Plan'!E$22="Annual",IF(MATCH(J43,S:S,0),N43,#N/A),IF('Mortgage Payment Plan'!E$22="Percentage",_xlfn.IFS(R$2=J43,N43,R$3=J43,N43,R$4=J43,N43,R$5=J43,N43,R$6=J43,N43),#N/A))</f>
        <v>#N/A</v>
      </c>
      <c r="U43" s="49">
        <f>IFERROR(IF(V42&gt;0,IF(H_MortgageAmoritization!V42-H_MortgageAmoritization!Y43&gt;0,DATE(YEAR(U42),MONTH(U42)+1,DAY(U$2)),#N/A),#N/A),#N/A)</f>
        <v>47270</v>
      </c>
      <c r="V43" s="50">
        <f>IFERROR(IF(V42&gt;0,IF(H_MortgageAmoritization!V42-H_MortgageAmoritization!Y43&gt;0,H_MortgageAmoritization!V42-H_MortgageAmoritization!Y43,#N/A),#N/A),#N/A)</f>
        <v>267350.81199137249</v>
      </c>
      <c r="W43" s="50">
        <f>IFERROR(IF(AND(V42&gt;0,H_MortgageAmoritization!V42-H_MortgageAmoritization!Y43&gt;0),Z43+W42,#N/A),#N/A)</f>
        <v>56179.212278909254</v>
      </c>
      <c r="X43" s="50">
        <f>IFERROR(IF(AND(V42&gt;0,H_MortgageAmoritization!V42-H_MortgageAmoritization!Y43&gt;0),X42+AA43,#N/A),#N/A)</f>
        <v>0</v>
      </c>
      <c r="Y43" s="50">
        <f>IFERROR(IF(V42&gt;0,(IFERROR(('Mortgage Payment Plan'!E$8*('Mortgage Payment Plan'!E$9/12)/(1-((1+('Mortgage Payment Plan'!E$9/12))^IF('Mortgage Payment Plan'!E$16="30 Year Fixed",-360,-180)))),0))-(H_MortgageAmoritization!V42*'Mortgage Payment Plan'!E$9/12),#N/A),#N/A)</f>
        <v>340.28598056802252</v>
      </c>
      <c r="Z43" s="50">
        <f>IFERROR(IF(V42&gt;0,(H_MortgageAmoritization!V42*'Mortgage Payment Plan'!E$9/12),#N/A),#N/A)</f>
        <v>1338.4554898597025</v>
      </c>
      <c r="AA43" s="50">
        <f>IFERROR(IF(V42&gt;0,'Mortgage Payment Plan'!E$14,#N/A),#N/A)</f>
        <v>0</v>
      </c>
      <c r="AB43" s="49">
        <v>47270</v>
      </c>
      <c r="AC43" s="50">
        <v>267350.81199137249</v>
      </c>
      <c r="AD43" s="50">
        <v>56179.212278909254</v>
      </c>
      <c r="AE43" s="50">
        <v>0</v>
      </c>
    </row>
    <row r="44" spans="1:31" ht="15.75" customHeight="1" x14ac:dyDescent="0.25">
      <c r="A44" s="49">
        <f>IFERROR(IF(B43&gt;0,IF(ISBLANK('Mortgage Payment Plan'!C97),IF(H_MortgageAmoritization!B43-H_MortgageAmoritization!E44&gt;0,DATE(YEAR(A43),MONTH(A43)+1,DAY(A$2)),#N/A),'Mortgage Payment Plan'!C97),#N/A),#N/A)</f>
        <v>47300</v>
      </c>
      <c r="B44" s="50">
        <f>IFERROR(IF(B43&gt;0,IF(OR(ISBLANK('Mortgage Payment Plan'!G97),'Mortgage Payment Plan'!G97=""),IF(H_MortgageAmoritization!B43-H_MortgageAmoritization!E44&gt;0,H_MortgageAmoritization!B43-H_MortgageAmoritization!E44,#N/A),'Mortgage Payment Plan'!G97),#N/A),#N/A)</f>
        <v>267008.89311244985</v>
      </c>
      <c r="C44" s="50">
        <f>IFERROR(IF(AND(B43&gt;0,H_MortgageAmoritization!B43-H_MortgageAmoritization!E44&gt;0),F44+C43,#N/A),#N/A)</f>
        <v>57515.973112449865</v>
      </c>
      <c r="D44" s="50">
        <f>IFERROR(IF(AND(B43&gt;0,H_MortgageAmoritization!B43-H_MortgageAmoritization!E44&gt;0),D43+G44,#N/A),#N/A)</f>
        <v>0</v>
      </c>
      <c r="E44" s="50">
        <f>IFERROR(IF(B43&gt;0,IF(ISBLANK('Mortgage Payment Plan'!D97),('Mortgage Payment Plan'!E$18+'Mortgage Payment Plan'!E$19+IF(MONTH(A43)+1=MONTH(1&amp;'Mortgage Payment Plan'!E$21),'Mortgage Payment Plan'!E$20,IF(AND(MONTH(A43)+1=13,MONTH(1&amp;'Mortgage Payment Plan'!E$21)=1),'Mortgage Payment Plan'!E$20,0)))-(H_MortgageAmoritization!B43*'Mortgage Payment Plan'!E$9/12),'Mortgage Payment Plan'!D97),#N/A),#N/A)</f>
        <v>341.98560640572214</v>
      </c>
      <c r="F44" s="50">
        <f>IFERROR(IF(B43&gt;0,IF(ISBLANK('Mortgage Payment Plan'!E97),(H_MortgageAmoritization!B43*'Mortgage Payment Plan'!E$9/12),'Mortgage Payment Plan'!E97),#N/A),#N/A)</f>
        <v>1336.7543935942779</v>
      </c>
      <c r="G44" s="50">
        <f>IFERROR(IF(B43&gt;0,IF(ISBLANK('Mortgage Payment Plan'!F97),'Mortgage Payment Plan'!E$14,'Mortgage Payment Plan'!F97),#N/A),#N/A)</f>
        <v>0</v>
      </c>
      <c r="H44" s="50">
        <f t="shared" si="1"/>
        <v>1678.74</v>
      </c>
      <c r="J44" s="49">
        <v>47300</v>
      </c>
      <c r="N44" s="50">
        <v>267008.89311244985</v>
      </c>
      <c r="O44" s="50">
        <v>57515.973112449865</v>
      </c>
      <c r="P44" s="50">
        <v>0</v>
      </c>
      <c r="Q44" s="50" t="e" cm="1">
        <f t="array" ref="Q44">IF('Mortgage Payment Plan'!E$22="Annual",IF(MATCH(J44,S:S,0),N44,#N/A),IF('Mortgage Payment Plan'!E$22="Percentage",_xlfn.IFS(R$2=J44,N44,R$3=J44,N44,R$4=J44,N44,R$5=J44,N44,R$6=J44,N44),#N/A))</f>
        <v>#N/A</v>
      </c>
      <c r="U44" s="49">
        <f>IFERROR(IF(V43&gt;0,IF(H_MortgageAmoritization!V43-H_MortgageAmoritization!Y44&gt;0,DATE(YEAR(U43),MONTH(U43)+1,DAY(U$2)),#N/A),#N/A),#N/A)</f>
        <v>47300</v>
      </c>
      <c r="V44" s="50">
        <f>IFERROR(IF(V43&gt;0,IF(H_MortgageAmoritization!V43-H_MortgageAmoritization!Y44&gt;0,H_MortgageAmoritization!V43-H_MortgageAmoritization!Y44,#N/A),#N/A),#N/A)</f>
        <v>267008.82458090165</v>
      </c>
      <c r="W44" s="50">
        <f>IFERROR(IF(AND(V43&gt;0,H_MortgageAmoritization!V43-H_MortgageAmoritization!Y44&gt;0),Z44+W43,#N/A),#N/A)</f>
        <v>57515.966338866114</v>
      </c>
      <c r="X44" s="50">
        <f>IFERROR(IF(AND(V43&gt;0,H_MortgageAmoritization!V43-H_MortgageAmoritization!Y44&gt;0),X43+AA44,#N/A),#N/A)</f>
        <v>0</v>
      </c>
      <c r="Y44" s="50">
        <f>IFERROR(IF(V43&gt;0,(IFERROR(('Mortgage Payment Plan'!E$8*('Mortgage Payment Plan'!E$9/12)/(1-((1+('Mortgage Payment Plan'!E$9/12))^IF('Mortgage Payment Plan'!E$16="30 Year Fixed",-360,-180)))),0))-(H_MortgageAmoritization!V43*'Mortgage Payment Plan'!E$9/12),#N/A),#N/A)</f>
        <v>341.98741047086264</v>
      </c>
      <c r="Z44" s="50">
        <f>IFERROR(IF(V43&gt;0,(H_MortgageAmoritization!V43*'Mortgage Payment Plan'!E$9/12),#N/A),#N/A)</f>
        <v>1336.7540599568624</v>
      </c>
      <c r="AA44" s="50">
        <f>IFERROR(IF(V43&gt;0,'Mortgage Payment Plan'!E$14,#N/A),#N/A)</f>
        <v>0</v>
      </c>
      <c r="AB44" s="49">
        <v>47300</v>
      </c>
      <c r="AC44" s="50">
        <v>267008.82458090165</v>
      </c>
      <c r="AD44" s="50">
        <v>57515.966338866114</v>
      </c>
      <c r="AE44" s="50">
        <v>0</v>
      </c>
    </row>
    <row r="45" spans="1:31" ht="15.75" customHeight="1" x14ac:dyDescent="0.25">
      <c r="A45" s="49">
        <f>IFERROR(IF(B44&gt;0,IF(ISBLANK('Mortgage Payment Plan'!C98),IF(H_MortgageAmoritization!B44-H_MortgageAmoritization!E45&gt;0,DATE(YEAR(A44),MONTH(A44)+1,DAY(A$2)),#N/A),'Mortgage Payment Plan'!C98),#N/A),#N/A)</f>
        <v>47331</v>
      </c>
      <c r="B45" s="50">
        <f>IFERROR(IF(B44&gt;0,IF(OR(ISBLANK('Mortgage Payment Plan'!G98),'Mortgage Payment Plan'!G98=""),IF(H_MortgageAmoritization!B44-H_MortgageAmoritization!E45&gt;0,H_MortgageAmoritization!B44-H_MortgageAmoritization!E45,#N/A),'Mortgage Payment Plan'!G98),#N/A),#N/A)</f>
        <v>266665.19757801207</v>
      </c>
      <c r="C45" s="50">
        <f>IFERROR(IF(AND(B44&gt;0,H_MortgageAmoritization!B44-H_MortgageAmoritization!E45&gt;0),F45+C44,#N/A),#N/A)</f>
        <v>58851.017578012114</v>
      </c>
      <c r="D45" s="50">
        <f>IFERROR(IF(AND(B44&gt;0,H_MortgageAmoritization!B44-H_MortgageAmoritization!E45&gt;0),D44+G45,#N/A),#N/A)</f>
        <v>0</v>
      </c>
      <c r="E45" s="50">
        <f>IFERROR(IF(B44&gt;0,IF(ISBLANK('Mortgage Payment Plan'!D98),('Mortgage Payment Plan'!E$18+'Mortgage Payment Plan'!E$19+IF(MONTH(A44)+1=MONTH(1&amp;'Mortgage Payment Plan'!E$21),'Mortgage Payment Plan'!E$20,IF(AND(MONTH(A44)+1=13,MONTH(1&amp;'Mortgage Payment Plan'!E$21)=1),'Mortgage Payment Plan'!E$20,0)))-(H_MortgageAmoritization!B44*'Mortgage Payment Plan'!E$9/12),'Mortgage Payment Plan'!D98),#N/A),#N/A)</f>
        <v>343.69553443775067</v>
      </c>
      <c r="F45" s="50">
        <f>IFERROR(IF(B44&gt;0,IF(ISBLANK('Mortgage Payment Plan'!E98),(H_MortgageAmoritization!B44*'Mortgage Payment Plan'!E$9/12),'Mortgage Payment Plan'!E98),#N/A),#N/A)</f>
        <v>1335.0444655622493</v>
      </c>
      <c r="G45" s="50">
        <f>IFERROR(IF(B44&gt;0,IF(ISBLANK('Mortgage Payment Plan'!F98),'Mortgage Payment Plan'!E$14,'Mortgage Payment Plan'!F98),#N/A),#N/A)</f>
        <v>0</v>
      </c>
      <c r="H45" s="50">
        <f t="shared" si="1"/>
        <v>1678.74</v>
      </c>
      <c r="J45" s="49">
        <v>47331</v>
      </c>
      <c r="N45" s="50">
        <v>266665.19757801207</v>
      </c>
      <c r="O45" s="50">
        <v>58851.017578012114</v>
      </c>
      <c r="P45" s="50">
        <v>0</v>
      </c>
      <c r="Q45" s="50" t="e" cm="1">
        <f t="array" ref="Q45">IF('Mortgage Payment Plan'!E$22="Annual",IF(MATCH(J45,S:S,0),N45,#N/A),IF('Mortgage Payment Plan'!E$22="Percentage",_xlfn.IFS(R$2=J45,N45,R$3=J45,N45,R$4=J45,N45,R$5=J45,N45,R$6=J45,N45),#N/A))</f>
        <v>#N/A</v>
      </c>
      <c r="U45" s="49">
        <f>IFERROR(IF(V44&gt;0,IF(H_MortgageAmoritization!V44-H_MortgageAmoritization!Y45&gt;0,DATE(YEAR(U44),MONTH(U44)+1,DAY(U$2)),#N/A),#N/A),#N/A)</f>
        <v>47331</v>
      </c>
      <c r="V45" s="50">
        <f>IFERROR(IF(V44&gt;0,IF(H_MortgageAmoritization!V44-H_MortgageAmoritization!Y45&gt;0,H_MortgageAmoritization!V44-H_MortgageAmoritization!Y45,#N/A),#N/A),#N/A)</f>
        <v>266665.12723337841</v>
      </c>
      <c r="W45" s="50">
        <f>IFERROR(IF(AND(V44&gt;0,H_MortgageAmoritization!V44-H_MortgageAmoritization!Y45&gt;0),Z45+W44,#N/A),#N/A)</f>
        <v>58851.010461770624</v>
      </c>
      <c r="X45" s="50">
        <f>IFERROR(IF(AND(V44&gt;0,H_MortgageAmoritization!V44-H_MortgageAmoritization!Y45&gt;0),X44+AA45,#N/A),#N/A)</f>
        <v>0</v>
      </c>
      <c r="Y45" s="50">
        <f>IFERROR(IF(V44&gt;0,(IFERROR(('Mortgage Payment Plan'!E$8*('Mortgage Payment Plan'!E$9/12)/(1-((1+('Mortgage Payment Plan'!E$9/12))^IF('Mortgage Payment Plan'!E$16="30 Year Fixed",-360,-180)))),0))-(H_MortgageAmoritization!V44*'Mortgage Payment Plan'!E$9/12),#N/A),#N/A)</f>
        <v>343.69734752321688</v>
      </c>
      <c r="Z45" s="50">
        <f>IFERROR(IF(V44&gt;0,(H_MortgageAmoritization!V44*'Mortgage Payment Plan'!E$9/12),#N/A),#N/A)</f>
        <v>1335.0441229045082</v>
      </c>
      <c r="AA45" s="50">
        <f>IFERROR(IF(V44&gt;0,'Mortgage Payment Plan'!E$14,#N/A),#N/A)</f>
        <v>0</v>
      </c>
      <c r="AB45" s="49">
        <v>47331</v>
      </c>
      <c r="AC45" s="50">
        <v>266665.12723337841</v>
      </c>
      <c r="AD45" s="50">
        <v>58851.010461770624</v>
      </c>
      <c r="AE45" s="50">
        <v>0</v>
      </c>
    </row>
    <row r="46" spans="1:31" ht="15.75" customHeight="1" x14ac:dyDescent="0.25">
      <c r="A46" s="49">
        <f>IFERROR(IF(B45&gt;0,IF(ISBLANK('Mortgage Payment Plan'!C99),IF(H_MortgageAmoritization!B45-H_MortgageAmoritization!E46&gt;0,DATE(YEAR(A45),MONTH(A45)+1,DAY(A$2)),#N/A),'Mortgage Payment Plan'!C99),#N/A),#N/A)</f>
        <v>47362</v>
      </c>
      <c r="B46" s="50">
        <f>IFERROR(IF(B45&gt;0,IF(OR(ISBLANK('Mortgage Payment Plan'!G99),'Mortgage Payment Plan'!G99=""),IF(H_MortgageAmoritization!B45-H_MortgageAmoritization!E46&gt;0,H_MortgageAmoritization!B45-H_MortgageAmoritization!E46,#N/A),'Mortgage Payment Plan'!G99),#N/A),#N/A)</f>
        <v>266319.78356590215</v>
      </c>
      <c r="C46" s="50">
        <f>IFERROR(IF(AND(B45&gt;0,H_MortgageAmoritization!B45-H_MortgageAmoritization!E46&gt;0),F46+C45,#N/A),#N/A)</f>
        <v>60184.343565902171</v>
      </c>
      <c r="D46" s="50">
        <f>IFERROR(IF(AND(B45&gt;0,H_MortgageAmoritization!B45-H_MortgageAmoritization!E46&gt;0),D45+G46,#N/A),#N/A)</f>
        <v>0</v>
      </c>
      <c r="E46" s="50">
        <f>IFERROR(IF(B45&gt;0,IF(ISBLANK('Mortgage Payment Plan'!D99),('Mortgage Payment Plan'!E$18+'Mortgage Payment Plan'!E$19+IF(MONTH(A45)+1=MONTH(1&amp;'Mortgage Payment Plan'!E$21),'Mortgage Payment Plan'!E$20,IF(AND(MONTH(A45)+1=13,MONTH(1&amp;'Mortgage Payment Plan'!E$21)=1),'Mortgage Payment Plan'!E$20,0)))-(H_MortgageAmoritization!B45*'Mortgage Payment Plan'!E$9/12),'Mortgage Payment Plan'!D99),#N/A),#N/A)</f>
        <v>345.41401210993968</v>
      </c>
      <c r="F46" s="50">
        <f>IFERROR(IF(B45&gt;0,IF(ISBLANK('Mortgage Payment Plan'!E99),(H_MortgageAmoritization!B45*'Mortgage Payment Plan'!E$9/12),'Mortgage Payment Plan'!E99),#N/A),#N/A)</f>
        <v>1333.3259878900603</v>
      </c>
      <c r="G46" s="50">
        <f>IFERROR(IF(B45&gt;0,IF(ISBLANK('Mortgage Payment Plan'!F99),'Mortgage Payment Plan'!E$14,'Mortgage Payment Plan'!F99),#N/A),#N/A)</f>
        <v>0</v>
      </c>
      <c r="H46" s="50">
        <f t="shared" si="1"/>
        <v>1678.74</v>
      </c>
      <c r="J46" s="49">
        <v>47362</v>
      </c>
      <c r="N46" s="50">
        <v>266319.78356590215</v>
      </c>
      <c r="O46" s="50">
        <v>60184.343565902171</v>
      </c>
      <c r="P46" s="50">
        <v>0</v>
      </c>
      <c r="Q46" s="50" t="e" cm="1">
        <f t="array" ref="Q46">IF('Mortgage Payment Plan'!E$22="Annual",IF(MATCH(J46,S:S,0),N46,#N/A),IF('Mortgage Payment Plan'!E$22="Percentage",_xlfn.IFS(R$2=J46,N46,R$3=J46,N46,R$4=J46,N46,R$5=J46,N46,R$6=J46,N46),#N/A))</f>
        <v>#N/A</v>
      </c>
      <c r="U46" s="49">
        <f>IFERROR(IF(V45&gt;0,IF(H_MortgageAmoritization!V45-H_MortgageAmoritization!Y46&gt;0,DATE(YEAR(U45),MONTH(U45)+1,DAY(U$2)),#N/A),#N/A),#N/A)</f>
        <v>47362</v>
      </c>
      <c r="V46" s="50">
        <f>IFERROR(IF(V45&gt;0,IF(H_MortgageAmoritization!V45-H_MortgageAmoritization!Y46&gt;0,H_MortgageAmoritization!V45-H_MortgageAmoritization!Y46,#N/A),#N/A),#N/A)</f>
        <v>266319.7113991176</v>
      </c>
      <c r="W46" s="50">
        <f>IFERROR(IF(AND(V45&gt;0,H_MortgageAmoritization!V45-H_MortgageAmoritization!Y46&gt;0),Z46+W45,#N/A),#N/A)</f>
        <v>60184.336097937514</v>
      </c>
      <c r="X46" s="50">
        <f>IFERROR(IF(AND(V45&gt;0,H_MortgageAmoritization!V45-H_MortgageAmoritization!Y46&gt;0),X45+AA46,#N/A),#N/A)</f>
        <v>0</v>
      </c>
      <c r="Y46" s="50">
        <f>IFERROR(IF(V45&gt;0,(IFERROR(('Mortgage Payment Plan'!E$8*('Mortgage Payment Plan'!E$9/12)/(1-((1+('Mortgage Payment Plan'!E$9/12))^IF('Mortgage Payment Plan'!E$16="30 Year Fixed",-360,-180)))),0))-(H_MortgageAmoritization!V45*'Mortgage Payment Plan'!E$9/12),#N/A),#N/A)</f>
        <v>345.41583426083298</v>
      </c>
      <c r="Z46" s="50">
        <f>IFERROR(IF(V45&gt;0,(H_MortgageAmoritization!V45*'Mortgage Payment Plan'!E$9/12),#N/A),#N/A)</f>
        <v>1333.3256361668921</v>
      </c>
      <c r="AA46" s="50">
        <f>IFERROR(IF(V45&gt;0,'Mortgage Payment Plan'!E$14,#N/A),#N/A)</f>
        <v>0</v>
      </c>
      <c r="AB46" s="49">
        <v>47362</v>
      </c>
      <c r="AC46" s="50">
        <v>266319.7113991176</v>
      </c>
      <c r="AD46" s="50">
        <v>60184.336097937514</v>
      </c>
      <c r="AE46" s="50">
        <v>0</v>
      </c>
    </row>
    <row r="47" spans="1:31" ht="15.75" customHeight="1" x14ac:dyDescent="0.25">
      <c r="A47" s="49">
        <f>IFERROR(IF(B46&gt;0,IF(ISBLANK('Mortgage Payment Plan'!C100),IF(H_MortgageAmoritization!B46-H_MortgageAmoritization!E47&gt;0,DATE(YEAR(A46),MONTH(A46)+1,DAY(A$2)),#N/A),'Mortgage Payment Plan'!C100),#N/A),#N/A)</f>
        <v>47392</v>
      </c>
      <c r="B47" s="50">
        <f>IFERROR(IF(B46&gt;0,IF(OR(ISBLANK('Mortgage Payment Plan'!G100),'Mortgage Payment Plan'!G100=""),IF(H_MortgageAmoritization!B46-H_MortgageAmoritization!E47&gt;0,H_MortgageAmoritization!B46-H_MortgageAmoritization!E47,#N/A),'Mortgage Payment Plan'!G100),#N/A),#N/A)</f>
        <v>265972.64248373167</v>
      </c>
      <c r="C47" s="50">
        <f>IFERROR(IF(AND(B46&gt;0,H_MortgageAmoritization!B46-H_MortgageAmoritization!E47&gt;0),F47+C46,#N/A),#N/A)</f>
        <v>61515.942483731684</v>
      </c>
      <c r="D47" s="50">
        <f>IFERROR(IF(AND(B46&gt;0,H_MortgageAmoritization!B46-H_MortgageAmoritization!E47&gt;0),D46+G47,#N/A),#N/A)</f>
        <v>0</v>
      </c>
      <c r="E47" s="50">
        <f>IFERROR(IF(B46&gt;0,IF(ISBLANK('Mortgage Payment Plan'!D100),('Mortgage Payment Plan'!E$18+'Mortgage Payment Plan'!E$19+IF(MONTH(A46)+1=MONTH(1&amp;'Mortgage Payment Plan'!E$21),'Mortgage Payment Plan'!E$20,IF(AND(MONTH(A46)+1=13,MONTH(1&amp;'Mortgage Payment Plan'!E$21)=1),'Mortgage Payment Plan'!E$20,0)))-(H_MortgageAmoritization!B46*'Mortgage Payment Plan'!E$9/12),'Mortgage Payment Plan'!D100),#N/A),#N/A)</f>
        <v>347.14108217048943</v>
      </c>
      <c r="F47" s="50">
        <f>IFERROR(IF(B46&gt;0,IF(ISBLANK('Mortgage Payment Plan'!E100),(H_MortgageAmoritization!B46*'Mortgage Payment Plan'!E$9/12),'Mortgage Payment Plan'!E100),#N/A),#N/A)</f>
        <v>1331.5989178295106</v>
      </c>
      <c r="G47" s="50">
        <f>IFERROR(IF(B46&gt;0,IF(ISBLANK('Mortgage Payment Plan'!F100),'Mortgage Payment Plan'!E$14,'Mortgage Payment Plan'!F100),#N/A),#N/A)</f>
        <v>0</v>
      </c>
      <c r="H47" s="50">
        <f t="shared" si="1"/>
        <v>1678.74</v>
      </c>
      <c r="J47" s="49">
        <v>47392</v>
      </c>
      <c r="N47" s="50">
        <v>265972.64248373167</v>
      </c>
      <c r="O47" s="50">
        <v>61515.942483731684</v>
      </c>
      <c r="P47" s="50">
        <v>0</v>
      </c>
      <c r="Q47" s="50" t="e" cm="1">
        <f t="array" ref="Q47">IF('Mortgage Payment Plan'!E$22="Annual",IF(MATCH(J47,S:S,0),N47,#N/A),IF('Mortgage Payment Plan'!E$22="Percentage",_xlfn.IFS(R$2=J47,N47,R$3=J47,N47,R$4=J47,N47,R$5=J47,N47,R$6=J47,N47),#N/A))</f>
        <v>#N/A</v>
      </c>
      <c r="U47" s="49">
        <f>IFERROR(IF(V46&gt;0,IF(H_MortgageAmoritization!V46-H_MortgageAmoritization!Y47&gt;0,DATE(YEAR(U46),MONTH(U46)+1,DAY(U$2)),#N/A),#N/A),#N/A)</f>
        <v>47392</v>
      </c>
      <c r="V47" s="50">
        <f>IFERROR(IF(V46&gt;0,IF(H_MortgageAmoritization!V46-H_MortgageAmoritization!Y47&gt;0,H_MortgageAmoritization!V46-H_MortgageAmoritization!Y47,#N/A),#N/A),#N/A)</f>
        <v>265972.56848568545</v>
      </c>
      <c r="W47" s="50">
        <f>IFERROR(IF(AND(V46&gt;0,H_MortgageAmoritization!V46-H_MortgageAmoritization!Y47&gt;0),Z47+W46,#N/A),#N/A)</f>
        <v>61515.934654933102</v>
      </c>
      <c r="X47" s="50">
        <f>IFERROR(IF(AND(V46&gt;0,H_MortgageAmoritization!V46-H_MortgageAmoritization!Y47&gt;0),X46+AA47,#N/A),#N/A)</f>
        <v>0</v>
      </c>
      <c r="Y47" s="50">
        <f>IFERROR(IF(V46&gt;0,(IFERROR(('Mortgage Payment Plan'!E$8*('Mortgage Payment Plan'!E$9/12)/(1-((1+('Mortgage Payment Plan'!E$9/12))^IF('Mortgage Payment Plan'!E$16="30 Year Fixed",-360,-180)))),0))-(H_MortgageAmoritization!V46*'Mortgage Payment Plan'!E$9/12),#N/A),#N/A)</f>
        <v>347.14291343213699</v>
      </c>
      <c r="Z47" s="50">
        <f>IFERROR(IF(V46&gt;0,(H_MortgageAmoritization!V46*'Mortgage Payment Plan'!E$9/12),#N/A),#N/A)</f>
        <v>1331.5985569955881</v>
      </c>
      <c r="AA47" s="50">
        <f>IFERROR(IF(V46&gt;0,'Mortgage Payment Plan'!E$14,#N/A),#N/A)</f>
        <v>0</v>
      </c>
      <c r="AB47" s="49">
        <v>47392</v>
      </c>
      <c r="AC47" s="50">
        <v>265972.56848568545</v>
      </c>
      <c r="AD47" s="50">
        <v>61515.934654933102</v>
      </c>
      <c r="AE47" s="50">
        <v>0</v>
      </c>
    </row>
    <row r="48" spans="1:31" ht="15.75" customHeight="1" x14ac:dyDescent="0.25">
      <c r="A48" s="49">
        <f>IFERROR(IF(B47&gt;0,IF(ISBLANK('Mortgage Payment Plan'!C101),IF(H_MortgageAmoritization!B47-H_MortgageAmoritization!E48&gt;0,DATE(YEAR(A47),MONTH(A47)+1,DAY(A$2)),#N/A),'Mortgage Payment Plan'!C101),#N/A),#N/A)</f>
        <v>47423</v>
      </c>
      <c r="B48" s="50">
        <f>IFERROR(IF(B47&gt;0,IF(OR(ISBLANK('Mortgage Payment Plan'!G101),'Mortgage Payment Plan'!G101=""),IF(H_MortgageAmoritization!B47-H_MortgageAmoritization!E48&gt;0,H_MortgageAmoritization!B47-H_MortgageAmoritization!E48,#N/A),'Mortgage Payment Plan'!G101),#N/A),#N/A)</f>
        <v>265623.76569615031</v>
      </c>
      <c r="C48" s="50">
        <f>IFERROR(IF(AND(B47&gt;0,H_MortgageAmoritization!B47-H_MortgageAmoritization!E48&gt;0),F48+C47,#N/A),#N/A)</f>
        <v>62845.805696150339</v>
      </c>
      <c r="D48" s="50">
        <f>IFERROR(IF(AND(B47&gt;0,H_MortgageAmoritization!B47-H_MortgageAmoritization!E48&gt;0),D47+G48,#N/A),#N/A)</f>
        <v>0</v>
      </c>
      <c r="E48" s="50">
        <f>IFERROR(IF(B47&gt;0,IF(ISBLANK('Mortgage Payment Plan'!D101),('Mortgage Payment Plan'!E$18+'Mortgage Payment Plan'!E$19+IF(MONTH(A47)+1=MONTH(1&amp;'Mortgage Payment Plan'!E$21),'Mortgage Payment Plan'!E$20,IF(AND(MONTH(A47)+1=13,MONTH(1&amp;'Mortgage Payment Plan'!E$21)=1),'Mortgage Payment Plan'!E$20,0)))-(H_MortgageAmoritization!B47*'Mortgage Payment Plan'!E$9/12),'Mortgage Payment Plan'!D101),#N/A),#N/A)</f>
        <v>348.87678758134166</v>
      </c>
      <c r="F48" s="50">
        <f>IFERROR(IF(B47&gt;0,IF(ISBLANK('Mortgage Payment Plan'!E101),(H_MortgageAmoritization!B47*'Mortgage Payment Plan'!E$9/12),'Mortgage Payment Plan'!E101),#N/A),#N/A)</f>
        <v>1329.8632124186583</v>
      </c>
      <c r="G48" s="50">
        <f>IFERROR(IF(B47&gt;0,IF(ISBLANK('Mortgage Payment Plan'!F101),'Mortgage Payment Plan'!E$14,'Mortgage Payment Plan'!F101),#N/A),#N/A)</f>
        <v>0</v>
      </c>
      <c r="H48" s="50">
        <f t="shared" si="1"/>
        <v>1678.74</v>
      </c>
      <c r="J48" s="49">
        <v>47423</v>
      </c>
      <c r="N48" s="50">
        <v>265623.76569615031</v>
      </c>
      <c r="O48" s="50">
        <v>62845.805696150339</v>
      </c>
      <c r="P48" s="50">
        <v>0</v>
      </c>
      <c r="Q48" s="50" t="e" cm="1">
        <f t="array" ref="Q48">IF('Mortgage Payment Plan'!E$22="Annual",IF(MATCH(J48,S:S,0),N48,#N/A),IF('Mortgage Payment Plan'!E$22="Percentage",_xlfn.IFS(R$2=J48,N48,R$3=J48,N48,R$4=J48,N48,R$5=J48,N48,R$6=J48,N48),#N/A))</f>
        <v>#N/A</v>
      </c>
      <c r="U48" s="49">
        <f>IFERROR(IF(V47&gt;0,IF(H_MortgageAmoritization!V47-H_MortgageAmoritization!Y48&gt;0,DATE(YEAR(U47),MONTH(U47)+1,DAY(U$2)),#N/A),#N/A),#N/A)</f>
        <v>47423</v>
      </c>
      <c r="V48" s="50">
        <f>IFERROR(IF(V47&gt;0,IF(H_MortgageAmoritization!V47-H_MortgageAmoritization!Y48&gt;0,H_MortgageAmoritization!V47-H_MortgageAmoritization!Y48,#N/A),#N/A),#N/A)</f>
        <v>265623.68985768617</v>
      </c>
      <c r="W48" s="50">
        <f>IFERROR(IF(AND(V47&gt;0,H_MortgageAmoritization!V47-H_MortgageAmoritization!Y48&gt;0),Z48+W47,#N/A),#N/A)</f>
        <v>62845.797497361527</v>
      </c>
      <c r="X48" s="50">
        <f>IFERROR(IF(AND(V47&gt;0,H_MortgageAmoritization!V47-H_MortgageAmoritization!Y48&gt;0),X47+AA48,#N/A),#N/A)</f>
        <v>0</v>
      </c>
      <c r="Y48" s="50">
        <f>IFERROR(IF(V47&gt;0,(IFERROR(('Mortgage Payment Plan'!E$8*('Mortgage Payment Plan'!E$9/12)/(1-((1+('Mortgage Payment Plan'!E$9/12))^IF('Mortgage Payment Plan'!E$16="30 Year Fixed",-360,-180)))),0))-(H_MortgageAmoritization!V47*'Mortgage Payment Plan'!E$9/12),#N/A),#N/A)</f>
        <v>348.87862799929781</v>
      </c>
      <c r="Z48" s="50">
        <f>IFERROR(IF(V47&gt;0,(H_MortgageAmoritization!V47*'Mortgage Payment Plan'!E$9/12),#N/A),#N/A)</f>
        <v>1329.8628424284273</v>
      </c>
      <c r="AA48" s="50">
        <f>IFERROR(IF(V47&gt;0,'Mortgage Payment Plan'!E$14,#N/A),#N/A)</f>
        <v>0</v>
      </c>
      <c r="AB48" s="49">
        <v>47423</v>
      </c>
      <c r="AC48" s="50">
        <v>265623.68985768617</v>
      </c>
      <c r="AD48" s="50">
        <v>62845.797497361527</v>
      </c>
      <c r="AE48" s="50">
        <v>0</v>
      </c>
    </row>
    <row r="49" spans="1:31" ht="15.75" customHeight="1" x14ac:dyDescent="0.25">
      <c r="A49" s="49">
        <f>IFERROR(IF(B48&gt;0,IF(ISBLANK('Mortgage Payment Plan'!C102),IF(H_MortgageAmoritization!B48-H_MortgageAmoritization!E49&gt;0,DATE(YEAR(A48),MONTH(A48)+1,DAY(A$2)),#N/A),'Mortgage Payment Plan'!C102),#N/A),#N/A)</f>
        <v>47453</v>
      </c>
      <c r="B49" s="50">
        <f>IFERROR(IF(B48&gt;0,IF(OR(ISBLANK('Mortgage Payment Plan'!G102),'Mortgage Payment Plan'!G102=""),IF(H_MortgageAmoritization!B48-H_MortgageAmoritization!E49&gt;0,H_MortgageAmoritization!B48-H_MortgageAmoritization!E49,#N/A),'Mortgage Payment Plan'!G102),#N/A),#N/A)</f>
        <v>265273.14452463103</v>
      </c>
      <c r="C49" s="50">
        <f>IFERROR(IF(AND(B48&gt;0,H_MortgageAmoritization!B48-H_MortgageAmoritization!E49&gt;0),F49+C48,#N/A),#N/A)</f>
        <v>64173.924524631089</v>
      </c>
      <c r="D49" s="50">
        <f>IFERROR(IF(AND(B48&gt;0,H_MortgageAmoritization!B48-H_MortgageAmoritization!E49&gt;0),D48+G49,#N/A),#N/A)</f>
        <v>0</v>
      </c>
      <c r="E49" s="50">
        <f>IFERROR(IF(B48&gt;0,IF(ISBLANK('Mortgage Payment Plan'!D102),('Mortgage Payment Plan'!E$18+'Mortgage Payment Plan'!E$19+IF(MONTH(A48)+1=MONTH(1&amp;'Mortgage Payment Plan'!E$21),'Mortgage Payment Plan'!E$20,IF(AND(MONTH(A48)+1=13,MONTH(1&amp;'Mortgage Payment Plan'!E$21)=1),'Mortgage Payment Plan'!E$20,0)))-(H_MortgageAmoritization!B48*'Mortgage Payment Plan'!E$9/12),'Mortgage Payment Plan'!D102),#N/A),#N/A)</f>
        <v>350.62117151924849</v>
      </c>
      <c r="F49" s="50">
        <f>IFERROR(IF(B48&gt;0,IF(ISBLANK('Mortgage Payment Plan'!E102),(H_MortgageAmoritization!B48*'Mortgage Payment Plan'!E$9/12),'Mortgage Payment Plan'!E102),#N/A),#N/A)</f>
        <v>1328.1188284807515</v>
      </c>
      <c r="G49" s="50">
        <f>IFERROR(IF(B48&gt;0,IF(ISBLANK('Mortgage Payment Plan'!F102),'Mortgage Payment Plan'!E$14,'Mortgage Payment Plan'!F102),#N/A),#N/A)</f>
        <v>0</v>
      </c>
      <c r="H49" s="50">
        <f t="shared" si="1"/>
        <v>1678.74</v>
      </c>
      <c r="J49" s="49">
        <v>47453</v>
      </c>
      <c r="N49" s="50">
        <v>265273.14452463103</v>
      </c>
      <c r="O49" s="50">
        <v>64173.924524631089</v>
      </c>
      <c r="P49" s="50">
        <v>0</v>
      </c>
      <c r="Q49" s="50" t="e" cm="1">
        <f t="array" ref="Q49">IF('Mortgage Payment Plan'!E$22="Annual",IF(MATCH(J49,S:S,0),N49,#N/A),IF('Mortgage Payment Plan'!E$22="Percentage",_xlfn.IFS(R$2=J49,N49,R$3=J49,N49,R$4=J49,N49,R$5=J49,N49,R$6=J49,N49),#N/A))</f>
        <v>#N/A</v>
      </c>
      <c r="U49" s="49">
        <f>IFERROR(IF(V48&gt;0,IF(H_MortgageAmoritization!V48-H_MortgageAmoritization!Y49&gt;0,DATE(YEAR(U48),MONTH(U48)+1,DAY(U$2)),#N/A),#N/A),#N/A)</f>
        <v>47453</v>
      </c>
      <c r="V49" s="50">
        <f>IFERROR(IF(V48&gt;0,IF(H_MortgageAmoritization!V48-H_MortgageAmoritization!Y49&gt;0,H_MortgageAmoritization!V48-H_MortgageAmoritization!Y49,#N/A),#N/A),#N/A)</f>
        <v>265273.06683654687</v>
      </c>
      <c r="W49" s="50">
        <f>IFERROR(IF(AND(V48&gt;0,H_MortgageAmoritization!V48-H_MortgageAmoritization!Y49&gt;0),Z49+W48,#N/A),#N/A)</f>
        <v>64173.915946649955</v>
      </c>
      <c r="X49" s="50">
        <f>IFERROR(IF(AND(V48&gt;0,H_MortgageAmoritization!V48-H_MortgageAmoritization!Y49&gt;0),X48+AA49,#N/A),#N/A)</f>
        <v>0</v>
      </c>
      <c r="Y49" s="50">
        <f>IFERROR(IF(V48&gt;0,(IFERROR(('Mortgage Payment Plan'!E$8*('Mortgage Payment Plan'!E$9/12)/(1-((1+('Mortgage Payment Plan'!E$9/12))^IF('Mortgage Payment Plan'!E$16="30 Year Fixed",-360,-180)))),0))-(H_MortgageAmoritization!V48*'Mortgage Payment Plan'!E$9/12),#N/A),#N/A)</f>
        <v>350.62302113929422</v>
      </c>
      <c r="Z49" s="50">
        <f>IFERROR(IF(V48&gt;0,(H_MortgageAmoritization!V48*'Mortgage Payment Plan'!E$9/12),#N/A),#N/A)</f>
        <v>1328.1184492884308</v>
      </c>
      <c r="AA49" s="50">
        <f>IFERROR(IF(V48&gt;0,'Mortgage Payment Plan'!E$14,#N/A),#N/A)</f>
        <v>0</v>
      </c>
      <c r="AB49" s="49">
        <v>47453</v>
      </c>
      <c r="AC49" s="50">
        <v>265273.06683654687</v>
      </c>
      <c r="AD49" s="50">
        <v>64173.915946649955</v>
      </c>
      <c r="AE49" s="50">
        <v>0</v>
      </c>
    </row>
    <row r="50" spans="1:31" ht="15.75" customHeight="1" x14ac:dyDescent="0.25">
      <c r="A50" s="49">
        <f>IFERROR(IF(B49&gt;0,IF(ISBLANK('Mortgage Payment Plan'!C103),IF(H_MortgageAmoritization!B49-H_MortgageAmoritization!E50&gt;0,DATE(YEAR(A49),MONTH(A49)+1,DAY(A$2)),#N/A),'Mortgage Payment Plan'!C103),#N/A),#N/A)</f>
        <v>47484</v>
      </c>
      <c r="B50" s="50">
        <f>IFERROR(IF(B49&gt;0,IF(OR(ISBLANK('Mortgage Payment Plan'!G103),'Mortgage Payment Plan'!G103=""),IF(H_MortgageAmoritization!B49-H_MortgageAmoritization!E50&gt;0,H_MortgageAmoritization!B49-H_MortgageAmoritization!E50,#N/A),'Mortgage Payment Plan'!G103),#N/A),#N/A)</f>
        <v>264920.77024725417</v>
      </c>
      <c r="C50" s="50">
        <f>IFERROR(IF(AND(B49&gt;0,H_MortgageAmoritization!B49-H_MortgageAmoritization!E50&gt;0),F50+C49,#N/A),#N/A)</f>
        <v>65500.290247254241</v>
      </c>
      <c r="D50" s="50">
        <f>IFERROR(IF(AND(B49&gt;0,H_MortgageAmoritization!B49-H_MortgageAmoritization!E50&gt;0),D49+G50,#N/A),#N/A)</f>
        <v>0</v>
      </c>
      <c r="E50" s="50">
        <f>IFERROR(IF(B49&gt;0,IF(ISBLANK('Mortgage Payment Plan'!D103),('Mortgage Payment Plan'!E$18+'Mortgage Payment Plan'!E$19+IF(MONTH(A49)+1=MONTH(1&amp;'Mortgage Payment Plan'!E$21),'Mortgage Payment Plan'!E$20,IF(AND(MONTH(A49)+1=13,MONTH(1&amp;'Mortgage Payment Plan'!E$21)=1),'Mortgage Payment Plan'!E$20,0)))-(H_MortgageAmoritization!B49*'Mortgage Payment Plan'!E$9/12),'Mortgage Payment Plan'!D103),#N/A),#N/A)</f>
        <v>352.37427737684493</v>
      </c>
      <c r="F50" s="50">
        <f>IFERROR(IF(B49&gt;0,IF(ISBLANK('Mortgage Payment Plan'!E103),(H_MortgageAmoritization!B49*'Mortgage Payment Plan'!E$9/12),'Mortgage Payment Plan'!E103),#N/A),#N/A)</f>
        <v>1326.3657226231551</v>
      </c>
      <c r="G50" s="50">
        <f>IFERROR(IF(B49&gt;0,IF(ISBLANK('Mortgage Payment Plan'!F103),'Mortgage Payment Plan'!E$14,'Mortgage Payment Plan'!F103),#N/A),#N/A)</f>
        <v>0</v>
      </c>
      <c r="H50" s="50">
        <f t="shared" si="1"/>
        <v>1678.74</v>
      </c>
      <c r="J50" s="49">
        <v>47484</v>
      </c>
      <c r="N50" s="50">
        <v>264920.77024725417</v>
      </c>
      <c r="O50" s="50">
        <v>65500.290247254241</v>
      </c>
      <c r="P50" s="50">
        <v>0</v>
      </c>
      <c r="Q50" s="50" t="e" cm="1">
        <f t="array" ref="Q50">IF('Mortgage Payment Plan'!E$22="Annual",IF(MATCH(J50,S:S,0),N50,#N/A),IF('Mortgage Payment Plan'!E$22="Percentage",_xlfn.IFS(R$2=J50,N50,R$3=J50,N50,R$4=J50,N50,R$5=J50,N50,R$6=J50,N50),#N/A))</f>
        <v>#N/A</v>
      </c>
      <c r="U50" s="49">
        <f>IFERROR(IF(V49&gt;0,IF(H_MortgageAmoritization!V49-H_MortgageAmoritization!Y50&gt;0,DATE(YEAR(U49),MONTH(U49)+1,DAY(U$2)),#N/A),#N/A),#N/A)</f>
        <v>47484</v>
      </c>
      <c r="V50" s="50">
        <f>IFERROR(IF(V49&gt;0,IF(H_MortgageAmoritization!V49-H_MortgageAmoritization!Y50&gt;0,H_MortgageAmoritization!V49-H_MortgageAmoritization!Y50,#N/A),#N/A),#N/A)</f>
        <v>264920.6907003019</v>
      </c>
      <c r="W50" s="50">
        <f>IFERROR(IF(AND(V49&gt;0,H_MortgageAmoritization!V49-H_MortgageAmoritization!Y50&gt;0),Z50+W49,#N/A),#N/A)</f>
        <v>65500.281280832693</v>
      </c>
      <c r="X50" s="50">
        <f>IFERROR(IF(AND(V49&gt;0,H_MortgageAmoritization!V49-H_MortgageAmoritization!Y50&gt;0),X49+AA50,#N/A),#N/A)</f>
        <v>0</v>
      </c>
      <c r="Y50" s="50">
        <f>IFERROR(IF(V49&gt;0,(IFERROR(('Mortgage Payment Plan'!E$8*('Mortgage Payment Plan'!E$9/12)/(1-((1+('Mortgage Payment Plan'!E$9/12))^IF('Mortgage Payment Plan'!E$16="30 Year Fixed",-360,-180)))),0))-(H_MortgageAmoritization!V49*'Mortgage Payment Plan'!E$9/12),#N/A),#N/A)</f>
        <v>352.37613624499068</v>
      </c>
      <c r="Z50" s="50">
        <f>IFERROR(IF(V49&gt;0,(H_MortgageAmoritization!V49*'Mortgage Payment Plan'!E$9/12),#N/A),#N/A)</f>
        <v>1326.3653341827344</v>
      </c>
      <c r="AA50" s="50">
        <f>IFERROR(IF(V49&gt;0,'Mortgage Payment Plan'!E$14,#N/A),#N/A)</f>
        <v>0</v>
      </c>
      <c r="AB50" s="49">
        <v>47484</v>
      </c>
      <c r="AC50" s="50">
        <v>264920.6907003019</v>
      </c>
      <c r="AD50" s="50">
        <v>65500.281280832693</v>
      </c>
      <c r="AE50" s="50">
        <v>0</v>
      </c>
    </row>
    <row r="51" spans="1:31" ht="15.75" customHeight="1" x14ac:dyDescent="0.25">
      <c r="A51" s="49">
        <f>IFERROR(IF(B50&gt;0,IF(ISBLANK('Mortgage Payment Plan'!C104),IF(H_MortgageAmoritization!B50-H_MortgageAmoritization!E51&gt;0,DATE(YEAR(A50),MONTH(A50)+1,DAY(A$2)),#N/A),'Mortgage Payment Plan'!C104),#N/A),#N/A)</f>
        <v>47515</v>
      </c>
      <c r="B51" s="50">
        <f>IFERROR(IF(B50&gt;0,IF(OR(ISBLANK('Mortgage Payment Plan'!G104),'Mortgage Payment Plan'!G104=""),IF(H_MortgageAmoritization!B50-H_MortgageAmoritization!E51&gt;0,H_MortgageAmoritization!B50-H_MortgageAmoritization!E51,#N/A),'Mortgage Payment Plan'!G104),#N/A),#N/A)</f>
        <v>264566.63409849047</v>
      </c>
      <c r="C51" s="50">
        <f>IFERROR(IF(AND(B50&gt;0,H_MortgageAmoritization!B50-H_MortgageAmoritization!E51&gt;0),F51+C50,#N/A),#N/A)</f>
        <v>66824.894098490506</v>
      </c>
      <c r="D51" s="50">
        <f>IFERROR(IF(AND(B50&gt;0,H_MortgageAmoritization!B50-H_MortgageAmoritization!E51&gt;0),D50+G51,#N/A),#N/A)</f>
        <v>0</v>
      </c>
      <c r="E51" s="50">
        <f>IFERROR(IF(B50&gt;0,IF(ISBLANK('Mortgage Payment Plan'!D104),('Mortgage Payment Plan'!E$18+'Mortgage Payment Plan'!E$19+IF(MONTH(A50)+1=MONTH(1&amp;'Mortgage Payment Plan'!E$21),'Mortgage Payment Plan'!E$20,IF(AND(MONTH(A50)+1=13,MONTH(1&amp;'Mortgage Payment Plan'!E$21)=1),'Mortgage Payment Plan'!E$20,0)))-(H_MortgageAmoritization!B50*'Mortgage Payment Plan'!E$9/12),'Mortgage Payment Plan'!D104),#N/A),#N/A)</f>
        <v>354.13614876372912</v>
      </c>
      <c r="F51" s="50">
        <f>IFERROR(IF(B50&gt;0,IF(ISBLANK('Mortgage Payment Plan'!E104),(H_MortgageAmoritization!B50*'Mortgage Payment Plan'!E$9/12),'Mortgage Payment Plan'!E104),#N/A),#N/A)</f>
        <v>1324.6038512362709</v>
      </c>
      <c r="G51" s="50">
        <f>IFERROR(IF(B50&gt;0,IF(ISBLANK('Mortgage Payment Plan'!F104),'Mortgage Payment Plan'!E$14,'Mortgage Payment Plan'!F104),#N/A),#N/A)</f>
        <v>0</v>
      </c>
      <c r="H51" s="50">
        <f t="shared" si="1"/>
        <v>1678.74</v>
      </c>
      <c r="J51" s="49">
        <v>47515</v>
      </c>
      <c r="N51" s="50">
        <v>264566.63409849047</v>
      </c>
      <c r="O51" s="50">
        <v>66824.894098490506</v>
      </c>
      <c r="P51" s="50">
        <v>0</v>
      </c>
      <c r="Q51" s="50" t="e" cm="1">
        <f t="array" ref="Q51">IF('Mortgage Payment Plan'!E$22="Annual",IF(MATCH(J51,S:S,0),N51,#N/A),IF('Mortgage Payment Plan'!E$22="Percentage",_xlfn.IFS(R$2=J51,N51,R$3=J51,N51,R$4=J51,N51,R$5=J51,N51,R$6=J51,N51),#N/A))</f>
        <v>#N/A</v>
      </c>
      <c r="U51" s="49">
        <f>IFERROR(IF(V50&gt;0,IF(H_MortgageAmoritization!V50-H_MortgageAmoritization!Y51&gt;0,DATE(YEAR(U50),MONTH(U50)+1,DAY(U$2)),#N/A),#N/A),#N/A)</f>
        <v>47515</v>
      </c>
      <c r="V51" s="50">
        <f>IFERROR(IF(V50&gt;0,IF(H_MortgageAmoritization!V50-H_MortgageAmoritization!Y51&gt;0,H_MortgageAmoritization!V50-H_MortgageAmoritization!Y51,#N/A),#N/A),#N/A)</f>
        <v>264566.55268337566</v>
      </c>
      <c r="W51" s="50">
        <f>IFERROR(IF(AND(V50&gt;0,H_MortgageAmoritization!V50-H_MortgageAmoritization!Y51&gt;0),Z51+W50,#N/A),#N/A)</f>
        <v>66824.884734334206</v>
      </c>
      <c r="X51" s="50">
        <f>IFERROR(IF(AND(V50&gt;0,H_MortgageAmoritization!V50-H_MortgageAmoritization!Y51&gt;0),X50+AA51,#N/A),#N/A)</f>
        <v>0</v>
      </c>
      <c r="Y51" s="50">
        <f>IFERROR(IF(V50&gt;0,(IFERROR(('Mortgage Payment Plan'!E$8*('Mortgage Payment Plan'!E$9/12)/(1-((1+('Mortgage Payment Plan'!E$9/12))^IF('Mortgage Payment Plan'!E$16="30 Year Fixed",-360,-180)))),0))-(H_MortgageAmoritization!V50*'Mortgage Payment Plan'!E$9/12),#N/A),#N/A)</f>
        <v>354.13801692621564</v>
      </c>
      <c r="Z51" s="50">
        <f>IFERROR(IF(V50&gt;0,(H_MortgageAmoritization!V50*'Mortgage Payment Plan'!E$9/12),#N/A),#N/A)</f>
        <v>1324.6034535015094</v>
      </c>
      <c r="AA51" s="50">
        <f>IFERROR(IF(V50&gt;0,'Mortgage Payment Plan'!E$14,#N/A),#N/A)</f>
        <v>0</v>
      </c>
      <c r="AB51" s="49">
        <v>47515</v>
      </c>
      <c r="AC51" s="50">
        <v>264566.55268337566</v>
      </c>
      <c r="AD51" s="50">
        <v>66824.884734334206</v>
      </c>
      <c r="AE51" s="50">
        <v>0</v>
      </c>
    </row>
    <row r="52" spans="1:31" ht="15.75" customHeight="1" x14ac:dyDescent="0.25">
      <c r="A52" s="49">
        <f>IFERROR(IF(B51&gt;0,IF(ISBLANK('Mortgage Payment Plan'!C105),IF(H_MortgageAmoritization!B51-H_MortgageAmoritization!E52&gt;0,DATE(YEAR(A51),MONTH(A51)+1,DAY(A$2)),#N/A),'Mortgage Payment Plan'!C105),#N/A),#N/A)</f>
        <v>47543</v>
      </c>
      <c r="B52" s="50">
        <f>IFERROR(IF(B51&gt;0,IF(OR(ISBLANK('Mortgage Payment Plan'!G105),'Mortgage Payment Plan'!G105=""),IF(H_MortgageAmoritization!B51-H_MortgageAmoritization!E52&gt;0,H_MortgageAmoritization!B51-H_MortgageAmoritization!E52,#N/A),'Mortgage Payment Plan'!G105),#N/A),#N/A)</f>
        <v>264210.72726898291</v>
      </c>
      <c r="C52" s="50">
        <f>IFERROR(IF(AND(B51&gt;0,H_MortgageAmoritization!B51-H_MortgageAmoritization!E52&gt;0),F52+C51,#N/A),#N/A)</f>
        <v>68147.727268982955</v>
      </c>
      <c r="D52" s="50">
        <f>IFERROR(IF(AND(B51&gt;0,H_MortgageAmoritization!B51-H_MortgageAmoritization!E52&gt;0),D51+G52,#N/A),#N/A)</f>
        <v>0</v>
      </c>
      <c r="E52" s="50">
        <f>IFERROR(IF(B51&gt;0,IF(ISBLANK('Mortgage Payment Plan'!D105),('Mortgage Payment Plan'!E$18+'Mortgage Payment Plan'!E$19+IF(MONTH(A51)+1=MONTH(1&amp;'Mortgage Payment Plan'!E$21),'Mortgage Payment Plan'!E$20,IF(AND(MONTH(A51)+1=13,MONTH(1&amp;'Mortgage Payment Plan'!E$21)=1),'Mortgage Payment Plan'!E$20,0)))-(H_MortgageAmoritization!B51*'Mortgage Payment Plan'!E$9/12),'Mortgage Payment Plan'!D105),#N/A),#N/A)</f>
        <v>355.90682950754763</v>
      </c>
      <c r="F52" s="50">
        <f>IFERROR(IF(B51&gt;0,IF(ISBLANK('Mortgage Payment Plan'!E105),(H_MortgageAmoritization!B51*'Mortgage Payment Plan'!E$9/12),'Mortgage Payment Plan'!E105),#N/A),#N/A)</f>
        <v>1322.8331704924524</v>
      </c>
      <c r="G52" s="50">
        <f>IFERROR(IF(B51&gt;0,IF(ISBLANK('Mortgage Payment Plan'!F105),'Mortgage Payment Plan'!E$14,'Mortgage Payment Plan'!F105),#N/A),#N/A)</f>
        <v>0</v>
      </c>
      <c r="H52" s="50">
        <f t="shared" si="1"/>
        <v>1678.74</v>
      </c>
      <c r="J52" s="49">
        <v>47543</v>
      </c>
      <c r="N52" s="50">
        <v>264210.72726898291</v>
      </c>
      <c r="O52" s="50">
        <v>68147.727268982955</v>
      </c>
      <c r="P52" s="50">
        <v>0</v>
      </c>
      <c r="Q52" s="50" t="e" cm="1">
        <f t="array" ref="Q52">IF('Mortgage Payment Plan'!E$22="Annual",IF(MATCH(J52,S:S,0),N52,#N/A),IF('Mortgage Payment Plan'!E$22="Percentage",_xlfn.IFS(R$2=J52,N52,R$3=J52,N52,R$4=J52,N52,R$5=J52,N52,R$6=J52,N52),#N/A))</f>
        <v>#N/A</v>
      </c>
      <c r="U52" s="49">
        <f>IFERROR(IF(V51&gt;0,IF(H_MortgageAmoritization!V51-H_MortgageAmoritization!Y52&gt;0,DATE(YEAR(U51),MONTH(U51)+1,DAY(U$2)),#N/A),#N/A),#N/A)</f>
        <v>47543</v>
      </c>
      <c r="V52" s="50">
        <f>IFERROR(IF(V51&gt;0,IF(H_MortgageAmoritization!V51-H_MortgageAmoritization!Y52&gt;0,H_MortgageAmoritization!V51-H_MortgageAmoritization!Y52,#N/A),#N/A),#N/A)</f>
        <v>264210.64397636481</v>
      </c>
      <c r="W52" s="50">
        <f>IFERROR(IF(AND(V51&gt;0,H_MortgageAmoritization!V51-H_MortgageAmoritization!Y52&gt;0),Z52+W51,#N/A),#N/A)</f>
        <v>68147.717497751088</v>
      </c>
      <c r="X52" s="50">
        <f>IFERROR(IF(AND(V51&gt;0,H_MortgageAmoritization!V51-H_MortgageAmoritization!Y52&gt;0),X51+AA52,#N/A),#N/A)</f>
        <v>0</v>
      </c>
      <c r="Y52" s="50">
        <f>IFERROR(IF(V51&gt;0,(IFERROR(('Mortgage Payment Plan'!E$8*('Mortgage Payment Plan'!E$9/12)/(1-((1+('Mortgage Payment Plan'!E$9/12))^IF('Mortgage Payment Plan'!E$16="30 Year Fixed",-360,-180)))),0))-(H_MortgageAmoritization!V51*'Mortgage Payment Plan'!E$9/12),#N/A),#N/A)</f>
        <v>355.90870701084668</v>
      </c>
      <c r="Z52" s="50">
        <f>IFERROR(IF(V51&gt;0,(H_MortgageAmoritization!V51*'Mortgage Payment Plan'!E$9/12),#N/A),#N/A)</f>
        <v>1322.8327634168784</v>
      </c>
      <c r="AA52" s="50">
        <f>IFERROR(IF(V51&gt;0,'Mortgage Payment Plan'!E$14,#N/A),#N/A)</f>
        <v>0</v>
      </c>
      <c r="AB52" s="49">
        <v>47543</v>
      </c>
      <c r="AC52" s="50">
        <v>264210.64397636481</v>
      </c>
      <c r="AD52" s="50">
        <v>68147.717497751088</v>
      </c>
      <c r="AE52" s="50">
        <v>0</v>
      </c>
    </row>
    <row r="53" spans="1:31" ht="15.75" customHeight="1" x14ac:dyDescent="0.25">
      <c r="A53" s="49">
        <f>IFERROR(IF(B52&gt;0,IF(ISBLANK('Mortgage Payment Plan'!C106),IF(H_MortgageAmoritization!B52-H_MortgageAmoritization!E53&gt;0,DATE(YEAR(A52),MONTH(A52)+1,DAY(A$2)),#N/A),'Mortgage Payment Plan'!C106),#N/A),#N/A)</f>
        <v>47574</v>
      </c>
      <c r="B53" s="50">
        <f>IFERROR(IF(B52&gt;0,IF(OR(ISBLANK('Mortgage Payment Plan'!G106),'Mortgage Payment Plan'!G106=""),IF(H_MortgageAmoritization!B52-H_MortgageAmoritization!E53&gt;0,H_MortgageAmoritization!B52-H_MortgageAmoritization!E53,#N/A),'Mortgage Payment Plan'!G106),#N/A),#N/A)</f>
        <v>263853.04090532783</v>
      </c>
      <c r="C53" s="50">
        <f>IFERROR(IF(AND(B52&gt;0,H_MortgageAmoritization!B52-H_MortgageAmoritization!E53&gt;0),F53+C52,#N/A),#N/A)</f>
        <v>69468.780905327876</v>
      </c>
      <c r="D53" s="50">
        <f>IFERROR(IF(AND(B52&gt;0,H_MortgageAmoritization!B52-H_MortgageAmoritization!E53&gt;0),D52+G53,#N/A),#N/A)</f>
        <v>0</v>
      </c>
      <c r="E53" s="50">
        <f>IFERROR(IF(B52&gt;0,IF(ISBLANK('Mortgage Payment Plan'!D106),('Mortgage Payment Plan'!E$18+'Mortgage Payment Plan'!E$19+IF(MONTH(A52)+1=MONTH(1&amp;'Mortgage Payment Plan'!E$21),'Mortgage Payment Plan'!E$20,IF(AND(MONTH(A52)+1=13,MONTH(1&amp;'Mortgage Payment Plan'!E$21)=1),'Mortgage Payment Plan'!E$20,0)))-(H_MortgageAmoritization!B52*'Mortgage Payment Plan'!E$9/12),'Mortgage Payment Plan'!D106),#N/A),#N/A)</f>
        <v>357.68636365508564</v>
      </c>
      <c r="F53" s="50">
        <f>IFERROR(IF(B52&gt;0,IF(ISBLANK('Mortgage Payment Plan'!E106),(H_MortgageAmoritization!B52*'Mortgage Payment Plan'!E$9/12),'Mortgage Payment Plan'!E106),#N/A),#N/A)</f>
        <v>1321.0536363449144</v>
      </c>
      <c r="G53" s="50">
        <f>IFERROR(IF(B52&gt;0,IF(ISBLANK('Mortgage Payment Plan'!F106),'Mortgage Payment Plan'!E$14,'Mortgage Payment Plan'!F106),#N/A),#N/A)</f>
        <v>0</v>
      </c>
      <c r="H53" s="50">
        <f t="shared" si="1"/>
        <v>1678.74</v>
      </c>
      <c r="J53" s="49">
        <v>47574</v>
      </c>
      <c r="N53" s="50">
        <v>263853.04090532783</v>
      </c>
      <c r="O53" s="50">
        <v>69468.780905327876</v>
      </c>
      <c r="P53" s="50">
        <v>0</v>
      </c>
      <c r="Q53" s="50" t="e" cm="1">
        <f t="array" ref="Q53">IF('Mortgage Payment Plan'!E$22="Annual",IF(MATCH(J53,S:S,0),N53,#N/A),IF('Mortgage Payment Plan'!E$22="Percentage",_xlfn.IFS(R$2=J53,N53,R$3=J53,N53,R$4=J53,N53,R$5=J53,N53,R$6=J53,N53),#N/A))</f>
        <v>#N/A</v>
      </c>
      <c r="U53" s="49">
        <f>IFERROR(IF(V52&gt;0,IF(H_MortgageAmoritization!V52-H_MortgageAmoritization!Y53&gt;0,DATE(YEAR(U52),MONTH(U52)+1,DAY(U$2)),#N/A),#N/A),#N/A)</f>
        <v>47574</v>
      </c>
      <c r="V53" s="50">
        <f>IFERROR(IF(V52&gt;0,IF(H_MortgageAmoritization!V52-H_MortgageAmoritization!Y53&gt;0,H_MortgageAmoritization!V52-H_MortgageAmoritization!Y53,#N/A),#N/A),#N/A)</f>
        <v>263852.95572581893</v>
      </c>
      <c r="W53" s="50">
        <f>IFERROR(IF(AND(V52&gt;0,H_MortgageAmoritization!V52-H_MortgageAmoritization!Y53&gt;0),Z53+W52,#N/A),#N/A)</f>
        <v>69468.770717632913</v>
      </c>
      <c r="X53" s="50">
        <f>IFERROR(IF(AND(V52&gt;0,H_MortgageAmoritization!V52-H_MortgageAmoritization!Y53&gt;0),X52+AA53,#N/A),#N/A)</f>
        <v>0</v>
      </c>
      <c r="Y53" s="50">
        <f>IFERROR(IF(V52&gt;0,(IFERROR(('Mortgage Payment Plan'!E$8*('Mortgage Payment Plan'!E$9/12)/(1-((1+('Mortgage Payment Plan'!E$9/12))^IF('Mortgage Payment Plan'!E$16="30 Year Fixed",-360,-180)))),0))-(H_MortgageAmoritization!V52*'Mortgage Payment Plan'!E$9/12),#N/A),#N/A)</f>
        <v>357.68825054590116</v>
      </c>
      <c r="Z53" s="50">
        <f>IFERROR(IF(V52&gt;0,(H_MortgageAmoritization!V52*'Mortgage Payment Plan'!E$9/12),#N/A),#N/A)</f>
        <v>1321.0532198818239</v>
      </c>
      <c r="AA53" s="50">
        <f>IFERROR(IF(V52&gt;0,'Mortgage Payment Plan'!E$14,#N/A),#N/A)</f>
        <v>0</v>
      </c>
      <c r="AB53" s="49">
        <v>47574</v>
      </c>
      <c r="AC53" s="50">
        <v>263852.95572581893</v>
      </c>
      <c r="AD53" s="50">
        <v>69468.770717632913</v>
      </c>
      <c r="AE53" s="50">
        <v>0</v>
      </c>
    </row>
    <row r="54" spans="1:31" ht="15.75" customHeight="1" x14ac:dyDescent="0.25">
      <c r="A54" s="49">
        <f>IFERROR(IF(B53&gt;0,IF(ISBLANK('Mortgage Payment Plan'!C107),IF(H_MortgageAmoritization!B53-H_MortgageAmoritization!E54&gt;0,DATE(YEAR(A53),MONTH(A53)+1,DAY(A$2)),#N/A),'Mortgage Payment Plan'!C107),#N/A),#N/A)</f>
        <v>47604</v>
      </c>
      <c r="B54" s="50">
        <f>IFERROR(IF(B53&gt;0,IF(OR(ISBLANK('Mortgage Payment Plan'!G107),'Mortgage Payment Plan'!G107=""),IF(H_MortgageAmoritization!B53-H_MortgageAmoritization!E54&gt;0,H_MortgageAmoritization!B53-H_MortgageAmoritization!E54,#N/A),'Mortgage Payment Plan'!G107),#N/A),#N/A)</f>
        <v>263493.5661098545</v>
      </c>
      <c r="C54" s="50">
        <f>IFERROR(IF(AND(B53&gt;0,H_MortgageAmoritization!B53-H_MortgageAmoritization!E54&gt;0),F54+C53,#N/A),#N/A)</f>
        <v>70788.04610985452</v>
      </c>
      <c r="D54" s="50">
        <f>IFERROR(IF(AND(B53&gt;0,H_MortgageAmoritization!B53-H_MortgageAmoritization!E54&gt;0),D53+G54,#N/A),#N/A)</f>
        <v>0</v>
      </c>
      <c r="E54" s="50">
        <f>IFERROR(IF(B53&gt;0,IF(ISBLANK('Mortgage Payment Plan'!D107),('Mortgage Payment Plan'!E$18+'Mortgage Payment Plan'!E$19+IF(MONTH(A53)+1=MONTH(1&amp;'Mortgage Payment Plan'!E$21),'Mortgage Payment Plan'!E$20,IF(AND(MONTH(A53)+1=13,MONTH(1&amp;'Mortgage Payment Plan'!E$21)=1),'Mortgage Payment Plan'!E$20,0)))-(H_MortgageAmoritization!B53*'Mortgage Payment Plan'!E$9/12),'Mortgage Payment Plan'!D107),#N/A),#N/A)</f>
        <v>359.47479547336093</v>
      </c>
      <c r="F54" s="50">
        <f>IFERROR(IF(B53&gt;0,IF(ISBLANK('Mortgage Payment Plan'!E107),(H_MortgageAmoritization!B53*'Mortgage Payment Plan'!E$9/12),'Mortgage Payment Plan'!E107),#N/A),#N/A)</f>
        <v>1319.2652045266391</v>
      </c>
      <c r="G54" s="50">
        <f>IFERROR(IF(B53&gt;0,IF(ISBLANK('Mortgage Payment Plan'!F107),'Mortgage Payment Plan'!E$14,'Mortgage Payment Plan'!F107),#N/A),#N/A)</f>
        <v>0</v>
      </c>
      <c r="H54" s="50">
        <f t="shared" si="1"/>
        <v>1678.74</v>
      </c>
      <c r="J54" s="49">
        <v>47604</v>
      </c>
      <c r="N54" s="50">
        <v>263493.5661098545</v>
      </c>
      <c r="O54" s="50">
        <v>70788.04610985452</v>
      </c>
      <c r="P54" s="50">
        <v>0</v>
      </c>
      <c r="Q54" s="50" t="e" cm="1">
        <f t="array" ref="Q54">IF('Mortgage Payment Plan'!E$22="Annual",IF(MATCH(J54,S:S,0),N54,#N/A),IF('Mortgage Payment Plan'!E$22="Percentage",_xlfn.IFS(R$2=J54,N54,R$3=J54,N54,R$4=J54,N54,R$5=J54,N54,R$6=J54,N54),#N/A))</f>
        <v>#N/A</v>
      </c>
      <c r="U54" s="49">
        <f>IFERROR(IF(V53&gt;0,IF(H_MortgageAmoritization!V53-H_MortgageAmoritization!Y54&gt;0,DATE(YEAR(U53),MONTH(U53)+1,DAY(U$2)),#N/A),#N/A),#N/A)</f>
        <v>47604</v>
      </c>
      <c r="V54" s="50">
        <f>IFERROR(IF(V53&gt;0,IF(H_MortgageAmoritization!V53-H_MortgageAmoritization!Y54&gt;0,H_MortgageAmoritization!V53-H_MortgageAmoritization!Y54,#N/A),#N/A),#N/A)</f>
        <v>263493.47903402027</v>
      </c>
      <c r="W54" s="50">
        <f>IFERROR(IF(AND(V53&gt;0,H_MortgageAmoritization!V53-H_MortgageAmoritization!Y54&gt;0),Z54+W53,#N/A),#N/A)</f>
        <v>70788.035496262004</v>
      </c>
      <c r="X54" s="50">
        <f>IFERROR(IF(AND(V53&gt;0,H_MortgageAmoritization!V53-H_MortgageAmoritization!Y54&gt;0),X53+AA54,#N/A),#N/A)</f>
        <v>0</v>
      </c>
      <c r="Y54" s="50">
        <f>IFERROR(IF(V53&gt;0,(IFERROR(('Mortgage Payment Plan'!E$8*('Mortgage Payment Plan'!E$9/12)/(1-((1+('Mortgage Payment Plan'!E$9/12))^IF('Mortgage Payment Plan'!E$16="30 Year Fixed",-360,-180)))),0))-(H_MortgageAmoritization!V53*'Mortgage Payment Plan'!E$9/12),#N/A),#N/A)</f>
        <v>359.47669179863033</v>
      </c>
      <c r="Z54" s="50">
        <f>IFERROR(IF(V53&gt;0,(H_MortgageAmoritization!V53*'Mortgage Payment Plan'!E$9/12),#N/A),#N/A)</f>
        <v>1319.2647786290947</v>
      </c>
      <c r="AA54" s="50">
        <f>IFERROR(IF(V53&gt;0,'Mortgage Payment Plan'!E$14,#N/A),#N/A)</f>
        <v>0</v>
      </c>
      <c r="AB54" s="49">
        <v>47604</v>
      </c>
      <c r="AC54" s="50">
        <v>263493.47903402027</v>
      </c>
      <c r="AD54" s="50">
        <v>70788.035496262004</v>
      </c>
      <c r="AE54" s="50">
        <v>0</v>
      </c>
    </row>
    <row r="55" spans="1:31" ht="15.75" customHeight="1" x14ac:dyDescent="0.25">
      <c r="A55" s="49">
        <f>IFERROR(IF(B54&gt;0,IF(ISBLANK('Mortgage Payment Plan'!C108),IF(H_MortgageAmoritization!B54-H_MortgageAmoritization!E55&gt;0,DATE(YEAR(A54),MONTH(A54)+1,DAY(A$2)),#N/A),'Mortgage Payment Plan'!C108),#N/A),#N/A)</f>
        <v>47635</v>
      </c>
      <c r="B55" s="50">
        <f>IFERROR(IF(B54&gt;0,IF(OR(ISBLANK('Mortgage Payment Plan'!G108),'Mortgage Payment Plan'!G108=""),IF(H_MortgageAmoritization!B54-H_MortgageAmoritization!E55&gt;0,H_MortgageAmoritization!B54-H_MortgageAmoritization!E55,#N/A),'Mortgage Payment Plan'!G108),#N/A),#N/A)</f>
        <v>263132.29394040379</v>
      </c>
      <c r="C55" s="50">
        <f>IFERROR(IF(AND(B54&gt;0,H_MortgageAmoritization!B54-H_MortgageAmoritization!E55&gt;0),F55+C54,#N/A),#N/A)</f>
        <v>72105.513940403791</v>
      </c>
      <c r="D55" s="50">
        <f>IFERROR(IF(AND(B54&gt;0,H_MortgageAmoritization!B54-H_MortgageAmoritization!E55&gt;0),D54+G55,#N/A),#N/A)</f>
        <v>0</v>
      </c>
      <c r="E55" s="50">
        <f>IFERROR(IF(B54&gt;0,IF(ISBLANK('Mortgage Payment Plan'!D108),('Mortgage Payment Plan'!E$18+'Mortgage Payment Plan'!E$19+IF(MONTH(A54)+1=MONTH(1&amp;'Mortgage Payment Plan'!E$21),'Mortgage Payment Plan'!E$20,IF(AND(MONTH(A54)+1=13,MONTH(1&amp;'Mortgage Payment Plan'!E$21)=1),'Mortgage Payment Plan'!E$20,0)))-(H_MortgageAmoritization!B54*'Mortgage Payment Plan'!E$9/12),'Mortgage Payment Plan'!D108),#N/A),#N/A)</f>
        <v>361.27216945072769</v>
      </c>
      <c r="F55" s="50">
        <f>IFERROR(IF(B54&gt;0,IF(ISBLANK('Mortgage Payment Plan'!E108),(H_MortgageAmoritization!B54*'Mortgage Payment Plan'!E$9/12),'Mortgage Payment Plan'!E108),#N/A),#N/A)</f>
        <v>1317.4678305492723</v>
      </c>
      <c r="G55" s="50">
        <f>IFERROR(IF(B54&gt;0,IF(ISBLANK('Mortgage Payment Plan'!F108),'Mortgage Payment Plan'!E$14,'Mortgage Payment Plan'!F108),#N/A),#N/A)</f>
        <v>0</v>
      </c>
      <c r="H55" s="50">
        <f t="shared" si="1"/>
        <v>1678.74</v>
      </c>
      <c r="J55" s="49">
        <v>47635</v>
      </c>
      <c r="N55" s="50">
        <v>263132.29394040379</v>
      </c>
      <c r="O55" s="50">
        <v>72105.513940403791</v>
      </c>
      <c r="P55" s="50">
        <v>0</v>
      </c>
      <c r="Q55" s="50" t="e" cm="1">
        <f t="array" ref="Q55">IF('Mortgage Payment Plan'!E$22="Annual",IF(MATCH(J55,S:S,0),N55,#N/A),IF('Mortgage Payment Plan'!E$22="Percentage",_xlfn.IFS(R$2=J55,N55,R$3=J55,N55,R$4=J55,N55,R$5=J55,N55,R$6=J55,N55),#N/A))</f>
        <v>#N/A</v>
      </c>
      <c r="U55" s="49">
        <f>IFERROR(IF(V54&gt;0,IF(H_MortgageAmoritization!V54-H_MortgageAmoritization!Y55&gt;0,DATE(YEAR(U54),MONTH(U54)+1,DAY(U$2)),#N/A),#N/A),#N/A)</f>
        <v>47635</v>
      </c>
      <c r="V55" s="50">
        <f>IFERROR(IF(V54&gt;0,IF(H_MortgageAmoritization!V54-H_MortgageAmoritization!Y55&gt;0,H_MortgageAmoritization!V54-H_MortgageAmoritization!Y55,#N/A),#N/A),#N/A)</f>
        <v>263132.20495876262</v>
      </c>
      <c r="W55" s="50">
        <f>IFERROR(IF(AND(V54&gt;0,H_MortgageAmoritization!V54-H_MortgageAmoritization!Y55&gt;0),Z55+W54,#N/A),#N/A)</f>
        <v>72105.502891432101</v>
      </c>
      <c r="X55" s="50">
        <f>IFERROR(IF(AND(V54&gt;0,H_MortgageAmoritization!V54-H_MortgageAmoritization!Y55&gt;0),X54+AA55,#N/A),#N/A)</f>
        <v>0</v>
      </c>
      <c r="Y55" s="50">
        <f>IFERROR(IF(V54&gt;0,(IFERROR(('Mortgage Payment Plan'!E$8*('Mortgage Payment Plan'!E$9/12)/(1-((1+('Mortgage Payment Plan'!E$9/12))^IF('Mortgage Payment Plan'!E$16="30 Year Fixed",-360,-180)))),0))-(H_MortgageAmoritization!V54*'Mortgage Payment Plan'!E$9/12),#N/A),#N/A)</f>
        <v>361.27407525762374</v>
      </c>
      <c r="Z55" s="50">
        <f>IFERROR(IF(V54&gt;0,(H_MortgageAmoritization!V54*'Mortgage Payment Plan'!E$9/12),#N/A),#N/A)</f>
        <v>1317.4673951701013</v>
      </c>
      <c r="AA55" s="50">
        <f>IFERROR(IF(V54&gt;0,'Mortgage Payment Plan'!E$14,#N/A),#N/A)</f>
        <v>0</v>
      </c>
      <c r="AB55" s="49">
        <v>47635</v>
      </c>
      <c r="AC55" s="50">
        <v>263132.20495876262</v>
      </c>
      <c r="AD55" s="50">
        <v>72105.502891432101</v>
      </c>
      <c r="AE55" s="50">
        <v>0</v>
      </c>
    </row>
    <row r="56" spans="1:31" ht="15.75" customHeight="1" x14ac:dyDescent="0.25">
      <c r="A56" s="49">
        <f>IFERROR(IF(B55&gt;0,IF(ISBLANK('Mortgage Payment Plan'!C109),IF(H_MortgageAmoritization!B55-H_MortgageAmoritization!E56&gt;0,DATE(YEAR(A55),MONTH(A55)+1,DAY(A$2)),#N/A),'Mortgage Payment Plan'!C109),#N/A),#N/A)</f>
        <v>47665</v>
      </c>
      <c r="B56" s="50">
        <f>IFERROR(IF(B55&gt;0,IF(OR(ISBLANK('Mortgage Payment Plan'!G109),'Mortgage Payment Plan'!G109=""),IF(H_MortgageAmoritization!B55-H_MortgageAmoritization!E56&gt;0,H_MortgageAmoritization!B55-H_MortgageAmoritization!E56,#N/A),'Mortgage Payment Plan'!G109),#N/A),#N/A)</f>
        <v>262769.21541010583</v>
      </c>
      <c r="C56" s="50">
        <f>IFERROR(IF(AND(B55&gt;0,H_MortgageAmoritization!B55-H_MortgageAmoritization!E56&gt;0),F56+C55,#N/A),#N/A)</f>
        <v>73421.175410105803</v>
      </c>
      <c r="D56" s="50">
        <f>IFERROR(IF(AND(B55&gt;0,H_MortgageAmoritization!B55-H_MortgageAmoritization!E56&gt;0),D55+G56,#N/A),#N/A)</f>
        <v>0</v>
      </c>
      <c r="E56" s="50">
        <f>IFERROR(IF(B55&gt;0,IF(ISBLANK('Mortgage Payment Plan'!D109),('Mortgage Payment Plan'!E$18+'Mortgage Payment Plan'!E$19+IF(MONTH(A55)+1=MONTH(1&amp;'Mortgage Payment Plan'!E$21),'Mortgage Payment Plan'!E$20,IF(AND(MONTH(A55)+1=13,MONTH(1&amp;'Mortgage Payment Plan'!E$21)=1),'Mortgage Payment Plan'!E$20,0)))-(H_MortgageAmoritization!B55*'Mortgage Payment Plan'!E$9/12),'Mortgage Payment Plan'!D109),#N/A),#N/A)</f>
        <v>363.07853029798116</v>
      </c>
      <c r="F56" s="50">
        <f>IFERROR(IF(B55&gt;0,IF(ISBLANK('Mortgage Payment Plan'!E109),(H_MortgageAmoritization!B55*'Mortgage Payment Plan'!E$9/12),'Mortgage Payment Plan'!E109),#N/A),#N/A)</f>
        <v>1315.6614697020188</v>
      </c>
      <c r="G56" s="50">
        <f>IFERROR(IF(B55&gt;0,IF(ISBLANK('Mortgage Payment Plan'!F109),'Mortgage Payment Plan'!E$14,'Mortgage Payment Plan'!F109),#N/A),#N/A)</f>
        <v>0</v>
      </c>
      <c r="H56" s="50">
        <f t="shared" si="1"/>
        <v>1678.74</v>
      </c>
      <c r="J56" s="49">
        <v>47665</v>
      </c>
      <c r="N56" s="50">
        <v>262769.21541010583</v>
      </c>
      <c r="O56" s="50">
        <v>73421.175410105803</v>
      </c>
      <c r="P56" s="50">
        <v>0</v>
      </c>
      <c r="Q56" s="50" t="e" cm="1">
        <f t="array" ref="Q56">IF('Mortgage Payment Plan'!E$22="Annual",IF(MATCH(J56,S:S,0),N56,#N/A),IF('Mortgage Payment Plan'!E$22="Percentage",_xlfn.IFS(R$2=J56,N56,R$3=J56,N56,R$4=J56,N56,R$5=J56,N56,R$6=J56,N56),#N/A))</f>
        <v>#N/A</v>
      </c>
      <c r="U56" s="49">
        <f>IFERROR(IF(V55&gt;0,IF(H_MortgageAmoritization!V55-H_MortgageAmoritization!Y56&gt;0,DATE(YEAR(U55),MONTH(U55)+1,DAY(U$2)),#N/A),#N/A),#N/A)</f>
        <v>47665</v>
      </c>
      <c r="V56" s="50">
        <f>IFERROR(IF(V55&gt;0,IF(H_MortgageAmoritization!V55-H_MortgageAmoritization!Y56&gt;0,H_MortgageAmoritization!V55-H_MortgageAmoritization!Y56,#N/A),#N/A),#N/A)</f>
        <v>262769.12451312871</v>
      </c>
      <c r="W56" s="50">
        <f>IFERROR(IF(AND(V55&gt;0,H_MortgageAmoritization!V55-H_MortgageAmoritization!Y56&gt;0),Z56+W55,#N/A),#N/A)</f>
        <v>73421.163916225909</v>
      </c>
      <c r="X56" s="50">
        <f>IFERROR(IF(AND(V55&gt;0,H_MortgageAmoritization!V55-H_MortgageAmoritization!Y56&gt;0),X55+AA56,#N/A),#N/A)</f>
        <v>0</v>
      </c>
      <c r="Y56" s="50">
        <f>IFERROR(IF(V55&gt;0,(IFERROR(('Mortgage Payment Plan'!E$8*('Mortgage Payment Plan'!E$9/12)/(1-((1+('Mortgage Payment Plan'!E$9/12))^IF('Mortgage Payment Plan'!E$16="30 Year Fixed",-360,-180)))),0))-(H_MortgageAmoritization!V55*'Mortgage Payment Plan'!E$9/12),#N/A),#N/A)</f>
        <v>363.08044563391195</v>
      </c>
      <c r="Z56" s="50">
        <f>IFERROR(IF(V55&gt;0,(H_MortgageAmoritization!V55*'Mortgage Payment Plan'!E$9/12),#N/A),#N/A)</f>
        <v>1315.6610247938131</v>
      </c>
      <c r="AA56" s="50">
        <f>IFERROR(IF(V55&gt;0,'Mortgage Payment Plan'!E$14,#N/A),#N/A)</f>
        <v>0</v>
      </c>
      <c r="AB56" s="49">
        <v>47665</v>
      </c>
      <c r="AC56" s="50">
        <v>262769.12451312871</v>
      </c>
      <c r="AD56" s="50">
        <v>73421.163916225909</v>
      </c>
      <c r="AE56" s="50">
        <v>0</v>
      </c>
    </row>
    <row r="57" spans="1:31" ht="15.75" customHeight="1" x14ac:dyDescent="0.25">
      <c r="A57" s="49">
        <f>IFERROR(IF(B56&gt;0,IF(ISBLANK('Mortgage Payment Plan'!C110),IF(H_MortgageAmoritization!B56-H_MortgageAmoritization!E57&gt;0,DATE(YEAR(A56),MONTH(A56)+1,DAY(A$2)),#N/A),'Mortgage Payment Plan'!C110),#N/A),#N/A)</f>
        <v>47696</v>
      </c>
      <c r="B57" s="50">
        <f>IFERROR(IF(B56&gt;0,IF(OR(ISBLANK('Mortgage Payment Plan'!G110),'Mortgage Payment Plan'!G110=""),IF(H_MortgageAmoritization!B56-H_MortgageAmoritization!E57&gt;0,H_MortgageAmoritization!B56-H_MortgageAmoritization!E57,#N/A),'Mortgage Payment Plan'!G110),#N/A),#N/A)</f>
        <v>262404.32148715638</v>
      </c>
      <c r="C57" s="50">
        <f>IFERROR(IF(AND(B56&gt;0,H_MortgageAmoritization!B56-H_MortgageAmoritization!E57&gt;0),F57+C56,#N/A),#N/A)</f>
        <v>74735.021487156337</v>
      </c>
      <c r="D57" s="50">
        <f>IFERROR(IF(AND(B56&gt;0,H_MortgageAmoritization!B56-H_MortgageAmoritization!E57&gt;0),D56+G57,#N/A),#N/A)</f>
        <v>0</v>
      </c>
      <c r="E57" s="50">
        <f>IFERROR(IF(B56&gt;0,IF(ISBLANK('Mortgage Payment Plan'!D110),('Mortgage Payment Plan'!E$18+'Mortgage Payment Plan'!E$19+IF(MONTH(A56)+1=MONTH(1&amp;'Mortgage Payment Plan'!E$21),'Mortgage Payment Plan'!E$20,IF(AND(MONTH(A56)+1=13,MONTH(1&amp;'Mortgage Payment Plan'!E$21)=1),'Mortgage Payment Plan'!E$20,0)))-(H_MortgageAmoritization!B56*'Mortgage Payment Plan'!E$9/12),'Mortgage Payment Plan'!D110),#N/A),#N/A)</f>
        <v>364.89392294947083</v>
      </c>
      <c r="F57" s="50">
        <f>IFERROR(IF(B56&gt;0,IF(ISBLANK('Mortgage Payment Plan'!E110),(H_MortgageAmoritization!B56*'Mortgage Payment Plan'!E$9/12),'Mortgage Payment Plan'!E110),#N/A),#N/A)</f>
        <v>1313.8460770505292</v>
      </c>
      <c r="G57" s="50">
        <f>IFERROR(IF(B56&gt;0,IF(ISBLANK('Mortgage Payment Plan'!F110),'Mortgage Payment Plan'!E$14,'Mortgage Payment Plan'!F110),#N/A),#N/A)</f>
        <v>0</v>
      </c>
      <c r="H57" s="50">
        <f t="shared" si="1"/>
        <v>1678.74</v>
      </c>
      <c r="J57" s="49">
        <v>47696</v>
      </c>
      <c r="N57" s="50">
        <v>262404.32148715638</v>
      </c>
      <c r="O57" s="50">
        <v>74735.021487156337</v>
      </c>
      <c r="P57" s="50">
        <v>0</v>
      </c>
      <c r="Q57" s="50" t="e" cm="1">
        <f t="array" ref="Q57">IF('Mortgage Payment Plan'!E$22="Annual",IF(MATCH(J57,S:S,0),N57,#N/A),IF('Mortgage Payment Plan'!E$22="Percentage",_xlfn.IFS(R$2=J57,N57,R$3=J57,N57,R$4=J57,N57,R$5=J57,N57,R$6=J57,N57),#N/A))</f>
        <v>#N/A</v>
      </c>
      <c r="U57" s="49">
        <f>IFERROR(IF(V56&gt;0,IF(H_MortgageAmoritization!V56-H_MortgageAmoritization!Y57&gt;0,DATE(YEAR(U56),MONTH(U56)+1,DAY(U$2)),#N/A),#N/A),#N/A)</f>
        <v>47696</v>
      </c>
      <c r="V57" s="50">
        <f>IFERROR(IF(V56&gt;0,IF(H_MortgageAmoritization!V56-H_MortgageAmoritization!Y57&gt;0,H_MortgageAmoritization!V56-H_MortgageAmoritization!Y57,#N/A),#N/A),#N/A)</f>
        <v>262404.22866526665</v>
      </c>
      <c r="W57" s="50">
        <f>IFERROR(IF(AND(V56&gt;0,H_MortgageAmoritization!V56-H_MortgageAmoritization!Y57&gt;0),Z57+W56,#N/A),#N/A)</f>
        <v>74735.00953879155</v>
      </c>
      <c r="X57" s="50">
        <f>IFERROR(IF(AND(V56&gt;0,H_MortgageAmoritization!V56-H_MortgageAmoritization!Y57&gt;0),X56+AA57,#N/A),#N/A)</f>
        <v>0</v>
      </c>
      <c r="Y57" s="50">
        <f>IFERROR(IF(V56&gt;0,(IFERROR(('Mortgage Payment Plan'!E$8*('Mortgage Payment Plan'!E$9/12)/(1-((1+('Mortgage Payment Plan'!E$9/12))^IF('Mortgage Payment Plan'!E$16="30 Year Fixed",-360,-180)))),0))-(H_MortgageAmoritization!V56*'Mortgage Payment Plan'!E$9/12),#N/A),#N/A)</f>
        <v>364.89584786208161</v>
      </c>
      <c r="Z57" s="50">
        <f>IFERROR(IF(V56&gt;0,(H_MortgageAmoritization!V56*'Mortgage Payment Plan'!E$9/12),#N/A),#N/A)</f>
        <v>1313.8456225656435</v>
      </c>
      <c r="AA57" s="50">
        <f>IFERROR(IF(V56&gt;0,'Mortgage Payment Plan'!E$14,#N/A),#N/A)</f>
        <v>0</v>
      </c>
      <c r="AB57" s="49">
        <v>47696</v>
      </c>
      <c r="AC57" s="50">
        <v>262404.22866526665</v>
      </c>
      <c r="AD57" s="50">
        <v>74735.00953879155</v>
      </c>
      <c r="AE57" s="50">
        <v>0</v>
      </c>
    </row>
    <row r="58" spans="1:31" ht="15.75" customHeight="1" x14ac:dyDescent="0.25">
      <c r="A58" s="49">
        <f>IFERROR(IF(B57&gt;0,IF(ISBLANK('Mortgage Payment Plan'!C111),IF(H_MortgageAmoritization!B57-H_MortgageAmoritization!E58&gt;0,DATE(YEAR(A57),MONTH(A57)+1,DAY(A$2)),#N/A),'Mortgage Payment Plan'!C111),#N/A),#N/A)</f>
        <v>47727</v>
      </c>
      <c r="B58" s="50">
        <f>IFERROR(IF(B57&gt;0,IF(OR(ISBLANK('Mortgage Payment Plan'!G111),'Mortgage Payment Plan'!G111=""),IF(H_MortgageAmoritization!B57-H_MortgageAmoritization!E58&gt;0,H_MortgageAmoritization!B57-H_MortgageAmoritization!E58,#N/A),'Mortgage Payment Plan'!G111),#N/A),#N/A)</f>
        <v>262037.60309459217</v>
      </c>
      <c r="C58" s="50">
        <f>IFERROR(IF(AND(B57&gt;0,H_MortgageAmoritization!B57-H_MortgageAmoritization!E58&gt;0),F58+C57,#N/A),#N/A)</f>
        <v>76047.043094592125</v>
      </c>
      <c r="D58" s="50">
        <f>IFERROR(IF(AND(B57&gt;0,H_MortgageAmoritization!B57-H_MortgageAmoritization!E58&gt;0),D57+G58,#N/A),#N/A)</f>
        <v>0</v>
      </c>
      <c r="E58" s="50">
        <f>IFERROR(IF(B57&gt;0,IF(ISBLANK('Mortgage Payment Plan'!D111),('Mortgage Payment Plan'!E$18+'Mortgage Payment Plan'!E$19+IF(MONTH(A57)+1=MONTH(1&amp;'Mortgage Payment Plan'!E$21),'Mortgage Payment Plan'!E$20,IF(AND(MONTH(A57)+1=13,MONTH(1&amp;'Mortgage Payment Plan'!E$21)=1),'Mortgage Payment Plan'!E$20,0)))-(H_MortgageAmoritization!B57*'Mortgage Payment Plan'!E$9/12),'Mortgage Payment Plan'!D111),#N/A),#N/A)</f>
        <v>366.71839256421799</v>
      </c>
      <c r="F58" s="50">
        <f>IFERROR(IF(B57&gt;0,IF(ISBLANK('Mortgage Payment Plan'!E111),(H_MortgageAmoritization!B57*'Mortgage Payment Plan'!E$9/12),'Mortgage Payment Plan'!E111),#N/A),#N/A)</f>
        <v>1312.021607435782</v>
      </c>
      <c r="G58" s="50">
        <f>IFERROR(IF(B57&gt;0,IF(ISBLANK('Mortgage Payment Plan'!F111),'Mortgage Payment Plan'!E$14,'Mortgage Payment Plan'!F111),#N/A),#N/A)</f>
        <v>0</v>
      </c>
      <c r="H58" s="50">
        <f t="shared" si="1"/>
        <v>1678.74</v>
      </c>
      <c r="J58" s="49">
        <v>47727</v>
      </c>
      <c r="N58" s="50">
        <v>262037.60309459217</v>
      </c>
      <c r="O58" s="50">
        <v>76047.043094592125</v>
      </c>
      <c r="P58" s="50">
        <v>0</v>
      </c>
      <c r="Q58" s="50" t="e" cm="1">
        <f t="array" ref="Q58">IF('Mortgage Payment Plan'!E$22="Annual",IF(MATCH(J58,S:S,0),N58,#N/A),IF('Mortgage Payment Plan'!E$22="Percentage",_xlfn.IFS(R$2=J58,N58,R$3=J58,N58,R$4=J58,N58,R$5=J58,N58,R$6=J58,N58),#N/A))</f>
        <v>#N/A</v>
      </c>
      <c r="U58" s="49">
        <f>IFERROR(IF(V57&gt;0,IF(H_MortgageAmoritization!V57-H_MortgageAmoritization!Y58&gt;0,DATE(YEAR(U57),MONTH(U57)+1,DAY(U$2)),#N/A),#N/A),#N/A)</f>
        <v>47727</v>
      </c>
      <c r="V58" s="50">
        <f>IFERROR(IF(V57&gt;0,IF(H_MortgageAmoritization!V57-H_MortgageAmoritization!Y58&gt;0,H_MortgageAmoritization!V57-H_MortgageAmoritization!Y58,#N/A),#N/A),#N/A)</f>
        <v>262037.50833816527</v>
      </c>
      <c r="W58" s="50">
        <f>IFERROR(IF(AND(V57&gt;0,H_MortgageAmoritization!V57-H_MortgageAmoritization!Y58&gt;0),Z58+W57,#N/A),#N/A)</f>
        <v>76047.030682117882</v>
      </c>
      <c r="X58" s="50">
        <f>IFERROR(IF(AND(V57&gt;0,H_MortgageAmoritization!V57-H_MortgageAmoritization!Y58&gt;0),X57+AA58,#N/A),#N/A)</f>
        <v>0</v>
      </c>
      <c r="Y58" s="50">
        <f>IFERROR(IF(V57&gt;0,(IFERROR(('Mortgage Payment Plan'!E$8*('Mortgage Payment Plan'!E$9/12)/(1-((1+('Mortgage Payment Plan'!E$9/12))^IF('Mortgage Payment Plan'!E$16="30 Year Fixed",-360,-180)))),0))-(H_MortgageAmoritization!V57*'Mortgage Payment Plan'!E$9/12),#N/A),#N/A)</f>
        <v>366.72032710139183</v>
      </c>
      <c r="Z58" s="50">
        <f>IFERROR(IF(V57&gt;0,(H_MortgageAmoritization!V57*'Mortgage Payment Plan'!E$9/12),#N/A),#N/A)</f>
        <v>1312.0211433263332</v>
      </c>
      <c r="AA58" s="50">
        <f>IFERROR(IF(V57&gt;0,'Mortgage Payment Plan'!E$14,#N/A),#N/A)</f>
        <v>0</v>
      </c>
      <c r="AB58" s="49">
        <v>47727</v>
      </c>
      <c r="AC58" s="50">
        <v>262037.50833816527</v>
      </c>
      <c r="AD58" s="50">
        <v>76047.030682117882</v>
      </c>
      <c r="AE58" s="50">
        <v>0</v>
      </c>
    </row>
    <row r="59" spans="1:31" ht="15.75" customHeight="1" x14ac:dyDescent="0.25">
      <c r="A59" s="49">
        <f>IFERROR(IF(B58&gt;0,IF(ISBLANK('Mortgage Payment Plan'!C112),IF(H_MortgageAmoritization!B58-H_MortgageAmoritization!E59&gt;0,DATE(YEAR(A58),MONTH(A58)+1,DAY(A$2)),#N/A),'Mortgage Payment Plan'!C112),#N/A),#N/A)</f>
        <v>47757</v>
      </c>
      <c r="B59" s="50">
        <f>IFERROR(IF(B58&gt;0,IF(OR(ISBLANK('Mortgage Payment Plan'!G112),'Mortgage Payment Plan'!G112=""),IF(H_MortgageAmoritization!B58-H_MortgageAmoritization!E59&gt;0,H_MortgageAmoritization!B58-H_MortgageAmoritization!E59,#N/A),'Mortgage Payment Plan'!G112),#N/A),#N/A)</f>
        <v>261669.05111006513</v>
      </c>
      <c r="C59" s="50">
        <f>IFERROR(IF(AND(B58&gt;0,H_MortgageAmoritization!B58-H_MortgageAmoritization!E59&gt;0),F59+C58,#N/A),#N/A)</f>
        <v>77357.231110065084</v>
      </c>
      <c r="D59" s="50">
        <f>IFERROR(IF(AND(B58&gt;0,H_MortgageAmoritization!B58-H_MortgageAmoritization!E59&gt;0),D58+G59,#N/A),#N/A)</f>
        <v>0</v>
      </c>
      <c r="E59" s="50">
        <f>IFERROR(IF(B58&gt;0,IF(ISBLANK('Mortgage Payment Plan'!D112),('Mortgage Payment Plan'!E$18+'Mortgage Payment Plan'!E$19+IF(MONTH(A58)+1=MONTH(1&amp;'Mortgage Payment Plan'!E$21),'Mortgage Payment Plan'!E$20,IF(AND(MONTH(A58)+1=13,MONTH(1&amp;'Mortgage Payment Plan'!E$21)=1),'Mortgage Payment Plan'!E$20,0)))-(H_MortgageAmoritization!B58*'Mortgage Payment Plan'!E$9/12),'Mortgage Payment Plan'!D112),#N/A),#N/A)</f>
        <v>368.55198452703917</v>
      </c>
      <c r="F59" s="50">
        <f>IFERROR(IF(B58&gt;0,IF(ISBLANK('Mortgage Payment Plan'!E112),(H_MortgageAmoritization!B58*'Mortgage Payment Plan'!E$9/12),'Mortgage Payment Plan'!E112),#N/A),#N/A)</f>
        <v>1310.1880154729608</v>
      </c>
      <c r="G59" s="50">
        <f>IFERROR(IF(B58&gt;0,IF(ISBLANK('Mortgage Payment Plan'!F112),'Mortgage Payment Plan'!E$14,'Mortgage Payment Plan'!F112),#N/A),#N/A)</f>
        <v>0</v>
      </c>
      <c r="H59" s="50">
        <f t="shared" si="1"/>
        <v>1678.74</v>
      </c>
      <c r="J59" s="49">
        <v>47757</v>
      </c>
      <c r="N59" s="50">
        <v>261669.05111006513</v>
      </c>
      <c r="O59" s="50">
        <v>77357.231110065084</v>
      </c>
      <c r="P59" s="50">
        <v>0</v>
      </c>
      <c r="Q59" s="50" t="e" cm="1">
        <f t="array" ref="Q59">IF('Mortgage Payment Plan'!E$22="Annual",IF(MATCH(J59,S:S,0),N59,#N/A),IF('Mortgage Payment Plan'!E$22="Percentage",_xlfn.IFS(R$2=J59,N59,R$3=J59,N59,R$4=J59,N59,R$5=J59,N59,R$6=J59,N59),#N/A))</f>
        <v>#N/A</v>
      </c>
      <c r="U59" s="49">
        <f>IFERROR(IF(V58&gt;0,IF(H_MortgageAmoritization!V58-H_MortgageAmoritization!Y59&gt;0,DATE(YEAR(U58),MONTH(U58)+1,DAY(U$2)),#N/A),#N/A),#N/A)</f>
        <v>47757</v>
      </c>
      <c r="V59" s="50">
        <f>IFERROR(IF(V58&gt;0,IF(H_MortgageAmoritization!V58-H_MortgageAmoritization!Y59&gt;0,H_MortgageAmoritization!V58-H_MortgageAmoritization!Y59,#N/A),#N/A),#N/A)</f>
        <v>261668.95440942838</v>
      </c>
      <c r="W59" s="50">
        <f>IFERROR(IF(AND(V58&gt;0,H_MortgageAmoritization!V58-H_MortgageAmoritization!Y59&gt;0),Z59+W58,#N/A),#N/A)</f>
        <v>77357.218223808712</v>
      </c>
      <c r="X59" s="50">
        <f>IFERROR(IF(AND(V58&gt;0,H_MortgageAmoritization!V58-H_MortgageAmoritization!Y59&gt;0),X58+AA59,#N/A),#N/A)</f>
        <v>0</v>
      </c>
      <c r="Y59" s="50">
        <f>IFERROR(IF(V58&gt;0,(IFERROR(('Mortgage Payment Plan'!E$8*('Mortgage Payment Plan'!E$9/12)/(1-((1+('Mortgage Payment Plan'!E$9/12))^IF('Mortgage Payment Plan'!E$16="30 Year Fixed",-360,-180)))),0))-(H_MortgageAmoritization!V58*'Mortgage Payment Plan'!E$9/12),#N/A),#N/A)</f>
        <v>368.5539287368988</v>
      </c>
      <c r="Z59" s="50">
        <f>IFERROR(IF(V58&gt;0,(H_MortgageAmoritization!V58*'Mortgage Payment Plan'!E$9/12),#N/A),#N/A)</f>
        <v>1310.1875416908263</v>
      </c>
      <c r="AA59" s="50">
        <f>IFERROR(IF(V58&gt;0,'Mortgage Payment Plan'!E$14,#N/A),#N/A)</f>
        <v>0</v>
      </c>
      <c r="AB59" s="49">
        <v>47757</v>
      </c>
      <c r="AC59" s="50">
        <v>261668.95440942838</v>
      </c>
      <c r="AD59" s="50">
        <v>77357.218223808712</v>
      </c>
      <c r="AE59" s="50">
        <v>0</v>
      </c>
    </row>
    <row r="60" spans="1:31" ht="15.75" customHeight="1" x14ac:dyDescent="0.25">
      <c r="A60" s="49">
        <f>IFERROR(IF(B59&gt;0,IF(ISBLANK('Mortgage Payment Plan'!C113),IF(H_MortgageAmoritization!B59-H_MortgageAmoritization!E60&gt;0,DATE(YEAR(A59),MONTH(A59)+1,DAY(A$2)),#N/A),'Mortgage Payment Plan'!C113),#N/A),#N/A)</f>
        <v>47788</v>
      </c>
      <c r="B60" s="50">
        <f>IFERROR(IF(B59&gt;0,IF(OR(ISBLANK('Mortgage Payment Plan'!G113),'Mortgage Payment Plan'!G113=""),IF(H_MortgageAmoritization!B59-H_MortgageAmoritization!E60&gt;0,H_MortgageAmoritization!B59-H_MortgageAmoritization!E60,#N/A),'Mortgage Payment Plan'!G113),#N/A),#N/A)</f>
        <v>261298.65636561546</v>
      </c>
      <c r="C60" s="50">
        <f>IFERROR(IF(AND(B59&gt;0,H_MortgageAmoritization!B59-H_MortgageAmoritization!E60&gt;0),F60+C59,#N/A),#N/A)</f>
        <v>78665.576365615416</v>
      </c>
      <c r="D60" s="50">
        <f>IFERROR(IF(AND(B59&gt;0,H_MortgageAmoritization!B59-H_MortgageAmoritization!E60&gt;0),D59+G60,#N/A),#N/A)</f>
        <v>0</v>
      </c>
      <c r="E60" s="50">
        <f>IFERROR(IF(B59&gt;0,IF(ISBLANK('Mortgage Payment Plan'!D113),('Mortgage Payment Plan'!E$18+'Mortgage Payment Plan'!E$19+IF(MONTH(A59)+1=MONTH(1&amp;'Mortgage Payment Plan'!E$21),'Mortgage Payment Plan'!E$20,IF(AND(MONTH(A59)+1=13,MONTH(1&amp;'Mortgage Payment Plan'!E$21)=1),'Mortgage Payment Plan'!E$20,0)))-(H_MortgageAmoritization!B59*'Mortgage Payment Plan'!E$9/12),'Mortgage Payment Plan'!D113),#N/A),#N/A)</f>
        <v>370.39474444967436</v>
      </c>
      <c r="F60" s="50">
        <f>IFERROR(IF(B59&gt;0,IF(ISBLANK('Mortgage Payment Plan'!E113),(H_MortgageAmoritization!B59*'Mortgage Payment Plan'!E$9/12),'Mortgage Payment Plan'!E113),#N/A),#N/A)</f>
        <v>1308.3452555503256</v>
      </c>
      <c r="G60" s="50">
        <f>IFERROR(IF(B59&gt;0,IF(ISBLANK('Mortgage Payment Plan'!F113),'Mortgage Payment Plan'!E$14,'Mortgage Payment Plan'!F113),#N/A),#N/A)</f>
        <v>0</v>
      </c>
      <c r="H60" s="50">
        <f t="shared" si="1"/>
        <v>1678.74</v>
      </c>
      <c r="J60" s="49">
        <v>47788</v>
      </c>
      <c r="N60" s="50">
        <v>261298.65636561546</v>
      </c>
      <c r="O60" s="50">
        <v>78665.576365615416</v>
      </c>
      <c r="P60" s="50">
        <v>0</v>
      </c>
      <c r="Q60" s="50" t="e" cm="1">
        <f t="array" ref="Q60">IF('Mortgage Payment Plan'!E$22="Annual",IF(MATCH(J60,S:S,0),N60,#N/A),IF('Mortgage Payment Plan'!E$22="Percentage",_xlfn.IFS(R$2=J60,N60,R$3=J60,N60,R$4=J60,N60,R$5=J60,N60,R$6=J60,N60),#N/A))</f>
        <v>#N/A</v>
      </c>
      <c r="U60" s="49">
        <f>IFERROR(IF(V59&gt;0,IF(H_MortgageAmoritization!V59-H_MortgageAmoritization!Y60&gt;0,DATE(YEAR(U59),MONTH(U59)+1,DAY(U$2)),#N/A),#N/A),#N/A)</f>
        <v>47788</v>
      </c>
      <c r="V60" s="50">
        <f>IFERROR(IF(V59&gt;0,IF(H_MortgageAmoritization!V59-H_MortgageAmoritization!Y60&gt;0,H_MortgageAmoritization!V59-H_MortgageAmoritization!Y60,#N/A),#N/A),#N/A)</f>
        <v>261298.55771104779</v>
      </c>
      <c r="W60" s="50">
        <f>IFERROR(IF(AND(V59&gt;0,H_MortgageAmoritization!V59-H_MortgageAmoritization!Y60&gt;0),Z60+W59,#N/A),#N/A)</f>
        <v>78665.562995855857</v>
      </c>
      <c r="X60" s="50">
        <f>IFERROR(IF(AND(V59&gt;0,H_MortgageAmoritization!V59-H_MortgageAmoritization!Y60&gt;0),X59+AA60,#N/A),#N/A)</f>
        <v>0</v>
      </c>
      <c r="Y60" s="50">
        <f>IFERROR(IF(V59&gt;0,(IFERROR(('Mortgage Payment Plan'!E$8*('Mortgage Payment Plan'!E$9/12)/(1-((1+('Mortgage Payment Plan'!E$9/12))^IF('Mortgage Payment Plan'!E$16="30 Year Fixed",-360,-180)))),0))-(H_MortgageAmoritization!V59*'Mortgage Payment Plan'!E$9/12),#N/A),#N/A)</f>
        <v>370.39669838058308</v>
      </c>
      <c r="Z60" s="50">
        <f>IFERROR(IF(V59&gt;0,(H_MortgageAmoritization!V59*'Mortgage Payment Plan'!E$9/12),#N/A),#N/A)</f>
        <v>1308.344772047142</v>
      </c>
      <c r="AA60" s="50">
        <f>IFERROR(IF(V59&gt;0,'Mortgage Payment Plan'!E$14,#N/A),#N/A)</f>
        <v>0</v>
      </c>
      <c r="AB60" s="49">
        <v>47788</v>
      </c>
      <c r="AC60" s="50">
        <v>261298.55771104779</v>
      </c>
      <c r="AD60" s="50">
        <v>78665.562995855857</v>
      </c>
      <c r="AE60" s="50">
        <v>0</v>
      </c>
    </row>
    <row r="61" spans="1:31" ht="15.75" customHeight="1" x14ac:dyDescent="0.25">
      <c r="A61" s="49">
        <f>IFERROR(IF(B60&gt;0,IF(ISBLANK('Mortgage Payment Plan'!C114),IF(H_MortgageAmoritization!B60-H_MortgageAmoritization!E61&gt;0,DATE(YEAR(A60),MONTH(A60)+1,DAY(A$2)),#N/A),'Mortgage Payment Plan'!C114),#N/A),#N/A)</f>
        <v>47818</v>
      </c>
      <c r="B61" s="50">
        <f>IFERROR(IF(B60&gt;0,IF(OR(ISBLANK('Mortgage Payment Plan'!G114),'Mortgage Payment Plan'!G114=""),IF(H_MortgageAmoritization!B60-H_MortgageAmoritization!E61&gt;0,H_MortgageAmoritization!B60-H_MortgageAmoritization!E61,#N/A),'Mortgage Payment Plan'!G114),#N/A),#N/A)</f>
        <v>260926.40964744354</v>
      </c>
      <c r="C61" s="50">
        <f>IFERROR(IF(AND(B60&gt;0,H_MortgageAmoritization!B60-H_MortgageAmoritization!E61&gt;0),F61+C60,#N/A),#N/A)</f>
        <v>79972.069647443495</v>
      </c>
      <c r="D61" s="50">
        <f>IFERROR(IF(AND(B60&gt;0,H_MortgageAmoritization!B60-H_MortgageAmoritization!E61&gt;0),D60+G61,#N/A),#N/A)</f>
        <v>0</v>
      </c>
      <c r="E61" s="50">
        <f>IFERROR(IF(B60&gt;0,IF(ISBLANK('Mortgage Payment Plan'!D114),('Mortgage Payment Plan'!E$18+'Mortgage Payment Plan'!E$19+IF(MONTH(A60)+1=MONTH(1&amp;'Mortgage Payment Plan'!E$21),'Mortgage Payment Plan'!E$20,IF(AND(MONTH(A60)+1=13,MONTH(1&amp;'Mortgage Payment Plan'!E$21)=1),'Mortgage Payment Plan'!E$20,0)))-(H_MortgageAmoritization!B60*'Mortgage Payment Plan'!E$9/12),'Mortgage Payment Plan'!D114),#N/A),#N/A)</f>
        <v>372.24671817192279</v>
      </c>
      <c r="F61" s="50">
        <f>IFERROR(IF(B60&gt;0,IF(ISBLANK('Mortgage Payment Plan'!E114),(H_MortgageAmoritization!B60*'Mortgage Payment Plan'!E$9/12),'Mortgage Payment Plan'!E114),#N/A),#N/A)</f>
        <v>1306.4932818280772</v>
      </c>
      <c r="G61" s="50">
        <f>IFERROR(IF(B60&gt;0,IF(ISBLANK('Mortgage Payment Plan'!F114),'Mortgage Payment Plan'!E$14,'Mortgage Payment Plan'!F114),#N/A),#N/A)</f>
        <v>0</v>
      </c>
      <c r="H61" s="50">
        <f t="shared" si="1"/>
        <v>1678.74</v>
      </c>
      <c r="J61" s="49">
        <v>47818</v>
      </c>
      <c r="N61" s="50">
        <v>260926.40964744354</v>
      </c>
      <c r="O61" s="50">
        <v>79972.069647443495</v>
      </c>
      <c r="P61" s="50">
        <v>0</v>
      </c>
      <c r="Q61" s="50" t="e" cm="1">
        <f t="array" ref="Q61">IF('Mortgage Payment Plan'!E$22="Annual",IF(MATCH(J61,S:S,0),N61,#N/A),IF('Mortgage Payment Plan'!E$22="Percentage",_xlfn.IFS(R$2=J61,N61,R$3=J61,N61,R$4=J61,N61,R$5=J61,N61,R$6=J61,N61),#N/A))</f>
        <v>#N/A</v>
      </c>
      <c r="U61" s="49">
        <f>IFERROR(IF(V60&gt;0,IF(H_MortgageAmoritization!V60-H_MortgageAmoritization!Y61&gt;0,DATE(YEAR(U60),MONTH(U60)+1,DAY(U$2)),#N/A),#N/A),#N/A)</f>
        <v>47818</v>
      </c>
      <c r="V61" s="50">
        <f>IFERROR(IF(V60&gt;0,IF(H_MortgageAmoritization!V60-H_MortgageAmoritization!Y61&gt;0,H_MortgageAmoritization!V60-H_MortgageAmoritization!Y61,#N/A),#N/A),#N/A)</f>
        <v>260926.30902917532</v>
      </c>
      <c r="W61" s="50">
        <f>IFERROR(IF(AND(V60&gt;0,H_MortgageAmoritization!V60-H_MortgageAmoritization!Y61&gt;0),Z61+W60,#N/A),#N/A)</f>
        <v>79972.055784411103</v>
      </c>
      <c r="X61" s="50">
        <f>IFERROR(IF(AND(V60&gt;0,H_MortgageAmoritization!V60-H_MortgageAmoritization!Y61&gt;0),X60+AA61,#N/A),#N/A)</f>
        <v>0</v>
      </c>
      <c r="Y61" s="50">
        <f>IFERROR(IF(V60&gt;0,(IFERROR(('Mortgage Payment Plan'!E$8*('Mortgage Payment Plan'!E$9/12)/(1-((1+('Mortgage Payment Plan'!E$9/12))^IF('Mortgage Payment Plan'!E$16="30 Year Fixed",-360,-180)))),0))-(H_MortgageAmoritization!V60*'Mortgage Payment Plan'!E$9/12),#N/A),#N/A)</f>
        <v>372.24868187248603</v>
      </c>
      <c r="Z61" s="50">
        <f>IFERROR(IF(V60&gt;0,(H_MortgageAmoritization!V60*'Mortgage Payment Plan'!E$9/12),#N/A),#N/A)</f>
        <v>1306.492788555239</v>
      </c>
      <c r="AA61" s="50">
        <f>IFERROR(IF(V60&gt;0,'Mortgage Payment Plan'!E$14,#N/A),#N/A)</f>
        <v>0</v>
      </c>
      <c r="AB61" s="49">
        <v>47818</v>
      </c>
      <c r="AC61" s="50">
        <v>260926.30902917532</v>
      </c>
      <c r="AD61" s="50">
        <v>79972.055784411103</v>
      </c>
      <c r="AE61" s="50">
        <v>0</v>
      </c>
    </row>
    <row r="62" spans="1:31" ht="15.75" customHeight="1" x14ac:dyDescent="0.25">
      <c r="A62" s="49">
        <f>IFERROR(IF(B61&gt;0,IF(ISBLANK('Mortgage Payment Plan'!C115),IF(H_MortgageAmoritization!B61-H_MortgageAmoritization!E62&gt;0,DATE(YEAR(A61),MONTH(A61)+1,DAY(A$2)),#N/A),'Mortgage Payment Plan'!C115),#N/A),#N/A)</f>
        <v>47849</v>
      </c>
      <c r="B62" s="50">
        <f>IFERROR(IF(B61&gt;0,IF(OR(ISBLANK('Mortgage Payment Plan'!G115),'Mortgage Payment Plan'!G115=""),IF(H_MortgageAmoritization!B61-H_MortgageAmoritization!E62&gt;0,H_MortgageAmoritization!B61-H_MortgageAmoritization!E62,#N/A),'Mortgage Payment Plan'!G115),#N/A),#N/A)</f>
        <v>260552.30169568074</v>
      </c>
      <c r="C62" s="50">
        <f>IFERROR(IF(AND(B61&gt;0,H_MortgageAmoritization!B61-H_MortgageAmoritization!E62&gt;0),F62+C61,#N/A),#N/A)</f>
        <v>81276.70169568072</v>
      </c>
      <c r="D62" s="50">
        <f>IFERROR(IF(AND(B61&gt;0,H_MortgageAmoritization!B61-H_MortgageAmoritization!E62&gt;0),D61+G62,#N/A),#N/A)</f>
        <v>0</v>
      </c>
      <c r="E62" s="50">
        <f>IFERROR(IF(B61&gt;0,IF(ISBLANK('Mortgage Payment Plan'!D115),('Mortgage Payment Plan'!E$18+'Mortgage Payment Plan'!E$19+IF(MONTH(A61)+1=MONTH(1&amp;'Mortgage Payment Plan'!E$21),'Mortgage Payment Plan'!E$20,IF(AND(MONTH(A61)+1=13,MONTH(1&amp;'Mortgage Payment Plan'!E$21)=1),'Mortgage Payment Plan'!E$20,0)))-(H_MortgageAmoritization!B61*'Mortgage Payment Plan'!E$9/12),'Mortgage Payment Plan'!D115),#N/A),#N/A)</f>
        <v>374.10795176278225</v>
      </c>
      <c r="F62" s="50">
        <f>IFERROR(IF(B61&gt;0,IF(ISBLANK('Mortgage Payment Plan'!E115),(H_MortgageAmoritization!B61*'Mortgage Payment Plan'!E$9/12),'Mortgage Payment Plan'!E115),#N/A),#N/A)</f>
        <v>1304.6320482372178</v>
      </c>
      <c r="G62" s="50">
        <f>IFERROR(IF(B61&gt;0,IF(ISBLANK('Mortgage Payment Plan'!F115),'Mortgage Payment Plan'!E$14,'Mortgage Payment Plan'!F115),#N/A),#N/A)</f>
        <v>0</v>
      </c>
      <c r="H62" s="50">
        <f t="shared" si="1"/>
        <v>1678.74</v>
      </c>
      <c r="J62" s="49">
        <v>47849</v>
      </c>
      <c r="N62" s="50">
        <v>260552.30169568074</v>
      </c>
      <c r="O62" s="50">
        <v>81276.70169568072</v>
      </c>
      <c r="P62" s="50">
        <v>0</v>
      </c>
      <c r="Q62" s="50" t="e" cm="1">
        <f t="array" ref="Q62">IF('Mortgage Payment Plan'!E$22="Annual",IF(MATCH(J62,S:S,0),N62,#N/A),IF('Mortgage Payment Plan'!E$22="Percentage",_xlfn.IFS(R$2=J62,N62,R$3=J62,N62,R$4=J62,N62,R$5=J62,N62,R$6=J62,N62),#N/A))</f>
        <v>#N/A</v>
      </c>
      <c r="U62" s="49">
        <f>IFERROR(IF(V61&gt;0,IF(H_MortgageAmoritization!V61-H_MortgageAmoritization!Y62&gt;0,DATE(YEAR(U61),MONTH(U61)+1,DAY(U$2)),#N/A),#N/A),#N/A)</f>
        <v>47849</v>
      </c>
      <c r="V62" s="50">
        <f>IFERROR(IF(V61&gt;0,IF(H_MortgageAmoritization!V61-H_MortgageAmoritization!Y62&gt;0,H_MortgageAmoritization!V61-H_MortgageAmoritization!Y62,#N/A),#N/A),#N/A)</f>
        <v>260552.19910389348</v>
      </c>
      <c r="W62" s="50">
        <f>IFERROR(IF(AND(V61&gt;0,H_MortgageAmoritization!V61-H_MortgageAmoritization!Y62&gt;0),Z62+W61,#N/A),#N/A)</f>
        <v>81276.687329556982</v>
      </c>
      <c r="X62" s="50">
        <f>IFERROR(IF(AND(V61&gt;0,H_MortgageAmoritization!V61-H_MortgageAmoritization!Y62&gt;0),X61+AA62,#N/A),#N/A)</f>
        <v>0</v>
      </c>
      <c r="Y62" s="50">
        <f>IFERROR(IF(V61&gt;0,(IFERROR(('Mortgage Payment Plan'!E$8*('Mortgage Payment Plan'!E$9/12)/(1-((1+('Mortgage Payment Plan'!E$9/12))^IF('Mortgage Payment Plan'!E$16="30 Year Fixed",-360,-180)))),0))-(H_MortgageAmoritization!V61*'Mortgage Payment Plan'!E$9/12),#N/A),#N/A)</f>
        <v>374.10992528184852</v>
      </c>
      <c r="Z62" s="50">
        <f>IFERROR(IF(V61&gt;0,(H_MortgageAmoritization!V61*'Mortgage Payment Plan'!E$9/12),#N/A),#N/A)</f>
        <v>1304.6315451458765</v>
      </c>
      <c r="AA62" s="50">
        <f>IFERROR(IF(V61&gt;0,'Mortgage Payment Plan'!E$14,#N/A),#N/A)</f>
        <v>0</v>
      </c>
      <c r="AB62" s="49">
        <v>47849</v>
      </c>
      <c r="AC62" s="50">
        <v>260552.19910389348</v>
      </c>
      <c r="AD62" s="50">
        <v>81276.687329556982</v>
      </c>
      <c r="AE62" s="50">
        <v>0</v>
      </c>
    </row>
    <row r="63" spans="1:31" ht="15.75" customHeight="1" x14ac:dyDescent="0.25">
      <c r="A63" s="49">
        <f>IFERROR(IF(B62&gt;0,IF(ISBLANK('Mortgage Payment Plan'!C116),IF(H_MortgageAmoritization!B62-H_MortgageAmoritization!E63&gt;0,DATE(YEAR(A62),MONTH(A62)+1,DAY(A$2)),#N/A),'Mortgage Payment Plan'!C116),#N/A),#N/A)</f>
        <v>47880</v>
      </c>
      <c r="B63" s="50">
        <f>IFERROR(IF(B62&gt;0,IF(OR(ISBLANK('Mortgage Payment Plan'!G116),'Mortgage Payment Plan'!G116=""),IF(H_MortgageAmoritization!B62-H_MortgageAmoritization!E63&gt;0,H_MortgageAmoritization!B62-H_MortgageAmoritization!E63,#N/A),'Mortgage Payment Plan'!G116),#N/A),#N/A)</f>
        <v>260176.32320415915</v>
      </c>
      <c r="C63" s="50">
        <f>IFERROR(IF(AND(B62&gt;0,H_MortgageAmoritization!B62-H_MortgageAmoritization!E63&gt;0),F63+C62,#N/A),#N/A)</f>
        <v>82579.463204159125</v>
      </c>
      <c r="D63" s="50">
        <f>IFERROR(IF(AND(B62&gt;0,H_MortgageAmoritization!B62-H_MortgageAmoritization!E63&gt;0),D62+G63,#N/A),#N/A)</f>
        <v>0</v>
      </c>
      <c r="E63" s="50">
        <f>IFERROR(IF(B62&gt;0,IF(ISBLANK('Mortgage Payment Plan'!D116),('Mortgage Payment Plan'!E$18+'Mortgage Payment Plan'!E$19+IF(MONTH(A62)+1=MONTH(1&amp;'Mortgage Payment Plan'!E$21),'Mortgage Payment Plan'!E$20,IF(AND(MONTH(A62)+1=13,MONTH(1&amp;'Mortgage Payment Plan'!E$21)=1),'Mortgage Payment Plan'!E$20,0)))-(H_MortgageAmoritization!B62*'Mortgage Payment Plan'!E$9/12),'Mortgage Payment Plan'!D116),#N/A),#N/A)</f>
        <v>375.97849152159642</v>
      </c>
      <c r="F63" s="50">
        <f>IFERROR(IF(B62&gt;0,IF(ISBLANK('Mortgage Payment Plan'!E116),(H_MortgageAmoritization!B62*'Mortgage Payment Plan'!E$9/12),'Mortgage Payment Plan'!E116),#N/A),#N/A)</f>
        <v>1302.7615084784036</v>
      </c>
      <c r="G63" s="50">
        <f>IFERROR(IF(B62&gt;0,IF(ISBLANK('Mortgage Payment Plan'!F116),'Mortgage Payment Plan'!E$14,'Mortgage Payment Plan'!F116),#N/A),#N/A)</f>
        <v>0</v>
      </c>
      <c r="H63" s="50">
        <f t="shared" si="1"/>
        <v>1678.74</v>
      </c>
      <c r="J63" s="49">
        <v>47880</v>
      </c>
      <c r="N63" s="50">
        <v>260176.32320415915</v>
      </c>
      <c r="O63" s="50">
        <v>82579.463204159125</v>
      </c>
      <c r="P63" s="50">
        <v>0</v>
      </c>
      <c r="Q63" s="50" t="e" cm="1">
        <f t="array" ref="Q63">IF('Mortgage Payment Plan'!E$22="Annual",IF(MATCH(J63,S:S,0),N63,#N/A),IF('Mortgage Payment Plan'!E$22="Percentage",_xlfn.IFS(R$2=J63,N63,R$3=J63,N63,R$4=J63,N63,R$5=J63,N63,R$6=J63,N63),#N/A))</f>
        <v>#N/A</v>
      </c>
      <c r="U63" s="49">
        <f>IFERROR(IF(V62&gt;0,IF(H_MortgageAmoritization!V62-H_MortgageAmoritization!Y63&gt;0,DATE(YEAR(U62),MONTH(U62)+1,DAY(U$2)),#N/A),#N/A),#N/A)</f>
        <v>47880</v>
      </c>
      <c r="V63" s="50">
        <f>IFERROR(IF(V62&gt;0,IF(H_MortgageAmoritization!V62-H_MortgageAmoritization!Y63&gt;0,H_MortgageAmoritization!V62-H_MortgageAmoritization!Y63,#N/A),#N/A),#N/A)</f>
        <v>260176.21862898523</v>
      </c>
      <c r="W63" s="50">
        <f>IFERROR(IF(AND(V62&gt;0,H_MortgageAmoritization!V62-H_MortgageAmoritization!Y63&gt;0),Z63+W62,#N/A),#N/A)</f>
        <v>82579.448325076446</v>
      </c>
      <c r="X63" s="50">
        <f>IFERROR(IF(AND(V62&gt;0,H_MortgageAmoritization!V62-H_MortgageAmoritization!Y63&gt;0),X62+AA63,#N/A),#N/A)</f>
        <v>0</v>
      </c>
      <c r="Y63" s="50">
        <f>IFERROR(IF(V62&gt;0,(IFERROR(('Mortgage Payment Plan'!E$8*('Mortgage Payment Plan'!E$9/12)/(1-((1+('Mortgage Payment Plan'!E$9/12))^IF('Mortgage Payment Plan'!E$16="30 Year Fixed",-360,-180)))),0))-(H_MortgageAmoritization!V62*'Mortgage Payment Plan'!E$9/12),#N/A),#N/A)</f>
        <v>375.98047490825775</v>
      </c>
      <c r="Z63" s="50">
        <f>IFERROR(IF(V62&gt;0,(H_MortgageAmoritization!V62*'Mortgage Payment Plan'!E$9/12),#N/A),#N/A)</f>
        <v>1302.7609955194673</v>
      </c>
      <c r="AA63" s="50">
        <f>IFERROR(IF(V62&gt;0,'Mortgage Payment Plan'!E$14,#N/A),#N/A)</f>
        <v>0</v>
      </c>
      <c r="AB63" s="49">
        <v>47880</v>
      </c>
      <c r="AC63" s="50">
        <v>260176.21862898523</v>
      </c>
      <c r="AD63" s="50">
        <v>82579.448325076446</v>
      </c>
      <c r="AE63" s="50">
        <v>0</v>
      </c>
    </row>
    <row r="64" spans="1:31" ht="15.75" customHeight="1" x14ac:dyDescent="0.25">
      <c r="A64" s="49">
        <f>IFERROR(IF(B63&gt;0,IF(ISBLANK('Mortgage Payment Plan'!C117),IF(H_MortgageAmoritization!B63-H_MortgageAmoritization!E64&gt;0,DATE(YEAR(A63),MONTH(A63)+1,DAY(A$2)),#N/A),'Mortgage Payment Plan'!C117),#N/A),#N/A)</f>
        <v>47908</v>
      </c>
      <c r="B64" s="50">
        <f>IFERROR(IF(B63&gt;0,IF(OR(ISBLANK('Mortgage Payment Plan'!G117),'Mortgage Payment Plan'!G117=""),IF(H_MortgageAmoritization!B63-H_MortgageAmoritization!E64&gt;0,H_MortgageAmoritization!B63-H_MortgageAmoritization!E64,#N/A),'Mortgage Payment Plan'!G117),#N/A),#N/A)</f>
        <v>259798.46482017994</v>
      </c>
      <c r="C64" s="50">
        <f>IFERROR(IF(AND(B63&gt;0,H_MortgageAmoritization!B63-H_MortgageAmoritization!E64&gt;0),F64+C63,#N/A),#N/A)</f>
        <v>83880.344820179918</v>
      </c>
      <c r="D64" s="50">
        <f>IFERROR(IF(AND(B63&gt;0,H_MortgageAmoritization!B63-H_MortgageAmoritization!E64&gt;0),D63+G64,#N/A),#N/A)</f>
        <v>0</v>
      </c>
      <c r="E64" s="50">
        <f>IFERROR(IF(B63&gt;0,IF(ISBLANK('Mortgage Payment Plan'!D117),('Mortgage Payment Plan'!E$18+'Mortgage Payment Plan'!E$19+IF(MONTH(A63)+1=MONTH(1&amp;'Mortgage Payment Plan'!E$21),'Mortgage Payment Plan'!E$20,IF(AND(MONTH(A63)+1=13,MONTH(1&amp;'Mortgage Payment Plan'!E$21)=1),'Mortgage Payment Plan'!E$20,0)))-(H_MortgageAmoritization!B63*'Mortgage Payment Plan'!E$9/12),'Mortgage Payment Plan'!D117),#N/A),#N/A)</f>
        <v>377.85838397920429</v>
      </c>
      <c r="F64" s="50">
        <f>IFERROR(IF(B63&gt;0,IF(ISBLANK('Mortgage Payment Plan'!E117),(H_MortgageAmoritization!B63*'Mortgage Payment Plan'!E$9/12),'Mortgage Payment Plan'!E117),#N/A),#N/A)</f>
        <v>1300.8816160207957</v>
      </c>
      <c r="G64" s="50">
        <f>IFERROR(IF(B63&gt;0,IF(ISBLANK('Mortgage Payment Plan'!F117),'Mortgage Payment Plan'!E$14,'Mortgage Payment Plan'!F117),#N/A),#N/A)</f>
        <v>0</v>
      </c>
      <c r="H64" s="50">
        <f t="shared" si="1"/>
        <v>1678.74</v>
      </c>
      <c r="J64" s="49">
        <v>47908</v>
      </c>
      <c r="N64" s="50">
        <v>259798.46482017994</v>
      </c>
      <c r="O64" s="50">
        <v>83880.344820179918</v>
      </c>
      <c r="P64" s="50">
        <v>0</v>
      </c>
      <c r="Q64" s="50" t="e" cm="1">
        <f t="array" ref="Q64">IF('Mortgage Payment Plan'!E$22="Annual",IF(MATCH(J64,S:S,0),N64,#N/A),IF('Mortgage Payment Plan'!E$22="Percentage",_xlfn.IFS(R$2=J64,N64,R$3=J64,N64,R$4=J64,N64,R$5=J64,N64,R$6=J64,N64),#N/A))</f>
        <v>#N/A</v>
      </c>
      <c r="U64" s="49">
        <f>IFERROR(IF(V63&gt;0,IF(H_MortgageAmoritization!V63-H_MortgageAmoritization!Y64&gt;0,DATE(YEAR(U63),MONTH(U63)+1,DAY(U$2)),#N/A),#N/A),#N/A)</f>
        <v>47908</v>
      </c>
      <c r="V64" s="50">
        <f>IFERROR(IF(V63&gt;0,IF(H_MortgageAmoritization!V63-H_MortgageAmoritization!Y64&gt;0,H_MortgageAmoritization!V63-H_MortgageAmoritization!Y64,#N/A),#N/A),#N/A)</f>
        <v>259798.35825170242</v>
      </c>
      <c r="W64" s="50">
        <f>IFERROR(IF(AND(V63&gt;0,H_MortgageAmoritization!V63-H_MortgageAmoritization!Y64&gt;0),Z64+W63,#N/A),#N/A)</f>
        <v>83880.329418221372</v>
      </c>
      <c r="X64" s="50">
        <f>IFERROR(IF(AND(V63&gt;0,H_MortgageAmoritization!V63-H_MortgageAmoritization!Y64&gt;0),X63+AA64,#N/A),#N/A)</f>
        <v>0</v>
      </c>
      <c r="Y64" s="50">
        <f>IFERROR(IF(V63&gt;0,(IFERROR(('Mortgage Payment Plan'!E$8*('Mortgage Payment Plan'!E$9/12)/(1-((1+('Mortgage Payment Plan'!E$9/12))^IF('Mortgage Payment Plan'!E$16="30 Year Fixed",-360,-180)))),0))-(H_MortgageAmoritization!V63*'Mortgage Payment Plan'!E$9/12),#N/A),#N/A)</f>
        <v>377.86037728279894</v>
      </c>
      <c r="Z64" s="50">
        <f>IFERROR(IF(V63&gt;0,(H_MortgageAmoritization!V63*'Mortgage Payment Plan'!E$9/12),#N/A),#N/A)</f>
        <v>1300.8810931449261</v>
      </c>
      <c r="AA64" s="50">
        <f>IFERROR(IF(V63&gt;0,'Mortgage Payment Plan'!E$14,#N/A),#N/A)</f>
        <v>0</v>
      </c>
      <c r="AB64" s="49">
        <v>47908</v>
      </c>
      <c r="AC64" s="50">
        <v>259798.35825170242</v>
      </c>
      <c r="AD64" s="50">
        <v>83880.329418221372</v>
      </c>
      <c r="AE64" s="50">
        <v>0</v>
      </c>
    </row>
    <row r="65" spans="1:31" ht="15.75" customHeight="1" x14ac:dyDescent="0.25">
      <c r="A65" s="49">
        <f>IFERROR(IF(B64&gt;0,IF(ISBLANK('Mortgage Payment Plan'!C118),IF(H_MortgageAmoritization!B64-H_MortgageAmoritization!E65&gt;0,DATE(YEAR(A64),MONTH(A64)+1,DAY(A$2)),#N/A),'Mortgage Payment Plan'!C118),#N/A),#N/A)</f>
        <v>47939</v>
      </c>
      <c r="B65" s="50">
        <f>IFERROR(IF(B64&gt;0,IF(OR(ISBLANK('Mortgage Payment Plan'!G118),'Mortgage Payment Plan'!G118=""),IF(H_MortgageAmoritization!B64-H_MortgageAmoritization!E65&gt;0,H_MortgageAmoritization!B64-H_MortgageAmoritization!E65,#N/A),'Mortgage Payment Plan'!G118),#N/A),#N/A)</f>
        <v>259418.71714428085</v>
      </c>
      <c r="C65" s="50">
        <f>IFERROR(IF(AND(B64&gt;0,H_MortgageAmoritization!B64-H_MortgageAmoritization!E65&gt;0),F65+C64,#N/A),#N/A)</f>
        <v>85179.337144280813</v>
      </c>
      <c r="D65" s="50">
        <f>IFERROR(IF(AND(B64&gt;0,H_MortgageAmoritization!B64-H_MortgageAmoritization!E65&gt;0),D64+G65,#N/A),#N/A)</f>
        <v>0</v>
      </c>
      <c r="E65" s="50">
        <f>IFERROR(IF(B64&gt;0,IF(ISBLANK('Mortgage Payment Plan'!D118),('Mortgage Payment Plan'!E$18+'Mortgage Payment Plan'!E$19+IF(MONTH(A64)+1=MONTH(1&amp;'Mortgage Payment Plan'!E$21),'Mortgage Payment Plan'!E$20,IF(AND(MONTH(A64)+1=13,MONTH(1&amp;'Mortgage Payment Plan'!E$21)=1),'Mortgage Payment Plan'!E$20,0)))-(H_MortgageAmoritization!B64*'Mortgage Payment Plan'!E$9/12),'Mortgage Payment Plan'!D118),#N/A),#N/A)</f>
        <v>379.74767589910039</v>
      </c>
      <c r="F65" s="50">
        <f>IFERROR(IF(B64&gt;0,IF(ISBLANK('Mortgage Payment Plan'!E118),(H_MortgageAmoritization!B64*'Mortgage Payment Plan'!E$9/12),'Mortgage Payment Plan'!E118),#N/A),#N/A)</f>
        <v>1298.9923241008996</v>
      </c>
      <c r="G65" s="50">
        <f>IFERROR(IF(B64&gt;0,IF(ISBLANK('Mortgage Payment Plan'!F118),'Mortgage Payment Plan'!E$14,'Mortgage Payment Plan'!F118),#N/A),#N/A)</f>
        <v>0</v>
      </c>
      <c r="H65" s="50">
        <f t="shared" si="1"/>
        <v>1678.74</v>
      </c>
      <c r="J65" s="49">
        <v>47939</v>
      </c>
      <c r="N65" s="50">
        <v>259418.71714428085</v>
      </c>
      <c r="O65" s="50">
        <v>85179.337144280813</v>
      </c>
      <c r="P65" s="50">
        <v>0</v>
      </c>
      <c r="Q65" s="50" t="e" cm="1">
        <f t="array" ref="Q65">IF('Mortgage Payment Plan'!E$22="Annual",IF(MATCH(J65,S:S,0),N65,#N/A),IF('Mortgage Payment Plan'!E$22="Percentage",_xlfn.IFS(R$2=J65,N65,R$3=J65,N65,R$4=J65,N65,R$5=J65,N65,R$6=J65,N65),#N/A))</f>
        <v>#N/A</v>
      </c>
      <c r="U65" s="49">
        <f>IFERROR(IF(V64&gt;0,IF(H_MortgageAmoritization!V64-H_MortgageAmoritization!Y65&gt;0,DATE(YEAR(U64),MONTH(U64)+1,DAY(U$2)),#N/A),#N/A),#N/A)</f>
        <v>47939</v>
      </c>
      <c r="V65" s="50">
        <f>IFERROR(IF(V64&gt;0,IF(H_MortgageAmoritization!V64-H_MortgageAmoritization!Y65&gt;0,H_MortgageAmoritization!V64-H_MortgageAmoritization!Y65,#N/A),#N/A),#N/A)</f>
        <v>259418.60857253321</v>
      </c>
      <c r="W65" s="50">
        <f>IFERROR(IF(AND(V64&gt;0,H_MortgageAmoritization!V64-H_MortgageAmoritization!Y65&gt;0),Z65+W64,#N/A),#N/A)</f>
        <v>85179.32120947988</v>
      </c>
      <c r="X65" s="50">
        <f>IFERROR(IF(AND(V64&gt;0,H_MortgageAmoritization!V64-H_MortgageAmoritization!Y65&gt;0),X64+AA65,#N/A),#N/A)</f>
        <v>0</v>
      </c>
      <c r="Y65" s="50">
        <f>IFERROR(IF(V64&gt;0,(IFERROR(('Mortgage Payment Plan'!E$8*('Mortgage Payment Plan'!E$9/12)/(1-((1+('Mortgage Payment Plan'!E$9/12))^IF('Mortgage Payment Plan'!E$16="30 Year Fixed",-360,-180)))),0))-(H_MortgageAmoritization!V64*'Mortgage Payment Plan'!E$9/12),#N/A),#N/A)</f>
        <v>379.74967916921287</v>
      </c>
      <c r="Z65" s="50">
        <f>IFERROR(IF(V64&gt;0,(H_MortgageAmoritization!V64*'Mortgage Payment Plan'!E$9/12),#N/A),#N/A)</f>
        <v>1298.9917912585122</v>
      </c>
      <c r="AA65" s="50">
        <f>IFERROR(IF(V64&gt;0,'Mortgage Payment Plan'!E$14,#N/A),#N/A)</f>
        <v>0</v>
      </c>
      <c r="AB65" s="49">
        <v>47939</v>
      </c>
      <c r="AC65" s="50">
        <v>259418.60857253321</v>
      </c>
      <c r="AD65" s="50">
        <v>85179.32120947988</v>
      </c>
      <c r="AE65" s="50">
        <v>0</v>
      </c>
    </row>
    <row r="66" spans="1:31" ht="15.75" customHeight="1" x14ac:dyDescent="0.25">
      <c r="A66" s="49">
        <f>IFERROR(IF(B65&gt;0,IF(ISBLANK('Mortgage Payment Plan'!C119),IF(H_MortgageAmoritization!B65-H_MortgageAmoritization!E66&gt;0,DATE(YEAR(A65),MONTH(A65)+1,DAY(A$2)),#N/A),'Mortgage Payment Plan'!C119),#N/A),#N/A)</f>
        <v>47969</v>
      </c>
      <c r="B66" s="50">
        <f>IFERROR(IF(B65&gt;0,IF(OR(ISBLANK('Mortgage Payment Plan'!G119),'Mortgage Payment Plan'!G119=""),IF(H_MortgageAmoritization!B65-H_MortgageAmoritization!E66&gt;0,H_MortgageAmoritization!B65-H_MortgageAmoritization!E66,#N/A),'Mortgage Payment Plan'!G119),#N/A),#N/A)</f>
        <v>259037.07073000225</v>
      </c>
      <c r="C66" s="50">
        <f>IFERROR(IF(AND(B65&gt;0,H_MortgageAmoritization!B65-H_MortgageAmoritization!E66&gt;0),F66+C65,#N/A),#N/A)</f>
        <v>86476.430730002219</v>
      </c>
      <c r="D66" s="50">
        <f>IFERROR(IF(AND(B65&gt;0,H_MortgageAmoritization!B65-H_MortgageAmoritization!E66&gt;0),D65+G66,#N/A),#N/A)</f>
        <v>0</v>
      </c>
      <c r="E66" s="50">
        <f>IFERROR(IF(B65&gt;0,IF(ISBLANK('Mortgage Payment Plan'!D119),('Mortgage Payment Plan'!E$18+'Mortgage Payment Plan'!E$19+IF(MONTH(A65)+1=MONTH(1&amp;'Mortgage Payment Plan'!E$21),'Mortgage Payment Plan'!E$20,IF(AND(MONTH(A65)+1=13,MONTH(1&amp;'Mortgage Payment Plan'!E$21)=1),'Mortgage Payment Plan'!E$20,0)))-(H_MortgageAmoritization!B65*'Mortgage Payment Plan'!E$9/12),'Mortgage Payment Plan'!D119),#N/A),#N/A)</f>
        <v>381.64641427859578</v>
      </c>
      <c r="F66" s="50">
        <f>IFERROR(IF(B65&gt;0,IF(ISBLANK('Mortgage Payment Plan'!E119),(H_MortgageAmoritization!B65*'Mortgage Payment Plan'!E$9/12),'Mortgage Payment Plan'!E119),#N/A),#N/A)</f>
        <v>1297.0935857214042</v>
      </c>
      <c r="G66" s="50">
        <f>IFERROR(IF(B65&gt;0,IF(ISBLANK('Mortgage Payment Plan'!F119),'Mortgage Payment Plan'!E$14,'Mortgage Payment Plan'!F119),#N/A),#N/A)</f>
        <v>0</v>
      </c>
      <c r="H66" s="50">
        <f t="shared" si="1"/>
        <v>1678.74</v>
      </c>
      <c r="J66" s="49">
        <v>47969</v>
      </c>
      <c r="N66" s="50">
        <v>259037.07073000225</v>
      </c>
      <c r="O66" s="50">
        <v>86476.430730002219</v>
      </c>
      <c r="P66" s="50">
        <v>0</v>
      </c>
      <c r="Q66" s="50" t="e" cm="1">
        <f t="array" ref="Q66">IF('Mortgage Payment Plan'!E$22="Annual",IF(MATCH(J66,S:S,0),N66,#N/A),IF('Mortgage Payment Plan'!E$22="Percentage",_xlfn.IFS(R$2=J66,N66,R$3=J66,N66,R$4=J66,N66,R$5=J66,N66,R$6=J66,N66),#N/A))</f>
        <v>#N/A</v>
      </c>
      <c r="U66" s="49">
        <f>IFERROR(IF(V65&gt;0,IF(H_MortgageAmoritization!V65-H_MortgageAmoritization!Y66&gt;0,DATE(YEAR(U65),MONTH(U65)+1,DAY(U$2)),#N/A),#N/A),#N/A)</f>
        <v>47969</v>
      </c>
      <c r="V66" s="50">
        <f>IFERROR(IF(V65&gt;0,IF(H_MortgageAmoritization!V65-H_MortgageAmoritization!Y66&gt;0,H_MortgageAmoritization!V65-H_MortgageAmoritization!Y66,#N/A),#N/A),#N/A)</f>
        <v>259036.96014496815</v>
      </c>
      <c r="W66" s="50">
        <f>IFERROR(IF(AND(V65&gt;0,H_MortgageAmoritization!V65-H_MortgageAmoritization!Y66&gt;0),Z66+W65,#N/A),#N/A)</f>
        <v>86476.41425234254</v>
      </c>
      <c r="X66" s="50">
        <f>IFERROR(IF(AND(V65&gt;0,H_MortgageAmoritization!V65-H_MortgageAmoritization!Y66&gt;0),X65+AA66,#N/A),#N/A)</f>
        <v>0</v>
      </c>
      <c r="Y66" s="50">
        <f>IFERROR(IF(V65&gt;0,(IFERROR(('Mortgage Payment Plan'!E$8*('Mortgage Payment Plan'!E$9/12)/(1-((1+('Mortgage Payment Plan'!E$9/12))^IF('Mortgage Payment Plan'!E$16="30 Year Fixed",-360,-180)))),0))-(H_MortgageAmoritization!V65*'Mortgage Payment Plan'!E$9/12),#N/A),#N/A)</f>
        <v>381.64842756505914</v>
      </c>
      <c r="Z66" s="50">
        <f>IFERROR(IF(V65&gt;0,(H_MortgageAmoritization!V65*'Mortgage Payment Plan'!E$9/12),#N/A),#N/A)</f>
        <v>1297.0930428626659</v>
      </c>
      <c r="AA66" s="50">
        <f>IFERROR(IF(V65&gt;0,'Mortgage Payment Plan'!E$14,#N/A),#N/A)</f>
        <v>0</v>
      </c>
      <c r="AB66" s="49">
        <v>47969</v>
      </c>
      <c r="AC66" s="50">
        <v>259036.96014496815</v>
      </c>
      <c r="AD66" s="50">
        <v>86476.41425234254</v>
      </c>
      <c r="AE66" s="50">
        <v>0</v>
      </c>
    </row>
    <row r="67" spans="1:31" ht="15.75" customHeight="1" x14ac:dyDescent="0.25">
      <c r="A67" s="49">
        <f>IFERROR(IF(B66&gt;0,IF(ISBLANK('Mortgage Payment Plan'!C120),IF(H_MortgageAmoritization!B66-H_MortgageAmoritization!E67&gt;0,DATE(YEAR(A66),MONTH(A66)+1,DAY(A$2)),#N/A),'Mortgage Payment Plan'!C120),#N/A),#N/A)</f>
        <v>48000</v>
      </c>
      <c r="B67" s="50">
        <f>IFERROR(IF(B66&gt;0,IF(OR(ISBLANK('Mortgage Payment Plan'!G120),'Mortgage Payment Plan'!G120=""),IF(H_MortgageAmoritization!B66-H_MortgageAmoritization!E67&gt;0,H_MortgageAmoritization!B66-H_MortgageAmoritization!E67,#N/A),'Mortgage Payment Plan'!G120),#N/A),#N/A)</f>
        <v>258653.51608365227</v>
      </c>
      <c r="C67" s="50">
        <f>IFERROR(IF(AND(B66&gt;0,H_MortgageAmoritization!B66-H_MortgageAmoritization!E67&gt;0),F67+C66,#N/A),#N/A)</f>
        <v>87771.616083652232</v>
      </c>
      <c r="D67" s="50">
        <f>IFERROR(IF(AND(B66&gt;0,H_MortgageAmoritization!B66-H_MortgageAmoritization!E67&gt;0),D66+G67,#N/A),#N/A)</f>
        <v>0</v>
      </c>
      <c r="E67" s="50">
        <f>IFERROR(IF(B66&gt;0,IF(ISBLANK('Mortgage Payment Plan'!D120),('Mortgage Payment Plan'!E$18+'Mortgage Payment Plan'!E$19+IF(MONTH(A66)+1=MONTH(1&amp;'Mortgage Payment Plan'!E$21),'Mortgage Payment Plan'!E$20,IF(AND(MONTH(A66)+1=13,MONTH(1&amp;'Mortgage Payment Plan'!E$21)=1),'Mortgage Payment Plan'!E$20,0)))-(H_MortgageAmoritization!B66*'Mortgage Payment Plan'!E$9/12),'Mortgage Payment Plan'!D120),#N/A),#N/A)</f>
        <v>383.55464634998884</v>
      </c>
      <c r="F67" s="50">
        <f>IFERROR(IF(B66&gt;0,IF(ISBLANK('Mortgage Payment Plan'!E120),(H_MortgageAmoritization!B66*'Mortgage Payment Plan'!E$9/12),'Mortgage Payment Plan'!E120),#N/A),#N/A)</f>
        <v>1295.1853536500112</v>
      </c>
      <c r="G67" s="50">
        <f>IFERROR(IF(B66&gt;0,IF(ISBLANK('Mortgage Payment Plan'!F120),'Mortgage Payment Plan'!E$14,'Mortgage Payment Plan'!F120),#N/A),#N/A)</f>
        <v>0</v>
      </c>
      <c r="H67" s="50">
        <f t="shared" si="1"/>
        <v>1678.74</v>
      </c>
      <c r="J67" s="49">
        <v>48000</v>
      </c>
      <c r="N67" s="50">
        <v>258653.51608365227</v>
      </c>
      <c r="O67" s="50">
        <v>87771.616083652232</v>
      </c>
      <c r="P67" s="50">
        <v>0</v>
      </c>
      <c r="Q67" s="50" t="e" cm="1">
        <f t="array" ref="Q67">IF('Mortgage Payment Plan'!E$22="Annual",IF(MATCH(J67,S:S,0),N67,#N/A),IF('Mortgage Payment Plan'!E$22="Percentage",_xlfn.IFS(R$2=J67,N67,R$3=J67,N67,R$4=J67,N67,R$5=J67,N67,R$6=J67,N67),#N/A))</f>
        <v>#N/A</v>
      </c>
      <c r="U67" s="49">
        <f>IFERROR(IF(V66&gt;0,IF(H_MortgageAmoritization!V66-H_MortgageAmoritization!Y67&gt;0,DATE(YEAR(U66),MONTH(U66)+1,DAY(U$2)),#N/A),#N/A),#N/A)</f>
        <v>48000</v>
      </c>
      <c r="V67" s="50">
        <f>IFERROR(IF(V66&gt;0,IF(H_MortgageAmoritization!V66-H_MortgageAmoritization!Y67&gt;0,H_MortgageAmoritization!V66-H_MortgageAmoritization!Y67,#N/A),#N/A),#N/A)</f>
        <v>258653.40347526525</v>
      </c>
      <c r="W67" s="50">
        <f>IFERROR(IF(AND(V66&gt;0,H_MortgageAmoritization!V66-H_MortgageAmoritization!Y67&gt;0),Z67+W66,#N/A),#N/A)</f>
        <v>87771.599053067373</v>
      </c>
      <c r="X67" s="50">
        <f>IFERROR(IF(AND(V66&gt;0,H_MortgageAmoritization!V66-H_MortgageAmoritization!Y67&gt;0),X66+AA67,#N/A),#N/A)</f>
        <v>0</v>
      </c>
      <c r="Y67" s="50">
        <f>IFERROR(IF(V66&gt;0,(IFERROR(('Mortgage Payment Plan'!E$8*('Mortgage Payment Plan'!E$9/12)/(1-((1+('Mortgage Payment Plan'!E$9/12))^IF('Mortgage Payment Plan'!E$16="30 Year Fixed",-360,-180)))),0))-(H_MortgageAmoritization!V66*'Mortgage Payment Plan'!E$9/12),#N/A),#N/A)</f>
        <v>383.55666970288439</v>
      </c>
      <c r="Z67" s="50">
        <f>IFERROR(IF(V66&gt;0,(H_MortgageAmoritization!V66*'Mortgage Payment Plan'!E$9/12),#N/A),#N/A)</f>
        <v>1295.1848007248407</v>
      </c>
      <c r="AA67" s="50">
        <f>IFERROR(IF(V66&gt;0,'Mortgage Payment Plan'!E$14,#N/A),#N/A)</f>
        <v>0</v>
      </c>
      <c r="AB67" s="49">
        <v>48000</v>
      </c>
      <c r="AC67" s="50">
        <v>258653.40347526525</v>
      </c>
      <c r="AD67" s="50">
        <v>87771.599053067373</v>
      </c>
      <c r="AE67" s="50">
        <v>0</v>
      </c>
    </row>
    <row r="68" spans="1:31" ht="15.75" customHeight="1" x14ac:dyDescent="0.25">
      <c r="A68" s="49">
        <f>IFERROR(IF(B67&gt;0,IF(ISBLANK('Mortgage Payment Plan'!C121),IF(H_MortgageAmoritization!B67-H_MortgageAmoritization!E68&gt;0,DATE(YEAR(A67),MONTH(A67)+1,DAY(A$2)),#N/A),'Mortgage Payment Plan'!C121),#N/A),#N/A)</f>
        <v>48030</v>
      </c>
      <c r="B68" s="50">
        <f>IFERROR(IF(B67&gt;0,IF(OR(ISBLANK('Mortgage Payment Plan'!G121),'Mortgage Payment Plan'!G121=""),IF(H_MortgageAmoritization!B67-H_MortgageAmoritization!E68&gt;0,H_MortgageAmoritization!B67-H_MortgageAmoritization!E68,#N/A),'Mortgage Payment Plan'!G121),#N/A),#N/A)</f>
        <v>258268.04366407054</v>
      </c>
      <c r="C68" s="50">
        <f>IFERROR(IF(AND(B67&gt;0,H_MortgageAmoritization!B67-H_MortgageAmoritization!E68&gt;0),F68+C67,#N/A),#N/A)</f>
        <v>89064.883664070498</v>
      </c>
      <c r="D68" s="50">
        <f>IFERROR(IF(AND(B67&gt;0,H_MortgageAmoritization!B67-H_MortgageAmoritization!E68&gt;0),D67+G68,#N/A),#N/A)</f>
        <v>0</v>
      </c>
      <c r="E68" s="50">
        <f>IFERROR(IF(B67&gt;0,IF(ISBLANK('Mortgage Payment Plan'!D121),('Mortgage Payment Plan'!E$18+'Mortgage Payment Plan'!E$19+IF(MONTH(A67)+1=MONTH(1&amp;'Mortgage Payment Plan'!E$21),'Mortgage Payment Plan'!E$20,IF(AND(MONTH(A67)+1=13,MONTH(1&amp;'Mortgage Payment Plan'!E$21)=1),'Mortgage Payment Plan'!E$20,0)))-(H_MortgageAmoritization!B67*'Mortgage Payment Plan'!E$9/12),'Mortgage Payment Plan'!D121),#N/A),#N/A)</f>
        <v>385.47241958173868</v>
      </c>
      <c r="F68" s="50">
        <f>IFERROR(IF(B67&gt;0,IF(ISBLANK('Mortgage Payment Plan'!E121),(H_MortgageAmoritization!B67*'Mortgage Payment Plan'!E$9/12),'Mortgage Payment Plan'!E121),#N/A),#N/A)</f>
        <v>1293.2675804182613</v>
      </c>
      <c r="G68" s="50">
        <f>IFERROR(IF(B67&gt;0,IF(ISBLANK('Mortgage Payment Plan'!F121),'Mortgage Payment Plan'!E$14,'Mortgage Payment Plan'!F121),#N/A),#N/A)</f>
        <v>0</v>
      </c>
      <c r="H68" s="50">
        <f t="shared" si="1"/>
        <v>1678.74</v>
      </c>
      <c r="J68" s="49">
        <v>48030</v>
      </c>
      <c r="N68" s="50">
        <v>258268.04366407054</v>
      </c>
      <c r="O68" s="50">
        <v>89064.883664070498</v>
      </c>
      <c r="P68" s="50">
        <v>0</v>
      </c>
      <c r="Q68" s="50" t="e" cm="1">
        <f t="array" ref="Q68">IF('Mortgage Payment Plan'!E$22="Annual",IF(MATCH(J68,S:S,0),N68,#N/A),IF('Mortgage Payment Plan'!E$22="Percentage",_xlfn.IFS(R$2=J68,N68,R$3=J68,N68,R$4=J68,N68,R$5=J68,N68,R$6=J68,N68),#N/A))</f>
        <v>#N/A</v>
      </c>
      <c r="U68" s="49">
        <f>IFERROR(IF(V67&gt;0,IF(H_MortgageAmoritization!V67-H_MortgageAmoritization!Y68&gt;0,DATE(YEAR(U67),MONTH(U67)+1,DAY(U$2)),#N/A),#N/A),#N/A)</f>
        <v>48030</v>
      </c>
      <c r="V68" s="50">
        <f>IFERROR(IF(V67&gt;0,IF(H_MortgageAmoritization!V67-H_MortgageAmoritization!Y68&gt;0,H_MortgageAmoritization!V67-H_MortgageAmoritization!Y68,#N/A),#N/A),#N/A)</f>
        <v>258267.92902221385</v>
      </c>
      <c r="W68" s="50">
        <f>IFERROR(IF(AND(V67&gt;0,H_MortgageAmoritization!V67-H_MortgageAmoritization!Y68&gt;0),Z68+W67,#N/A),#N/A)</f>
        <v>89064.866070443706</v>
      </c>
      <c r="X68" s="50">
        <f>IFERROR(IF(AND(V67&gt;0,H_MortgageAmoritization!V67-H_MortgageAmoritization!Y68&gt;0),X67+AA68,#N/A),#N/A)</f>
        <v>0</v>
      </c>
      <c r="Y68" s="50">
        <f>IFERROR(IF(V67&gt;0,(IFERROR(('Mortgage Payment Plan'!E$8*('Mortgage Payment Plan'!E$9/12)/(1-((1+('Mortgage Payment Plan'!E$9/12))^IF('Mortgage Payment Plan'!E$16="30 Year Fixed",-360,-180)))),0))-(H_MortgageAmoritization!V67*'Mortgage Payment Plan'!E$9/12),#N/A),#N/A)</f>
        <v>385.474453051399</v>
      </c>
      <c r="Z68" s="50">
        <f>IFERROR(IF(V67&gt;0,(H_MortgageAmoritization!V67*'Mortgage Payment Plan'!E$9/12),#N/A),#N/A)</f>
        <v>1293.2670173763261</v>
      </c>
      <c r="AA68" s="50">
        <f>IFERROR(IF(V67&gt;0,'Mortgage Payment Plan'!E$14,#N/A),#N/A)</f>
        <v>0</v>
      </c>
      <c r="AB68" s="49">
        <v>48030</v>
      </c>
      <c r="AC68" s="50">
        <v>258267.92902221385</v>
      </c>
      <c r="AD68" s="50">
        <v>89064.866070443706</v>
      </c>
      <c r="AE68" s="50">
        <v>0</v>
      </c>
    </row>
    <row r="69" spans="1:31" ht="15.75" customHeight="1" x14ac:dyDescent="0.25">
      <c r="A69" s="49">
        <f>IFERROR(IF(B68&gt;0,IF(ISBLANK('Mortgage Payment Plan'!C122),IF(H_MortgageAmoritization!B68-H_MortgageAmoritization!E69&gt;0,DATE(YEAR(A68),MONTH(A68)+1,DAY(A$2)),#N/A),'Mortgage Payment Plan'!C122),#N/A),#N/A)</f>
        <v>48061</v>
      </c>
      <c r="B69" s="50">
        <f>IFERROR(IF(B68&gt;0,IF(OR(ISBLANK('Mortgage Payment Plan'!G122),'Mortgage Payment Plan'!G122=""),IF(H_MortgageAmoritization!B68-H_MortgageAmoritization!E69&gt;0,H_MortgageAmoritization!B68-H_MortgageAmoritization!E69,#N/A),'Mortgage Payment Plan'!G122),#N/A),#N/A)</f>
        <v>257880.6438823909</v>
      </c>
      <c r="C69" s="50">
        <f>IFERROR(IF(AND(B68&gt;0,H_MortgageAmoritization!B68-H_MortgageAmoritization!E69&gt;0),F69+C68,#N/A),#N/A)</f>
        <v>90356.223882390856</v>
      </c>
      <c r="D69" s="50">
        <f>IFERROR(IF(AND(B68&gt;0,H_MortgageAmoritization!B68-H_MortgageAmoritization!E69&gt;0),D68+G69,#N/A),#N/A)</f>
        <v>0</v>
      </c>
      <c r="E69" s="50">
        <f>IFERROR(IF(B68&gt;0,IF(ISBLANK('Mortgage Payment Plan'!D122),('Mortgage Payment Plan'!E$18+'Mortgage Payment Plan'!E$19+IF(MONTH(A68)+1=MONTH(1&amp;'Mortgage Payment Plan'!E$21),'Mortgage Payment Plan'!E$20,IF(AND(MONTH(A68)+1=13,MONTH(1&amp;'Mortgage Payment Plan'!E$21)=1),'Mortgage Payment Plan'!E$20,0)))-(H_MortgageAmoritization!B68*'Mortgage Payment Plan'!E$9/12),'Mortgage Payment Plan'!D122),#N/A),#N/A)</f>
        <v>387.39978167964728</v>
      </c>
      <c r="F69" s="50">
        <f>IFERROR(IF(B68&gt;0,IF(ISBLANK('Mortgage Payment Plan'!E122),(H_MortgageAmoritization!B68*'Mortgage Payment Plan'!E$9/12),'Mortgage Payment Plan'!E122),#N/A),#N/A)</f>
        <v>1291.3402183203527</v>
      </c>
      <c r="G69" s="50">
        <f>IFERROR(IF(B68&gt;0,IF(ISBLANK('Mortgage Payment Plan'!F122),'Mortgage Payment Plan'!E$14,'Mortgage Payment Plan'!F122),#N/A),#N/A)</f>
        <v>0</v>
      </c>
      <c r="H69" s="50">
        <f t="shared" si="1"/>
        <v>1678.74</v>
      </c>
      <c r="J69" s="49">
        <v>48061</v>
      </c>
      <c r="N69" s="50">
        <v>257880.6438823909</v>
      </c>
      <c r="O69" s="50">
        <v>90356.223882390856</v>
      </c>
      <c r="P69" s="50">
        <v>0</v>
      </c>
      <c r="Q69" s="50" t="e" cm="1">
        <f t="array" ref="Q69">IF('Mortgage Payment Plan'!E$22="Annual",IF(MATCH(J69,S:S,0),N69,#N/A),IF('Mortgage Payment Plan'!E$22="Percentage",_xlfn.IFS(R$2=J69,N69,R$3=J69,N69,R$4=J69,N69,R$5=J69,N69,R$6=J69,N69),#N/A))</f>
        <v>#N/A</v>
      </c>
      <c r="U69" s="49">
        <f>IFERROR(IF(V68&gt;0,IF(H_MortgageAmoritization!V68-H_MortgageAmoritization!Y69&gt;0,DATE(YEAR(U68),MONTH(U68)+1,DAY(U$2)),#N/A),#N/A),#N/A)</f>
        <v>48061</v>
      </c>
      <c r="V69" s="50">
        <f>IFERROR(IF(V68&gt;0,IF(H_MortgageAmoritization!V68-H_MortgageAmoritization!Y69&gt;0,H_MortgageAmoritization!V68-H_MortgageAmoritization!Y69,#N/A),#N/A),#N/A)</f>
        <v>257880.52719689719</v>
      </c>
      <c r="W69" s="50">
        <f>IFERROR(IF(AND(V68&gt;0,H_MortgageAmoritization!V68-H_MortgageAmoritization!Y69&gt;0),Z69+W68,#N/A),#N/A)</f>
        <v>90356.205715554781</v>
      </c>
      <c r="X69" s="50">
        <f>IFERROR(IF(AND(V68&gt;0,H_MortgageAmoritization!V68-H_MortgageAmoritization!Y69&gt;0),X68+AA69,#N/A),#N/A)</f>
        <v>0</v>
      </c>
      <c r="Y69" s="50">
        <f>IFERROR(IF(V68&gt;0,(IFERROR(('Mortgage Payment Plan'!E$8*('Mortgage Payment Plan'!E$9/12)/(1-((1+('Mortgage Payment Plan'!E$9/12))^IF('Mortgage Payment Plan'!E$16="30 Year Fixed",-360,-180)))),0))-(H_MortgageAmoritization!V68*'Mortgage Payment Plan'!E$9/12),#N/A),#N/A)</f>
        <v>387.40182531665596</v>
      </c>
      <c r="Z69" s="50">
        <f>IFERROR(IF(V68&gt;0,(H_MortgageAmoritization!V68*'Mortgage Payment Plan'!E$9/12),#N/A),#N/A)</f>
        <v>1291.3396451110691</v>
      </c>
      <c r="AA69" s="50">
        <f>IFERROR(IF(V68&gt;0,'Mortgage Payment Plan'!E$14,#N/A),#N/A)</f>
        <v>0</v>
      </c>
      <c r="AB69" s="49">
        <v>48061</v>
      </c>
      <c r="AC69" s="50">
        <v>257880.52719689719</v>
      </c>
      <c r="AD69" s="50">
        <v>90356.205715554781</v>
      </c>
      <c r="AE69" s="50">
        <v>0</v>
      </c>
    </row>
    <row r="70" spans="1:31" ht="15.75" customHeight="1" x14ac:dyDescent="0.25">
      <c r="A70" s="49">
        <f>IFERROR(IF(B69&gt;0,IF(ISBLANK('Mortgage Payment Plan'!C123),IF(H_MortgageAmoritization!B69-H_MortgageAmoritization!E70&gt;0,DATE(YEAR(A69),MONTH(A69)+1,DAY(A$2)),#N/A),'Mortgage Payment Plan'!C123),#N/A),#N/A)</f>
        <v>48092</v>
      </c>
      <c r="B70" s="50">
        <f>IFERROR(IF(B69&gt;0,IF(OR(ISBLANK('Mortgage Payment Plan'!G123),'Mortgage Payment Plan'!G123=""),IF(H_MortgageAmoritization!B69-H_MortgageAmoritization!E70&gt;0,H_MortgageAmoritization!B69-H_MortgageAmoritization!E70,#N/A),'Mortgage Payment Plan'!G123),#N/A),#N/A)</f>
        <v>257491.30710180284</v>
      </c>
      <c r="C70" s="50">
        <f>IFERROR(IF(AND(B69&gt;0,H_MortgageAmoritization!B69-H_MortgageAmoritization!E70&gt;0),F70+C69,#N/A),#N/A)</f>
        <v>91645.627101802806</v>
      </c>
      <c r="D70" s="50">
        <f>IFERROR(IF(AND(B69&gt;0,H_MortgageAmoritization!B69-H_MortgageAmoritization!E70&gt;0),D69+G70,#N/A),#N/A)</f>
        <v>0</v>
      </c>
      <c r="E70" s="50">
        <f>IFERROR(IF(B69&gt;0,IF(ISBLANK('Mortgage Payment Plan'!D123),('Mortgage Payment Plan'!E$18+'Mortgage Payment Plan'!E$19+IF(MONTH(A69)+1=MONTH(1&amp;'Mortgage Payment Plan'!E$21),'Mortgage Payment Plan'!E$20,IF(AND(MONTH(A69)+1=13,MONTH(1&amp;'Mortgage Payment Plan'!E$21)=1),'Mortgage Payment Plan'!E$20,0)))-(H_MortgageAmoritization!B69*'Mortgage Payment Plan'!E$9/12),'Mortgage Payment Plan'!D123),#N/A),#N/A)</f>
        <v>389.33678058804571</v>
      </c>
      <c r="F70" s="50">
        <f>IFERROR(IF(B69&gt;0,IF(ISBLANK('Mortgage Payment Plan'!E123),(H_MortgageAmoritization!B69*'Mortgage Payment Plan'!E$9/12),'Mortgage Payment Plan'!E123),#N/A),#N/A)</f>
        <v>1289.4032194119543</v>
      </c>
      <c r="G70" s="50">
        <f>IFERROR(IF(B69&gt;0,IF(ISBLANK('Mortgage Payment Plan'!F123),'Mortgage Payment Plan'!E$14,'Mortgage Payment Plan'!F123),#N/A),#N/A)</f>
        <v>0</v>
      </c>
      <c r="H70" s="50">
        <f t="shared" si="1"/>
        <v>1678.74</v>
      </c>
      <c r="J70" s="49">
        <v>48092</v>
      </c>
      <c r="N70" s="50">
        <v>257491.30710180284</v>
      </c>
      <c r="O70" s="50">
        <v>91645.627101802806</v>
      </c>
      <c r="P70" s="50">
        <v>0</v>
      </c>
      <c r="Q70" s="50" t="e" cm="1">
        <f t="array" ref="Q70">IF('Mortgage Payment Plan'!E$22="Annual",IF(MATCH(J70,S:S,0),N70,#N/A),IF('Mortgage Payment Plan'!E$22="Percentage",_xlfn.IFS(R$2=J70,N70,R$3=J70,N70,R$4=J70,N70,R$5=J70,N70,R$6=J70,N70),#N/A))</f>
        <v>#N/A</v>
      </c>
      <c r="U70" s="49">
        <f>IFERROR(IF(V69&gt;0,IF(H_MortgageAmoritization!V69-H_MortgageAmoritization!Y70&gt;0,DATE(YEAR(U69),MONTH(U69)+1,DAY(U$2)),#N/A),#N/A),#N/A)</f>
        <v>48092</v>
      </c>
      <c r="V70" s="50">
        <f>IFERROR(IF(V69&gt;0,IF(H_MortgageAmoritization!V69-H_MortgageAmoritization!Y70&gt;0,H_MortgageAmoritization!V69-H_MortgageAmoritization!Y70,#N/A),#N/A),#N/A)</f>
        <v>257491.18836245395</v>
      </c>
      <c r="W70" s="50">
        <f>IFERROR(IF(AND(V69&gt;0,H_MortgageAmoritization!V69-H_MortgageAmoritization!Y70&gt;0),Z70+W69,#N/A),#N/A)</f>
        <v>91645.608351539267</v>
      </c>
      <c r="X70" s="50">
        <f>IFERROR(IF(AND(V69&gt;0,H_MortgageAmoritization!V69-H_MortgageAmoritization!Y70&gt;0),X69+AA70,#N/A),#N/A)</f>
        <v>0</v>
      </c>
      <c r="Y70" s="50">
        <f>IFERROR(IF(V69&gt;0,(IFERROR(('Mortgage Payment Plan'!E$8*('Mortgage Payment Plan'!E$9/12)/(1-((1+('Mortgage Payment Plan'!E$9/12))^IF('Mortgage Payment Plan'!E$16="30 Year Fixed",-360,-180)))),0))-(H_MortgageAmoritization!V69*'Mortgage Payment Plan'!E$9/12),#N/A),#N/A)</f>
        <v>389.33883444323919</v>
      </c>
      <c r="Z70" s="50">
        <f>IFERROR(IF(V69&gt;0,(H_MortgageAmoritization!V69*'Mortgage Payment Plan'!E$9/12),#N/A),#N/A)</f>
        <v>1289.4026359844859</v>
      </c>
      <c r="AA70" s="50">
        <f>IFERROR(IF(V69&gt;0,'Mortgage Payment Plan'!E$14,#N/A),#N/A)</f>
        <v>0</v>
      </c>
      <c r="AB70" s="49">
        <v>48092</v>
      </c>
      <c r="AC70" s="50">
        <v>257491.18836245395</v>
      </c>
      <c r="AD70" s="50">
        <v>91645.608351539267</v>
      </c>
      <c r="AE70" s="50">
        <v>0</v>
      </c>
    </row>
    <row r="71" spans="1:31" ht="15.75" customHeight="1" x14ac:dyDescent="0.25">
      <c r="A71" s="49">
        <f>IFERROR(IF(B70&gt;0,IF(ISBLANK('Mortgage Payment Plan'!C124),IF(H_MortgageAmoritization!B70-H_MortgageAmoritization!E71&gt;0,DATE(YEAR(A70),MONTH(A70)+1,DAY(A$2)),#N/A),'Mortgage Payment Plan'!C124),#N/A),#N/A)</f>
        <v>48122</v>
      </c>
      <c r="B71" s="50">
        <f>IFERROR(IF(B70&gt;0,IF(OR(ISBLANK('Mortgage Payment Plan'!G124),'Mortgage Payment Plan'!G124=""),IF(H_MortgageAmoritization!B70-H_MortgageAmoritization!E71&gt;0,H_MortgageAmoritization!B70-H_MortgageAmoritization!E71,#N/A),'Mortgage Payment Plan'!G124),#N/A),#N/A)</f>
        <v>257100.02363731185</v>
      </c>
      <c r="C71" s="50">
        <f>IFERROR(IF(AND(B70&gt;0,H_MortgageAmoritization!B70-H_MortgageAmoritization!E71&gt;0),F71+C70,#N/A),#N/A)</f>
        <v>92933.083637311822</v>
      </c>
      <c r="D71" s="50">
        <f>IFERROR(IF(AND(B70&gt;0,H_MortgageAmoritization!B70-H_MortgageAmoritization!E71&gt;0),D70+G71,#N/A),#N/A)</f>
        <v>0</v>
      </c>
      <c r="E71" s="50">
        <f>IFERROR(IF(B70&gt;0,IF(ISBLANK('Mortgage Payment Plan'!D124),('Mortgage Payment Plan'!E$18+'Mortgage Payment Plan'!E$19+IF(MONTH(A70)+1=MONTH(1&amp;'Mortgage Payment Plan'!E$21),'Mortgage Payment Plan'!E$20,IF(AND(MONTH(A70)+1=13,MONTH(1&amp;'Mortgage Payment Plan'!E$21)=1),'Mortgage Payment Plan'!E$20,0)))-(H_MortgageAmoritization!B70*'Mortgage Payment Plan'!E$9/12),'Mortgage Payment Plan'!D124),#N/A),#N/A)</f>
        <v>391.28346449098581</v>
      </c>
      <c r="F71" s="50">
        <f>IFERROR(IF(B70&gt;0,IF(ISBLANK('Mortgage Payment Plan'!E124),(H_MortgageAmoritization!B70*'Mortgage Payment Plan'!E$9/12),'Mortgage Payment Plan'!E124),#N/A),#N/A)</f>
        <v>1287.4565355090142</v>
      </c>
      <c r="G71" s="50">
        <f>IFERROR(IF(B70&gt;0,IF(ISBLANK('Mortgage Payment Plan'!F124),'Mortgage Payment Plan'!E$14,'Mortgage Payment Plan'!F124),#N/A),#N/A)</f>
        <v>0</v>
      </c>
      <c r="H71" s="50">
        <f t="shared" si="1"/>
        <v>1678.74</v>
      </c>
      <c r="J71" s="49">
        <v>48122</v>
      </c>
      <c r="N71" s="50">
        <v>257100.02363731185</v>
      </c>
      <c r="O71" s="50">
        <v>92933.083637311822</v>
      </c>
      <c r="P71" s="50">
        <v>0</v>
      </c>
      <c r="Q71" s="50" t="e" cm="1">
        <f t="array" ref="Q71">IF('Mortgage Payment Plan'!E$22="Annual",IF(MATCH(J71,S:S,0),N71,#N/A),IF('Mortgage Payment Plan'!E$22="Percentage",_xlfn.IFS(R$2=J71,N71,R$3=J71,N71,R$4=J71,N71,R$5=J71,N71,R$6=J71,N71),#N/A))</f>
        <v>#N/A</v>
      </c>
      <c r="U71" s="49">
        <f>IFERROR(IF(V70&gt;0,IF(H_MortgageAmoritization!V70-H_MortgageAmoritization!Y71&gt;0,DATE(YEAR(U70),MONTH(U70)+1,DAY(U$2)),#N/A),#N/A),#N/A)</f>
        <v>48122</v>
      </c>
      <c r="V71" s="50">
        <f>IFERROR(IF(V70&gt;0,IF(H_MortgageAmoritization!V70-H_MortgageAmoritization!Y71&gt;0,H_MortgageAmoritization!V70-H_MortgageAmoritization!Y71,#N/A),#N/A),#N/A)</f>
        <v>257099.90283383848</v>
      </c>
      <c r="W71" s="50">
        <f>IFERROR(IF(AND(V70&gt;0,H_MortgageAmoritization!V70-H_MortgageAmoritization!Y71&gt;0),Z71+W70,#N/A),#N/A)</f>
        <v>92933.064293351534</v>
      </c>
      <c r="X71" s="50">
        <f>IFERROR(IF(AND(V70&gt;0,H_MortgageAmoritization!V70-H_MortgageAmoritization!Y71&gt;0),X70+AA71,#N/A),#N/A)</f>
        <v>0</v>
      </c>
      <c r="Y71" s="50">
        <f>IFERROR(IF(V70&gt;0,(IFERROR(('Mortgage Payment Plan'!E$8*('Mortgage Payment Plan'!E$9/12)/(1-((1+('Mortgage Payment Plan'!E$9/12))^IF('Mortgage Payment Plan'!E$16="30 Year Fixed",-360,-180)))),0))-(H_MortgageAmoritization!V70*'Mortgage Payment Plan'!E$9/12),#N/A),#N/A)</f>
        <v>391.28552861545541</v>
      </c>
      <c r="Z71" s="50">
        <f>IFERROR(IF(V70&gt;0,(H_MortgageAmoritization!V70*'Mortgage Payment Plan'!E$9/12),#N/A),#N/A)</f>
        <v>1287.4559418122697</v>
      </c>
      <c r="AA71" s="50">
        <f>IFERROR(IF(V70&gt;0,'Mortgage Payment Plan'!E$14,#N/A),#N/A)</f>
        <v>0</v>
      </c>
      <c r="AB71" s="49">
        <v>48122</v>
      </c>
      <c r="AC71" s="50">
        <v>257099.90283383848</v>
      </c>
      <c r="AD71" s="50">
        <v>92933.064293351534</v>
      </c>
      <c r="AE71" s="50">
        <v>0</v>
      </c>
    </row>
    <row r="72" spans="1:31" ht="15.75" customHeight="1" x14ac:dyDescent="0.25">
      <c r="A72" s="49">
        <f>IFERROR(IF(B71&gt;0,IF(ISBLANK('Mortgage Payment Plan'!C125),IF(H_MortgageAmoritization!B71-H_MortgageAmoritization!E72&gt;0,DATE(YEAR(A71),MONTH(A71)+1,DAY(A$2)),#N/A),'Mortgage Payment Plan'!C125),#N/A),#N/A)</f>
        <v>48153</v>
      </c>
      <c r="B72" s="50">
        <f>IFERROR(IF(B71&gt;0,IF(OR(ISBLANK('Mortgage Payment Plan'!G125),'Mortgage Payment Plan'!G125=""),IF(H_MortgageAmoritization!B71-H_MortgageAmoritization!E72&gt;0,H_MortgageAmoritization!B71-H_MortgageAmoritization!E72,#N/A),'Mortgage Payment Plan'!G125),#N/A),#N/A)</f>
        <v>256706.78375549841</v>
      </c>
      <c r="C72" s="50">
        <f>IFERROR(IF(AND(B71&gt;0,H_MortgageAmoritization!B71-H_MortgageAmoritization!E72&gt;0),F72+C71,#N/A),#N/A)</f>
        <v>94218.583755498388</v>
      </c>
      <c r="D72" s="50">
        <f>IFERROR(IF(AND(B71&gt;0,H_MortgageAmoritization!B71-H_MortgageAmoritization!E72&gt;0),D71+G72,#N/A),#N/A)</f>
        <v>0</v>
      </c>
      <c r="E72" s="50">
        <f>IFERROR(IF(B71&gt;0,IF(ISBLANK('Mortgage Payment Plan'!D125),('Mortgage Payment Plan'!E$18+'Mortgage Payment Plan'!E$19+IF(MONTH(A71)+1=MONTH(1&amp;'Mortgage Payment Plan'!E$21),'Mortgage Payment Plan'!E$20,IF(AND(MONTH(A71)+1=13,MONTH(1&amp;'Mortgage Payment Plan'!E$21)=1),'Mortgage Payment Plan'!E$20,0)))-(H_MortgageAmoritization!B71*'Mortgage Payment Plan'!E$9/12),'Mortgage Payment Plan'!D125),#N/A),#N/A)</f>
        <v>393.23988181344066</v>
      </c>
      <c r="F72" s="50">
        <f>IFERROR(IF(B71&gt;0,IF(ISBLANK('Mortgage Payment Plan'!E125),(H_MortgageAmoritization!B71*'Mortgage Payment Plan'!E$9/12),'Mortgage Payment Plan'!E125),#N/A),#N/A)</f>
        <v>1285.5001181865593</v>
      </c>
      <c r="G72" s="50">
        <f>IFERROR(IF(B71&gt;0,IF(ISBLANK('Mortgage Payment Plan'!F125),'Mortgage Payment Plan'!E$14,'Mortgage Payment Plan'!F125),#N/A),#N/A)</f>
        <v>0</v>
      </c>
      <c r="H72" s="50">
        <f t="shared" si="1"/>
        <v>1678.74</v>
      </c>
      <c r="J72" s="49">
        <v>48153</v>
      </c>
      <c r="N72" s="50">
        <v>256706.78375549841</v>
      </c>
      <c r="O72" s="50">
        <v>94218.583755498388</v>
      </c>
      <c r="P72" s="50">
        <v>0</v>
      </c>
      <c r="Q72" s="50" t="e" cm="1">
        <f t="array" ref="Q72">IF('Mortgage Payment Plan'!E$22="Annual",IF(MATCH(J72,S:S,0),N72,#N/A),IF('Mortgage Payment Plan'!E$22="Percentage",_xlfn.IFS(R$2=J72,N72,R$3=J72,N72,R$4=J72,N72,R$5=J72,N72,R$6=J72,N72),#N/A))</f>
        <v>#N/A</v>
      </c>
      <c r="U72" s="49">
        <f>IFERROR(IF(V71&gt;0,IF(H_MortgageAmoritization!V71-H_MortgageAmoritization!Y72&gt;0,DATE(YEAR(U71),MONTH(U71)+1,DAY(U$2)),#N/A),#N/A),#N/A)</f>
        <v>48153</v>
      </c>
      <c r="V72" s="50">
        <f>IFERROR(IF(V71&gt;0,IF(H_MortgageAmoritization!V71-H_MortgageAmoritization!Y72&gt;0,H_MortgageAmoritization!V71-H_MortgageAmoritization!Y72,#N/A),#N/A),#N/A)</f>
        <v>256706.66087757994</v>
      </c>
      <c r="W72" s="50">
        <f>IFERROR(IF(AND(V71&gt;0,H_MortgageAmoritization!V71-H_MortgageAmoritization!Y72&gt;0),Z72+W71,#N/A),#N/A)</f>
        <v>94218.563807520724</v>
      </c>
      <c r="X72" s="50">
        <f>IFERROR(IF(AND(V71&gt;0,H_MortgageAmoritization!V71-H_MortgageAmoritization!Y72&gt;0),X71+AA72,#N/A),#N/A)</f>
        <v>0</v>
      </c>
      <c r="Y72" s="50">
        <f>IFERROR(IF(V71&gt;0,(IFERROR(('Mortgage Payment Plan'!E$8*('Mortgage Payment Plan'!E$9/12)/(1-((1+('Mortgage Payment Plan'!E$9/12))^IF('Mortgage Payment Plan'!E$16="30 Year Fixed",-360,-180)))),0))-(H_MortgageAmoritization!V71*'Mortgage Payment Plan'!E$9/12),#N/A),#N/A)</f>
        <v>393.24195625853281</v>
      </c>
      <c r="Z72" s="50">
        <f>IFERROR(IF(V71&gt;0,(H_MortgageAmoritization!V71*'Mortgage Payment Plan'!E$9/12),#N/A),#N/A)</f>
        <v>1285.4995141691923</v>
      </c>
      <c r="AA72" s="50">
        <f>IFERROR(IF(V71&gt;0,'Mortgage Payment Plan'!E$14,#N/A),#N/A)</f>
        <v>0</v>
      </c>
      <c r="AB72" s="49">
        <v>48153</v>
      </c>
      <c r="AC72" s="50">
        <v>256706.66087757994</v>
      </c>
      <c r="AD72" s="50">
        <v>94218.563807520724</v>
      </c>
      <c r="AE72" s="50">
        <v>0</v>
      </c>
    </row>
    <row r="73" spans="1:31" ht="15.75" customHeight="1" x14ac:dyDescent="0.25">
      <c r="A73" s="49">
        <f>IFERROR(IF(B72&gt;0,IF(ISBLANK('Mortgage Payment Plan'!C126),IF(H_MortgageAmoritization!B72-H_MortgageAmoritization!E73&gt;0,DATE(YEAR(A72),MONTH(A72)+1,DAY(A$2)),#N/A),'Mortgage Payment Plan'!C126),#N/A),#N/A)</f>
        <v>48183</v>
      </c>
      <c r="B73" s="50">
        <f>IFERROR(IF(B72&gt;0,IF(OR(ISBLANK('Mortgage Payment Plan'!G126),'Mortgage Payment Plan'!G126=""),IF(H_MortgageAmoritization!B72-H_MortgageAmoritization!E73&gt;0,H_MortgageAmoritization!B72-H_MortgageAmoritization!E73,#N/A),'Mortgage Payment Plan'!G126),#N/A),#N/A)</f>
        <v>256311.5776742759</v>
      </c>
      <c r="C73" s="50">
        <f>IFERROR(IF(AND(B72&gt;0,H_MortgageAmoritization!B72-H_MortgageAmoritization!E73&gt;0),F73+C72,#N/A),#N/A)</f>
        <v>95502.117674275883</v>
      </c>
      <c r="D73" s="50">
        <f>IFERROR(IF(AND(B72&gt;0,H_MortgageAmoritization!B72-H_MortgageAmoritization!E73&gt;0),D72+G73,#N/A),#N/A)</f>
        <v>0</v>
      </c>
      <c r="E73" s="50">
        <f>IFERROR(IF(B72&gt;0,IF(ISBLANK('Mortgage Payment Plan'!D126),('Mortgage Payment Plan'!E$18+'Mortgage Payment Plan'!E$19+IF(MONTH(A72)+1=MONTH(1&amp;'Mortgage Payment Plan'!E$21),'Mortgage Payment Plan'!E$20,IF(AND(MONTH(A72)+1=13,MONTH(1&amp;'Mortgage Payment Plan'!E$21)=1),'Mortgage Payment Plan'!E$20,0)))-(H_MortgageAmoritization!B72*'Mortgage Payment Plan'!E$9/12),'Mortgage Payment Plan'!D126),#N/A),#N/A)</f>
        <v>395.20608122250792</v>
      </c>
      <c r="F73" s="50">
        <f>IFERROR(IF(B72&gt;0,IF(ISBLANK('Mortgage Payment Plan'!E126),(H_MortgageAmoritization!B72*'Mortgage Payment Plan'!E$9/12),'Mortgage Payment Plan'!E126),#N/A),#N/A)</f>
        <v>1283.5339187774921</v>
      </c>
      <c r="G73" s="50">
        <f>IFERROR(IF(B72&gt;0,IF(ISBLANK('Mortgage Payment Plan'!F126),'Mortgage Payment Plan'!E$14,'Mortgage Payment Plan'!F126),#N/A),#N/A)</f>
        <v>0</v>
      </c>
      <c r="H73" s="50">
        <f t="shared" si="1"/>
        <v>1678.74</v>
      </c>
      <c r="J73" s="49">
        <v>48183</v>
      </c>
      <c r="N73" s="50">
        <v>256311.5776742759</v>
      </c>
      <c r="O73" s="50">
        <v>95502.117674275883</v>
      </c>
      <c r="P73" s="50">
        <v>0</v>
      </c>
      <c r="Q73" s="50" t="e" cm="1">
        <f t="array" ref="Q73">IF('Mortgage Payment Plan'!E$22="Annual",IF(MATCH(J73,S:S,0),N73,#N/A),IF('Mortgage Payment Plan'!E$22="Percentage",_xlfn.IFS(R$2=J73,N73,R$3=J73,N73,R$4=J73,N73,R$5=J73,N73,R$6=J73,N73),#N/A))</f>
        <v>#N/A</v>
      </c>
      <c r="U73" s="49">
        <f>IFERROR(IF(V72&gt;0,IF(H_MortgageAmoritization!V72-H_MortgageAmoritization!Y73&gt;0,DATE(YEAR(U72),MONTH(U72)+1,DAY(U$2)),#N/A),#N/A),#N/A)</f>
        <v>48183</v>
      </c>
      <c r="V73" s="50">
        <f>IFERROR(IF(V72&gt;0,IF(H_MortgageAmoritization!V72-H_MortgageAmoritization!Y73&gt;0,H_MortgageAmoritization!V72-H_MortgageAmoritization!Y73,#N/A),#N/A),#N/A)</f>
        <v>256311.4527115401</v>
      </c>
      <c r="W73" s="50">
        <f>IFERROR(IF(AND(V72&gt;0,H_MortgageAmoritization!V72-H_MortgageAmoritization!Y73&gt;0),Z73+W72,#N/A),#N/A)</f>
        <v>95502.097111908617</v>
      </c>
      <c r="X73" s="50">
        <f>IFERROR(IF(AND(V72&gt;0,H_MortgageAmoritization!V72-H_MortgageAmoritization!Y73&gt;0),X72+AA73,#N/A),#N/A)</f>
        <v>0</v>
      </c>
      <c r="Y73" s="50">
        <f>IFERROR(IF(V72&gt;0,(IFERROR(('Mortgage Payment Plan'!E$8*('Mortgage Payment Plan'!E$9/12)/(1-((1+('Mortgage Payment Plan'!E$9/12))^IF('Mortgage Payment Plan'!E$16="30 Year Fixed",-360,-180)))),0))-(H_MortgageAmoritization!V72*'Mortgage Payment Plan'!E$9/12),#N/A),#N/A)</f>
        <v>395.2081660398253</v>
      </c>
      <c r="Z73" s="50">
        <f>IFERROR(IF(V72&gt;0,(H_MortgageAmoritization!V72*'Mortgage Payment Plan'!E$9/12),#N/A),#N/A)</f>
        <v>1283.5333043878998</v>
      </c>
      <c r="AA73" s="50">
        <f>IFERROR(IF(V72&gt;0,'Mortgage Payment Plan'!E$14,#N/A),#N/A)</f>
        <v>0</v>
      </c>
      <c r="AB73" s="49">
        <v>48183</v>
      </c>
      <c r="AC73" s="50">
        <v>256311.4527115401</v>
      </c>
      <c r="AD73" s="50">
        <v>95502.097111908617</v>
      </c>
      <c r="AE73" s="50">
        <v>0</v>
      </c>
    </row>
    <row r="74" spans="1:31" ht="15.75" customHeight="1" x14ac:dyDescent="0.25">
      <c r="A74" s="49">
        <f>IFERROR(IF(B73&gt;0,IF(ISBLANK('Mortgage Payment Plan'!C127),IF(H_MortgageAmoritization!B73-H_MortgageAmoritization!E74&gt;0,DATE(YEAR(A73),MONTH(A73)+1,DAY(A$2)),#N/A),'Mortgage Payment Plan'!C127),#N/A),#N/A)</f>
        <v>48214</v>
      </c>
      <c r="B74" s="50">
        <f>IFERROR(IF(B73&gt;0,IF(OR(ISBLANK('Mortgage Payment Plan'!G127),'Mortgage Payment Plan'!G127=""),IF(H_MortgageAmoritization!B73-H_MortgageAmoritization!E74&gt;0,H_MortgageAmoritization!B73-H_MortgageAmoritization!E74,#N/A),'Mortgage Payment Plan'!G127),#N/A),#N/A)</f>
        <v>255914.39556264729</v>
      </c>
      <c r="C74" s="50">
        <f>IFERROR(IF(AND(B73&gt;0,H_MortgageAmoritization!B73-H_MortgageAmoritization!E74&gt;0),F74+C73,#N/A),#N/A)</f>
        <v>96783.675562647259</v>
      </c>
      <c r="D74" s="50">
        <f>IFERROR(IF(AND(B73&gt;0,H_MortgageAmoritization!B73-H_MortgageAmoritization!E74&gt;0),D73+G74,#N/A),#N/A)</f>
        <v>0</v>
      </c>
      <c r="E74" s="50">
        <f>IFERROR(IF(B73&gt;0,IF(ISBLANK('Mortgage Payment Plan'!D127),('Mortgage Payment Plan'!E$18+'Mortgage Payment Plan'!E$19+IF(MONTH(A73)+1=MONTH(1&amp;'Mortgage Payment Plan'!E$21),'Mortgage Payment Plan'!E$20,IF(AND(MONTH(A73)+1=13,MONTH(1&amp;'Mortgage Payment Plan'!E$21)=1),'Mortgage Payment Plan'!E$20,0)))-(H_MortgageAmoritization!B73*'Mortgage Payment Plan'!E$9/12),'Mortgage Payment Plan'!D127),#N/A),#N/A)</f>
        <v>397.18211162862053</v>
      </c>
      <c r="F74" s="50">
        <f>IFERROR(IF(B73&gt;0,IF(ISBLANK('Mortgage Payment Plan'!E127),(H_MortgageAmoritization!B73*'Mortgage Payment Plan'!E$9/12),'Mortgage Payment Plan'!E127),#N/A),#N/A)</f>
        <v>1281.5578883713795</v>
      </c>
      <c r="G74" s="50">
        <f>IFERROR(IF(B73&gt;0,IF(ISBLANK('Mortgage Payment Plan'!F127),'Mortgage Payment Plan'!E$14,'Mortgage Payment Plan'!F127),#N/A),#N/A)</f>
        <v>0</v>
      </c>
      <c r="H74" s="50">
        <f t="shared" si="1"/>
        <v>1678.74</v>
      </c>
      <c r="J74" s="49">
        <v>48214</v>
      </c>
      <c r="N74" s="50">
        <v>255914.39556264729</v>
      </c>
      <c r="O74" s="50">
        <v>96783.675562647259</v>
      </c>
      <c r="P74" s="50">
        <v>0</v>
      </c>
      <c r="Q74" s="50" t="e" cm="1">
        <f t="array" ref="Q74">IF('Mortgage Payment Plan'!E$22="Annual",IF(MATCH(J74,S:S,0),N74,#N/A),IF('Mortgage Payment Plan'!E$22="Percentage",_xlfn.IFS(R$2=J74,N74,R$3=J74,N74,R$4=J74,N74,R$5=J74,N74,R$6=J74,N74),#N/A))</f>
        <v>#N/A</v>
      </c>
      <c r="U74" s="49">
        <f>IFERROR(IF(V73&gt;0,IF(H_MortgageAmoritization!V73-H_MortgageAmoritization!Y74&gt;0,DATE(YEAR(U73),MONTH(U73)+1,DAY(U$2)),#N/A),#N/A),#N/A)</f>
        <v>48214</v>
      </c>
      <c r="V74" s="50">
        <f>IFERROR(IF(V73&gt;0,IF(H_MortgageAmoritization!V73-H_MortgageAmoritization!Y74&gt;0,H_MortgageAmoritization!V73-H_MortgageAmoritization!Y74,#N/A),#N/A),#N/A)</f>
        <v>255914.26850467006</v>
      </c>
      <c r="W74" s="50">
        <f>IFERROR(IF(AND(V73&gt;0,H_MortgageAmoritization!V73-H_MortgageAmoritization!Y74&gt;0),Z74+W73,#N/A),#N/A)</f>
        <v>96783.654375466314</v>
      </c>
      <c r="X74" s="50">
        <f>IFERROR(IF(AND(V73&gt;0,H_MortgageAmoritization!V73-H_MortgageAmoritization!Y74&gt;0),X73+AA74,#N/A),#N/A)</f>
        <v>0</v>
      </c>
      <c r="Y74" s="50">
        <f>IFERROR(IF(V73&gt;0,(IFERROR(('Mortgage Payment Plan'!E$8*('Mortgage Payment Plan'!E$9/12)/(1-((1+('Mortgage Payment Plan'!E$9/12))^IF('Mortgage Payment Plan'!E$16="30 Year Fixed",-360,-180)))),0))-(H_MortgageAmoritization!V73*'Mortgage Payment Plan'!E$9/12),#N/A),#N/A)</f>
        <v>397.18420687002458</v>
      </c>
      <c r="Z74" s="50">
        <f>IFERROR(IF(V73&gt;0,(H_MortgageAmoritization!V73*'Mortgage Payment Plan'!E$9/12),#N/A),#N/A)</f>
        <v>1281.5572635577005</v>
      </c>
      <c r="AA74" s="50">
        <f>IFERROR(IF(V73&gt;0,'Mortgage Payment Plan'!E$14,#N/A),#N/A)</f>
        <v>0</v>
      </c>
      <c r="AB74" s="49">
        <v>48214</v>
      </c>
      <c r="AC74" s="50">
        <v>255914.26850467006</v>
      </c>
      <c r="AD74" s="50">
        <v>96783.654375466314</v>
      </c>
      <c r="AE74" s="50">
        <v>0</v>
      </c>
    </row>
    <row r="75" spans="1:31" ht="15.75" customHeight="1" x14ac:dyDescent="0.25">
      <c r="A75" s="49">
        <f>IFERROR(IF(B74&gt;0,IF(ISBLANK('Mortgage Payment Plan'!C128),IF(H_MortgageAmoritization!B74-H_MortgageAmoritization!E75&gt;0,DATE(YEAR(A74),MONTH(A74)+1,DAY(A$2)),#N/A),'Mortgage Payment Plan'!C128),#N/A),#N/A)</f>
        <v>48245</v>
      </c>
      <c r="B75" s="50">
        <f>IFERROR(IF(B74&gt;0,IF(OR(ISBLANK('Mortgage Payment Plan'!G128),'Mortgage Payment Plan'!G128=""),IF(H_MortgageAmoritization!B74-H_MortgageAmoritization!E75&gt;0,H_MortgageAmoritization!B74-H_MortgageAmoritization!E75,#N/A),'Mortgage Payment Plan'!G128),#N/A),#N/A)</f>
        <v>255515.22754046053</v>
      </c>
      <c r="C75" s="50">
        <f>IFERROR(IF(AND(B74&gt;0,H_MortgageAmoritization!B74-H_MortgageAmoritization!E75&gt;0),F75+C74,#N/A),#N/A)</f>
        <v>98063.247540460492</v>
      </c>
      <c r="D75" s="50">
        <f>IFERROR(IF(AND(B74&gt;0,H_MortgageAmoritization!B74-H_MortgageAmoritization!E75&gt;0),D74+G75,#N/A),#N/A)</f>
        <v>0</v>
      </c>
      <c r="E75" s="50">
        <f>IFERROR(IF(B74&gt;0,IF(ISBLANK('Mortgage Payment Plan'!D128),('Mortgage Payment Plan'!E$18+'Mortgage Payment Plan'!E$19+IF(MONTH(A74)+1=MONTH(1&amp;'Mortgage Payment Plan'!E$21),'Mortgage Payment Plan'!E$20,IF(AND(MONTH(A74)+1=13,MONTH(1&amp;'Mortgage Payment Plan'!E$21)=1),'Mortgage Payment Plan'!E$20,0)))-(H_MortgageAmoritization!B74*'Mortgage Payment Plan'!E$9/12),'Mortgage Payment Plan'!D128),#N/A),#N/A)</f>
        <v>399.16802218676366</v>
      </c>
      <c r="F75" s="50">
        <f>IFERROR(IF(B74&gt;0,IF(ISBLANK('Mortgage Payment Plan'!E128),(H_MortgageAmoritization!B74*'Mortgage Payment Plan'!E$9/12),'Mortgage Payment Plan'!E128),#N/A),#N/A)</f>
        <v>1279.5719778132363</v>
      </c>
      <c r="G75" s="50">
        <f>IFERROR(IF(B74&gt;0,IF(ISBLANK('Mortgage Payment Plan'!F128),'Mortgage Payment Plan'!E$14,'Mortgage Payment Plan'!F128),#N/A),#N/A)</f>
        <v>0</v>
      </c>
      <c r="H75" s="50">
        <f t="shared" si="1"/>
        <v>1678.74</v>
      </c>
      <c r="J75" s="49">
        <v>48245</v>
      </c>
      <c r="N75" s="50">
        <v>255515.22754046053</v>
      </c>
      <c r="O75" s="50">
        <v>98063.247540460492</v>
      </c>
      <c r="P75" s="50">
        <v>0</v>
      </c>
      <c r="Q75" s="50" t="e" cm="1">
        <f t="array" ref="Q75">IF('Mortgage Payment Plan'!E$22="Annual",IF(MATCH(J75,S:S,0),N75,#N/A),IF('Mortgage Payment Plan'!E$22="Percentage",_xlfn.IFS(R$2=J75,N75,R$3=J75,N75,R$4=J75,N75,R$5=J75,N75,R$6=J75,N75),#N/A))</f>
        <v>#N/A</v>
      </c>
      <c r="U75" s="49">
        <f>IFERROR(IF(V74&gt;0,IF(H_MortgageAmoritization!V74-H_MortgageAmoritization!Y75&gt;0,DATE(YEAR(U74),MONTH(U74)+1,DAY(U$2)),#N/A),#N/A),#N/A)</f>
        <v>48245</v>
      </c>
      <c r="V75" s="50">
        <f>IFERROR(IF(V74&gt;0,IF(H_MortgageAmoritization!V74-H_MortgageAmoritization!Y75&gt;0,H_MortgageAmoritization!V74-H_MortgageAmoritization!Y75,#N/A),#N/A),#N/A)</f>
        <v>255515.0983767657</v>
      </c>
      <c r="W75" s="50">
        <f>IFERROR(IF(AND(V74&gt;0,H_MortgageAmoritization!V74-H_MortgageAmoritization!Y75&gt;0),Z75+W74,#N/A),#N/A)</f>
        <v>98063.22571798967</v>
      </c>
      <c r="X75" s="50">
        <f>IFERROR(IF(AND(V74&gt;0,H_MortgageAmoritization!V74-H_MortgageAmoritization!Y75&gt;0),X74+AA75,#N/A),#N/A)</f>
        <v>0</v>
      </c>
      <c r="Y75" s="50">
        <f>IFERROR(IF(V74&gt;0,(IFERROR(('Mortgage Payment Plan'!E$8*('Mortgage Payment Plan'!E$9/12)/(1-((1+('Mortgage Payment Plan'!E$9/12))^IF('Mortgage Payment Plan'!E$16="30 Year Fixed",-360,-180)))),0))-(H_MortgageAmoritization!V74*'Mortgage Payment Plan'!E$9/12),#N/A),#N/A)</f>
        <v>399.17012790437479</v>
      </c>
      <c r="Z75" s="50">
        <f>IFERROR(IF(V74&gt;0,(H_MortgageAmoritization!V74*'Mortgage Payment Plan'!E$9/12),#N/A),#N/A)</f>
        <v>1279.5713425233503</v>
      </c>
      <c r="AA75" s="50">
        <f>IFERROR(IF(V74&gt;0,'Mortgage Payment Plan'!E$14,#N/A),#N/A)</f>
        <v>0</v>
      </c>
      <c r="AB75" s="49">
        <v>48245</v>
      </c>
      <c r="AC75" s="50">
        <v>255515.0983767657</v>
      </c>
      <c r="AD75" s="50">
        <v>98063.22571798967</v>
      </c>
      <c r="AE75" s="50">
        <v>0</v>
      </c>
    </row>
    <row r="76" spans="1:31" ht="15.75" customHeight="1" x14ac:dyDescent="0.25">
      <c r="A76" s="49">
        <f>IFERROR(IF(B75&gt;0,IF(ISBLANK('Mortgage Payment Plan'!C129),IF(H_MortgageAmoritization!B75-H_MortgageAmoritization!E76&gt;0,DATE(YEAR(A75),MONTH(A75)+1,DAY(A$2)),#N/A),'Mortgage Payment Plan'!C129),#N/A),#N/A)</f>
        <v>48274</v>
      </c>
      <c r="B76" s="50">
        <f>IFERROR(IF(B75&gt;0,IF(OR(ISBLANK('Mortgage Payment Plan'!G129),'Mortgage Payment Plan'!G129=""),IF(H_MortgageAmoritization!B75-H_MortgageAmoritization!E76&gt;0,H_MortgageAmoritization!B75-H_MortgageAmoritization!E76,#N/A),'Mortgage Payment Plan'!G129),#N/A),#N/A)</f>
        <v>255114.06367816284</v>
      </c>
      <c r="C76" s="50">
        <f>IFERROR(IF(AND(B75&gt;0,H_MortgageAmoritization!B75-H_MortgageAmoritization!E76&gt;0),F76+C75,#N/A),#N/A)</f>
        <v>99340.823678162793</v>
      </c>
      <c r="D76" s="50">
        <f>IFERROR(IF(AND(B75&gt;0,H_MortgageAmoritization!B75-H_MortgageAmoritization!E76&gt;0),D75+G76,#N/A),#N/A)</f>
        <v>0</v>
      </c>
      <c r="E76" s="50">
        <f>IFERROR(IF(B75&gt;0,IF(ISBLANK('Mortgage Payment Plan'!D129),('Mortgage Payment Plan'!E$18+'Mortgage Payment Plan'!E$19+IF(MONTH(A75)+1=MONTH(1&amp;'Mortgage Payment Plan'!E$21),'Mortgage Payment Plan'!E$20,IF(AND(MONTH(A75)+1=13,MONTH(1&amp;'Mortgage Payment Plan'!E$21)=1),'Mortgage Payment Plan'!E$20,0)))-(H_MortgageAmoritization!B75*'Mortgage Payment Plan'!E$9/12),'Mortgage Payment Plan'!D129),#N/A),#N/A)</f>
        <v>401.16386229769751</v>
      </c>
      <c r="F76" s="50">
        <f>IFERROR(IF(B75&gt;0,IF(ISBLANK('Mortgage Payment Plan'!E129),(H_MortgageAmoritization!B75*'Mortgage Payment Plan'!E$9/12),'Mortgage Payment Plan'!E129),#N/A),#N/A)</f>
        <v>1277.5761377023025</v>
      </c>
      <c r="G76" s="50">
        <f>IFERROR(IF(B75&gt;0,IF(ISBLANK('Mortgage Payment Plan'!F129),'Mortgage Payment Plan'!E$14,'Mortgage Payment Plan'!F129),#N/A),#N/A)</f>
        <v>0</v>
      </c>
      <c r="H76" s="50">
        <f t="shared" si="1"/>
        <v>1678.74</v>
      </c>
      <c r="J76" s="49">
        <v>48274</v>
      </c>
      <c r="N76" s="50">
        <v>255114.06367816284</v>
      </c>
      <c r="O76" s="50">
        <v>99340.823678162793</v>
      </c>
      <c r="P76" s="50">
        <v>0</v>
      </c>
      <c r="Q76" s="50" t="e" cm="1">
        <f t="array" ref="Q76">IF('Mortgage Payment Plan'!E$22="Annual",IF(MATCH(J76,S:S,0),N76,#N/A),IF('Mortgage Payment Plan'!E$22="Percentage",_xlfn.IFS(R$2=J76,N76,R$3=J76,N76,R$4=J76,N76,R$5=J76,N76,R$6=J76,N76),#N/A))</f>
        <v>#N/A</v>
      </c>
      <c r="U76" s="49">
        <f>IFERROR(IF(V75&gt;0,IF(H_MortgageAmoritization!V75-H_MortgageAmoritization!Y76&gt;0,DATE(YEAR(U75),MONTH(U75)+1,DAY(U$2)),#N/A),#N/A),#N/A)</f>
        <v>48274</v>
      </c>
      <c r="V76" s="50">
        <f>IFERROR(IF(V75&gt;0,IF(H_MortgageAmoritization!V75-H_MortgageAmoritization!Y76&gt;0,H_MortgageAmoritization!V75-H_MortgageAmoritization!Y76,#N/A),#N/A),#N/A)</f>
        <v>255113.9323982218</v>
      </c>
      <c r="W76" s="50">
        <f>IFERROR(IF(AND(V75&gt;0,H_MortgageAmoritization!V75-H_MortgageAmoritization!Y76&gt;0),Z76+W75,#N/A),#N/A)</f>
        <v>99340.801209873505</v>
      </c>
      <c r="X76" s="50">
        <f>IFERROR(IF(AND(V75&gt;0,H_MortgageAmoritization!V75-H_MortgageAmoritization!Y76&gt;0),X75+AA76,#N/A),#N/A)</f>
        <v>0</v>
      </c>
      <c r="Y76" s="50">
        <f>IFERROR(IF(V75&gt;0,(IFERROR(('Mortgage Payment Plan'!E$8*('Mortgage Payment Plan'!E$9/12)/(1-((1+('Mortgage Payment Plan'!E$9/12))^IF('Mortgage Payment Plan'!E$16="30 Year Fixed",-360,-180)))),0))-(H_MortgageAmoritization!V75*'Mortgage Payment Plan'!E$9/12),#N/A),#N/A)</f>
        <v>401.16597854389647</v>
      </c>
      <c r="Z76" s="50">
        <f>IFERROR(IF(V75&gt;0,(H_MortgageAmoritization!V75*'Mortgage Payment Plan'!E$9/12),#N/A),#N/A)</f>
        <v>1277.5754918838286</v>
      </c>
      <c r="AA76" s="50">
        <f>IFERROR(IF(V75&gt;0,'Mortgage Payment Plan'!E$14,#N/A),#N/A)</f>
        <v>0</v>
      </c>
      <c r="AB76" s="49">
        <v>48274</v>
      </c>
      <c r="AC76" s="50">
        <v>255113.9323982218</v>
      </c>
      <c r="AD76" s="50">
        <v>99340.801209873505</v>
      </c>
      <c r="AE76" s="50">
        <v>0</v>
      </c>
    </row>
    <row r="77" spans="1:31" ht="15.75" customHeight="1" x14ac:dyDescent="0.25">
      <c r="A77" s="49">
        <f>IFERROR(IF(B76&gt;0,IF(ISBLANK('Mortgage Payment Plan'!C130),IF(H_MortgageAmoritization!B76-H_MortgageAmoritization!E77&gt;0,DATE(YEAR(A76),MONTH(A76)+1,DAY(A$2)),#N/A),'Mortgage Payment Plan'!C130),#N/A),#N/A)</f>
        <v>48305</v>
      </c>
      <c r="B77" s="50">
        <f>IFERROR(IF(B76&gt;0,IF(OR(ISBLANK('Mortgage Payment Plan'!G130),'Mortgage Payment Plan'!G130=""),IF(H_MortgageAmoritization!B76-H_MortgageAmoritization!E77&gt;0,H_MortgageAmoritization!B76-H_MortgageAmoritization!E77,#N/A),'Mortgage Payment Plan'!G130),#N/A),#N/A)</f>
        <v>254710.89399655367</v>
      </c>
      <c r="C77" s="50">
        <f>IFERROR(IF(AND(B76&gt;0,H_MortgageAmoritization!B76-H_MortgageAmoritization!E77&gt;0),F77+C76,#N/A),#N/A)</f>
        <v>100616.39399655361</v>
      </c>
      <c r="D77" s="50">
        <f>IFERROR(IF(AND(B76&gt;0,H_MortgageAmoritization!B76-H_MortgageAmoritization!E77&gt;0),D76+G77,#N/A),#N/A)</f>
        <v>0</v>
      </c>
      <c r="E77" s="50">
        <f>IFERROR(IF(B76&gt;0,IF(ISBLANK('Mortgage Payment Plan'!D130),('Mortgage Payment Plan'!E$18+'Mortgage Payment Plan'!E$19+IF(MONTH(A76)+1=MONTH(1&amp;'Mortgage Payment Plan'!E$21),'Mortgage Payment Plan'!E$20,IF(AND(MONTH(A76)+1=13,MONTH(1&amp;'Mortgage Payment Plan'!E$21)=1),'Mortgage Payment Plan'!E$20,0)))-(H_MortgageAmoritization!B76*'Mortgage Payment Plan'!E$9/12),'Mortgage Payment Plan'!D130),#N/A),#N/A)</f>
        <v>403.16968160918577</v>
      </c>
      <c r="F77" s="50">
        <f>IFERROR(IF(B76&gt;0,IF(ISBLANK('Mortgage Payment Plan'!E130),(H_MortgageAmoritization!B76*'Mortgage Payment Plan'!E$9/12),'Mortgage Payment Plan'!E130),#N/A),#N/A)</f>
        <v>1275.5703183908142</v>
      </c>
      <c r="G77" s="50">
        <f>IFERROR(IF(B76&gt;0,IF(ISBLANK('Mortgage Payment Plan'!F130),'Mortgage Payment Plan'!E$14,'Mortgage Payment Plan'!F130),#N/A),#N/A)</f>
        <v>0</v>
      </c>
      <c r="H77" s="50">
        <f t="shared" si="1"/>
        <v>1678.74</v>
      </c>
      <c r="J77" s="49">
        <v>48305</v>
      </c>
      <c r="N77" s="50">
        <v>254710.89399655367</v>
      </c>
      <c r="O77" s="50">
        <v>100616.39399655361</v>
      </c>
      <c r="P77" s="50">
        <v>0</v>
      </c>
      <c r="Q77" s="50" t="e" cm="1">
        <f t="array" ref="Q77">IF('Mortgage Payment Plan'!E$22="Annual",IF(MATCH(J77,S:S,0),N77,#N/A),IF('Mortgage Payment Plan'!E$22="Percentage",_xlfn.IFS(R$2=J77,N77,R$3=J77,N77,R$4=J77,N77,R$5=J77,N77,R$6=J77,N77),#N/A))</f>
        <v>#N/A</v>
      </c>
      <c r="U77" s="49">
        <f>IFERROR(IF(V76&gt;0,IF(H_MortgageAmoritization!V76-H_MortgageAmoritization!Y77&gt;0,DATE(YEAR(U76),MONTH(U76)+1,DAY(U$2)),#N/A),#N/A),#N/A)</f>
        <v>48305</v>
      </c>
      <c r="V77" s="50">
        <f>IFERROR(IF(V76&gt;0,IF(H_MortgageAmoritization!V76-H_MortgageAmoritization!Y77&gt;0,H_MortgageAmoritization!V76-H_MortgageAmoritization!Y77,#N/A),#N/A),#N/A)</f>
        <v>254710.76058978518</v>
      </c>
      <c r="W77" s="50">
        <f>IFERROR(IF(AND(V76&gt;0,H_MortgageAmoritization!V76-H_MortgageAmoritization!Y77&gt;0),Z77+W76,#N/A),#N/A)</f>
        <v>100616.37087186461</v>
      </c>
      <c r="X77" s="50">
        <f>IFERROR(IF(AND(V76&gt;0,H_MortgageAmoritization!V76-H_MortgageAmoritization!Y77&gt;0),X76+AA77,#N/A),#N/A)</f>
        <v>0</v>
      </c>
      <c r="Y77" s="50">
        <f>IFERROR(IF(V76&gt;0,(IFERROR(('Mortgage Payment Plan'!E$8*('Mortgage Payment Plan'!E$9/12)/(1-((1+('Mortgage Payment Plan'!E$9/12))^IF('Mortgage Payment Plan'!E$16="30 Year Fixed",-360,-180)))),0))-(H_MortgageAmoritization!V76*'Mortgage Payment Plan'!E$9/12),#N/A),#N/A)</f>
        <v>403.17180843661617</v>
      </c>
      <c r="Z77" s="50">
        <f>IFERROR(IF(V76&gt;0,(H_MortgageAmoritization!V76*'Mortgage Payment Plan'!E$9/12),#N/A),#N/A)</f>
        <v>1275.5696619911089</v>
      </c>
      <c r="AA77" s="50">
        <f>IFERROR(IF(V76&gt;0,'Mortgage Payment Plan'!E$14,#N/A),#N/A)</f>
        <v>0</v>
      </c>
      <c r="AB77" s="49">
        <v>48305</v>
      </c>
      <c r="AC77" s="50">
        <v>254710.76058978518</v>
      </c>
      <c r="AD77" s="50">
        <v>100616.37087186461</v>
      </c>
      <c r="AE77" s="50">
        <v>0</v>
      </c>
    </row>
    <row r="78" spans="1:31" ht="15.75" customHeight="1" x14ac:dyDescent="0.25">
      <c r="A78" s="49">
        <f>IFERROR(IF(B77&gt;0,IF(ISBLANK('Mortgage Payment Plan'!C131),IF(H_MortgageAmoritization!B77-H_MortgageAmoritization!E78&gt;0,DATE(YEAR(A77),MONTH(A77)+1,DAY(A$2)),#N/A),'Mortgage Payment Plan'!C131),#N/A),#N/A)</f>
        <v>48335</v>
      </c>
      <c r="B78" s="50">
        <f>IFERROR(IF(B77&gt;0,IF(OR(ISBLANK('Mortgage Payment Plan'!G131),'Mortgage Payment Plan'!G131=""),IF(H_MortgageAmoritization!B77-H_MortgageAmoritization!E78&gt;0,H_MortgageAmoritization!B77-H_MortgageAmoritization!E78,#N/A),'Mortgage Payment Plan'!G131),#N/A),#N/A)</f>
        <v>254305.70846653645</v>
      </c>
      <c r="C78" s="50">
        <f>IFERROR(IF(AND(B77&gt;0,H_MortgageAmoritization!B77-H_MortgageAmoritization!E78&gt;0),F78+C77,#N/A),#N/A)</f>
        <v>101889.94846653639</v>
      </c>
      <c r="D78" s="50">
        <f>IFERROR(IF(AND(B77&gt;0,H_MortgageAmoritization!B77-H_MortgageAmoritization!E78&gt;0),D77+G78,#N/A),#N/A)</f>
        <v>0</v>
      </c>
      <c r="E78" s="50">
        <f>IFERROR(IF(B77&gt;0,IF(ISBLANK('Mortgage Payment Plan'!D131),('Mortgage Payment Plan'!E$18+'Mortgage Payment Plan'!E$19+IF(MONTH(A77)+1=MONTH(1&amp;'Mortgage Payment Plan'!E$21),'Mortgage Payment Plan'!E$20,IF(AND(MONTH(A77)+1=13,MONTH(1&amp;'Mortgage Payment Plan'!E$21)=1),'Mortgage Payment Plan'!E$20,0)))-(H_MortgageAmoritization!B77*'Mortgage Payment Plan'!E$9/12),'Mortgage Payment Plan'!D131),#N/A),#N/A)</f>
        <v>405.18553001723171</v>
      </c>
      <c r="F78" s="50">
        <f>IFERROR(IF(B77&gt;0,IF(ISBLANK('Mortgage Payment Plan'!E131),(H_MortgageAmoritization!B77*'Mortgage Payment Plan'!E$9/12),'Mortgage Payment Plan'!E131),#N/A),#N/A)</f>
        <v>1273.5544699827683</v>
      </c>
      <c r="G78" s="50">
        <f>IFERROR(IF(B77&gt;0,IF(ISBLANK('Mortgage Payment Plan'!F131),'Mortgage Payment Plan'!E$14,'Mortgage Payment Plan'!F131),#N/A),#N/A)</f>
        <v>0</v>
      </c>
      <c r="H78" s="50">
        <f t="shared" si="1"/>
        <v>1678.74</v>
      </c>
      <c r="J78" s="49">
        <v>48335</v>
      </c>
      <c r="N78" s="50">
        <v>254305.70846653645</v>
      </c>
      <c r="O78" s="50">
        <v>101889.94846653639</v>
      </c>
      <c r="P78" s="50">
        <v>0</v>
      </c>
      <c r="Q78" s="50" t="e" cm="1">
        <f t="array" ref="Q78">IF('Mortgage Payment Plan'!E$22="Annual",IF(MATCH(J78,S:S,0),N78,#N/A),IF('Mortgage Payment Plan'!E$22="Percentage",_xlfn.IFS(R$2=J78,N78,R$3=J78,N78,R$4=J78,N78,R$5=J78,N78,R$6=J78,N78),#N/A))</f>
        <v>#N/A</v>
      </c>
      <c r="U78" s="49">
        <f>IFERROR(IF(V77&gt;0,IF(H_MortgageAmoritization!V77-H_MortgageAmoritization!Y78&gt;0,DATE(YEAR(U77),MONTH(U77)+1,DAY(U$2)),#N/A),#N/A),#N/A)</f>
        <v>48335</v>
      </c>
      <c r="V78" s="50">
        <f>IFERROR(IF(V77&gt;0,IF(H_MortgageAmoritization!V77-H_MortgageAmoritization!Y78&gt;0,H_MortgageAmoritization!V77-H_MortgageAmoritization!Y78,#N/A),#N/A),#N/A)</f>
        <v>254305.57292230637</v>
      </c>
      <c r="W78" s="50">
        <f>IFERROR(IF(AND(V77&gt;0,H_MortgageAmoritization!V77-H_MortgageAmoritization!Y78&gt;0),Z78+W77,#N/A),#N/A)</f>
        <v>101889.92467481353</v>
      </c>
      <c r="X78" s="50">
        <f>IFERROR(IF(AND(V77&gt;0,H_MortgageAmoritization!V77-H_MortgageAmoritization!Y78&gt;0),X77+AA78,#N/A),#N/A)</f>
        <v>0</v>
      </c>
      <c r="Y78" s="50">
        <f>IFERROR(IF(V77&gt;0,(IFERROR(('Mortgage Payment Plan'!E$8*('Mortgage Payment Plan'!E$9/12)/(1-((1+('Mortgage Payment Plan'!E$9/12))^IF('Mortgage Payment Plan'!E$16="30 Year Fixed",-360,-180)))),0))-(H_MortgageAmoritization!V77*'Mortgage Payment Plan'!E$9/12),#N/A),#N/A)</f>
        <v>405.18766747879909</v>
      </c>
      <c r="Z78" s="50">
        <f>IFERROR(IF(V77&gt;0,(H_MortgageAmoritization!V77*'Mortgage Payment Plan'!E$9/12),#N/A),#N/A)</f>
        <v>1273.553802948926</v>
      </c>
      <c r="AA78" s="50">
        <f>IFERROR(IF(V77&gt;0,'Mortgage Payment Plan'!E$14,#N/A),#N/A)</f>
        <v>0</v>
      </c>
      <c r="AB78" s="49">
        <v>48335</v>
      </c>
      <c r="AC78" s="50">
        <v>254305.57292230637</v>
      </c>
      <c r="AD78" s="50">
        <v>101889.92467481353</v>
      </c>
      <c r="AE78" s="50">
        <v>0</v>
      </c>
    </row>
    <row r="79" spans="1:31" ht="15.75" customHeight="1" x14ac:dyDescent="0.25">
      <c r="A79" s="49">
        <f>IFERROR(IF(B78&gt;0,IF(ISBLANK('Mortgage Payment Plan'!C132),IF(H_MortgageAmoritization!B78-H_MortgageAmoritization!E79&gt;0,DATE(YEAR(A78),MONTH(A78)+1,DAY(A$2)),#N/A),'Mortgage Payment Plan'!C132),#N/A),#N/A)</f>
        <v>48366</v>
      </c>
      <c r="B79" s="50">
        <f>IFERROR(IF(B78&gt;0,IF(OR(ISBLANK('Mortgage Payment Plan'!G132),'Mortgage Payment Plan'!G132=""),IF(H_MortgageAmoritization!B78-H_MortgageAmoritization!E79&gt;0,H_MortgageAmoritization!B78-H_MortgageAmoritization!E79,#N/A),'Mortgage Payment Plan'!G132),#N/A),#N/A)</f>
        <v>253898.49700886913</v>
      </c>
      <c r="C79" s="50">
        <f>IFERROR(IF(AND(B78&gt;0,H_MortgageAmoritization!B78-H_MortgageAmoritization!E79&gt;0),F79+C78,#N/A),#N/A)</f>
        <v>103161.47700886907</v>
      </c>
      <c r="D79" s="50">
        <f>IFERROR(IF(AND(B78&gt;0,H_MortgageAmoritization!B78-H_MortgageAmoritization!E79&gt;0),D78+G79,#N/A),#N/A)</f>
        <v>0</v>
      </c>
      <c r="E79" s="50">
        <f>IFERROR(IF(B78&gt;0,IF(ISBLANK('Mortgage Payment Plan'!D132),('Mortgage Payment Plan'!E$18+'Mortgage Payment Plan'!E$19+IF(MONTH(A78)+1=MONTH(1&amp;'Mortgage Payment Plan'!E$21),'Mortgage Payment Plan'!E$20,IF(AND(MONTH(A78)+1=13,MONTH(1&amp;'Mortgage Payment Plan'!E$21)=1),'Mortgage Payment Plan'!E$20,0)))-(H_MortgageAmoritization!B78*'Mortgage Payment Plan'!E$9/12),'Mortgage Payment Plan'!D132),#N/A),#N/A)</f>
        <v>407.21145766731775</v>
      </c>
      <c r="F79" s="50">
        <f>IFERROR(IF(B78&gt;0,IF(ISBLANK('Mortgage Payment Plan'!E132),(H_MortgageAmoritization!B78*'Mortgage Payment Plan'!E$9/12),'Mortgage Payment Plan'!E132),#N/A),#N/A)</f>
        <v>1271.5285423326823</v>
      </c>
      <c r="G79" s="50">
        <f>IFERROR(IF(B78&gt;0,IF(ISBLANK('Mortgage Payment Plan'!F132),'Mortgage Payment Plan'!E$14,'Mortgage Payment Plan'!F132),#N/A),#N/A)</f>
        <v>0</v>
      </c>
      <c r="H79" s="50">
        <f t="shared" si="1"/>
        <v>1678.74</v>
      </c>
      <c r="J79" s="49">
        <v>48366</v>
      </c>
      <c r="N79" s="50">
        <v>253898.49700886913</v>
      </c>
      <c r="O79" s="50">
        <v>103161.47700886907</v>
      </c>
      <c r="P79" s="50">
        <v>0</v>
      </c>
      <c r="Q79" s="50" t="e" cm="1">
        <f t="array" ref="Q79">IF('Mortgage Payment Plan'!E$22="Annual",IF(MATCH(J79,S:S,0),N79,#N/A),IF('Mortgage Payment Plan'!E$22="Percentage",_xlfn.IFS(R$2=J79,N79,R$3=J79,N79,R$4=J79,N79,R$5=J79,N79,R$6=J79,N79),#N/A))</f>
        <v>#N/A</v>
      </c>
      <c r="U79" s="49">
        <f>IFERROR(IF(V78&gt;0,IF(H_MortgageAmoritization!V78-H_MortgageAmoritization!Y79&gt;0,DATE(YEAR(U78),MONTH(U78)+1,DAY(U$2)),#N/A),#N/A),#N/A)</f>
        <v>48366</v>
      </c>
      <c r="V79" s="50">
        <f>IFERROR(IF(V78&gt;0,IF(H_MortgageAmoritization!V78-H_MortgageAmoritization!Y79&gt;0,H_MortgageAmoritization!V78-H_MortgageAmoritization!Y79,#N/A),#N/A),#N/A)</f>
        <v>253898.35931649018</v>
      </c>
      <c r="W79" s="50">
        <f>IFERROR(IF(AND(V78&gt;0,H_MortgageAmoritization!V78-H_MortgageAmoritization!Y79&gt;0),Z79+W78,#N/A),#N/A)</f>
        <v>103161.45253942507</v>
      </c>
      <c r="X79" s="50">
        <f>IFERROR(IF(AND(V78&gt;0,H_MortgageAmoritization!V78-H_MortgageAmoritization!Y79&gt;0),X78+AA79,#N/A),#N/A)</f>
        <v>0</v>
      </c>
      <c r="Y79" s="50">
        <f>IFERROR(IF(V78&gt;0,(IFERROR(('Mortgage Payment Plan'!E$8*('Mortgage Payment Plan'!E$9/12)/(1-((1+('Mortgage Payment Plan'!E$9/12))^IF('Mortgage Payment Plan'!E$16="30 Year Fixed",-360,-180)))),0))-(H_MortgageAmoritization!V78*'Mortgage Payment Plan'!E$9/12),#N/A),#N/A)</f>
        <v>407.21360581619319</v>
      </c>
      <c r="Z79" s="50">
        <f>IFERROR(IF(V78&gt;0,(H_MortgageAmoritization!V78*'Mortgage Payment Plan'!E$9/12),#N/A),#N/A)</f>
        <v>1271.5278646115319</v>
      </c>
      <c r="AA79" s="50">
        <f>IFERROR(IF(V78&gt;0,'Mortgage Payment Plan'!E$14,#N/A),#N/A)</f>
        <v>0</v>
      </c>
      <c r="AB79" s="49">
        <v>48366</v>
      </c>
      <c r="AC79" s="50">
        <v>253898.35931649018</v>
      </c>
      <c r="AD79" s="50">
        <v>103161.45253942507</v>
      </c>
      <c r="AE79" s="50">
        <v>0</v>
      </c>
    </row>
    <row r="80" spans="1:31" ht="15.75" customHeight="1" x14ac:dyDescent="0.25">
      <c r="A80" s="49">
        <f>IFERROR(IF(B79&gt;0,IF(ISBLANK('Mortgage Payment Plan'!C133),IF(H_MortgageAmoritization!B79-H_MortgageAmoritization!E80&gt;0,DATE(YEAR(A79),MONTH(A79)+1,DAY(A$2)),#N/A),'Mortgage Payment Plan'!C133),#N/A),#N/A)</f>
        <v>48396</v>
      </c>
      <c r="B80" s="50">
        <f>IFERROR(IF(B79&gt;0,IF(OR(ISBLANK('Mortgage Payment Plan'!G133),'Mortgage Payment Plan'!G133=""),IF(H_MortgageAmoritization!B79-H_MortgageAmoritization!E80&gt;0,H_MortgageAmoritization!B79-H_MortgageAmoritization!E80,#N/A),'Mortgage Payment Plan'!G133),#N/A),#N/A)</f>
        <v>253489.24949391349</v>
      </c>
      <c r="C80" s="50">
        <f>IFERROR(IF(AND(B79&gt;0,H_MortgageAmoritization!B79-H_MortgageAmoritization!E80&gt;0),F80+C79,#N/A),#N/A)</f>
        <v>104430.96949391342</v>
      </c>
      <c r="D80" s="50">
        <f>IFERROR(IF(AND(B79&gt;0,H_MortgageAmoritization!B79-H_MortgageAmoritization!E80&gt;0),D79+G80,#N/A),#N/A)</f>
        <v>0</v>
      </c>
      <c r="E80" s="50">
        <f>IFERROR(IF(B79&gt;0,IF(ISBLANK('Mortgage Payment Plan'!D133),('Mortgage Payment Plan'!E$18+'Mortgage Payment Plan'!E$19+IF(MONTH(A79)+1=MONTH(1&amp;'Mortgage Payment Plan'!E$21),'Mortgage Payment Plan'!E$20,IF(AND(MONTH(A79)+1=13,MONTH(1&amp;'Mortgage Payment Plan'!E$21)=1),'Mortgage Payment Plan'!E$20,0)))-(H_MortgageAmoritization!B79*'Mortgage Payment Plan'!E$9/12),'Mortgage Payment Plan'!D133),#N/A),#N/A)</f>
        <v>409.24751495565442</v>
      </c>
      <c r="F80" s="50">
        <f>IFERROR(IF(B79&gt;0,IF(ISBLANK('Mortgage Payment Plan'!E133),(H_MortgageAmoritization!B79*'Mortgage Payment Plan'!E$9/12),'Mortgage Payment Plan'!E133),#N/A),#N/A)</f>
        <v>1269.4924850443456</v>
      </c>
      <c r="G80" s="50">
        <f>IFERROR(IF(B79&gt;0,IF(ISBLANK('Mortgage Payment Plan'!F133),'Mortgage Payment Plan'!E$14,'Mortgage Payment Plan'!F133),#N/A),#N/A)</f>
        <v>0</v>
      </c>
      <c r="H80" s="50">
        <f t="shared" si="1"/>
        <v>1678.74</v>
      </c>
      <c r="J80" s="49">
        <v>48396</v>
      </c>
      <c r="N80" s="50">
        <v>253489.24949391349</v>
      </c>
      <c r="O80" s="50">
        <v>104430.96949391342</v>
      </c>
      <c r="P80" s="50">
        <v>0</v>
      </c>
      <c r="Q80" s="50" t="e" cm="1">
        <f t="array" ref="Q80">IF('Mortgage Payment Plan'!E$22="Annual",IF(MATCH(J80,S:S,0),N80,#N/A),IF('Mortgage Payment Plan'!E$22="Percentage",_xlfn.IFS(R$2=J80,N80,R$3=J80,N80,R$4=J80,N80,R$5=J80,N80,R$6=J80,N80),#N/A))</f>
        <v>#N/A</v>
      </c>
      <c r="U80" s="49">
        <f>IFERROR(IF(V79&gt;0,IF(H_MortgageAmoritization!V79-H_MortgageAmoritization!Y80&gt;0,DATE(YEAR(U79),MONTH(U79)+1,DAY(U$2)),#N/A),#N/A),#N/A)</f>
        <v>48396</v>
      </c>
      <c r="V80" s="50">
        <f>IFERROR(IF(V79&gt;0,IF(H_MortgageAmoritization!V79-H_MortgageAmoritization!Y80&gt;0,H_MortgageAmoritization!V79-H_MortgageAmoritization!Y80,#N/A),#N/A),#N/A)</f>
        <v>253489.10964264491</v>
      </c>
      <c r="W80" s="50">
        <f>IFERROR(IF(AND(V79&gt;0,H_MortgageAmoritization!V79-H_MortgageAmoritization!Y80&gt;0),Z80+W79,#N/A),#N/A)</f>
        <v>104430.94433600752</v>
      </c>
      <c r="X80" s="50">
        <f>IFERROR(IF(AND(V79&gt;0,H_MortgageAmoritization!V79-H_MortgageAmoritization!Y80&gt;0),X79+AA80,#N/A),#N/A)</f>
        <v>0</v>
      </c>
      <c r="Y80" s="50">
        <f>IFERROR(IF(V79&gt;0,(IFERROR(('Mortgage Payment Plan'!E$8*('Mortgage Payment Plan'!E$9/12)/(1-((1+('Mortgage Payment Plan'!E$9/12))^IF('Mortgage Payment Plan'!E$16="30 Year Fixed",-360,-180)))),0))-(H_MortgageAmoritization!V79*'Mortgage Payment Plan'!E$9/12),#N/A),#N/A)</f>
        <v>409.24967384527417</v>
      </c>
      <c r="Z80" s="50">
        <f>IFERROR(IF(V79&gt;0,(H_MortgageAmoritization!V79*'Mortgage Payment Plan'!E$9/12),#N/A),#N/A)</f>
        <v>1269.4917965824509</v>
      </c>
      <c r="AA80" s="50">
        <f>IFERROR(IF(V79&gt;0,'Mortgage Payment Plan'!E$14,#N/A),#N/A)</f>
        <v>0</v>
      </c>
      <c r="AB80" s="49">
        <v>48396</v>
      </c>
      <c r="AC80" s="50">
        <v>253489.10964264491</v>
      </c>
      <c r="AD80" s="50">
        <v>104430.94433600752</v>
      </c>
      <c r="AE80" s="50">
        <v>0</v>
      </c>
    </row>
    <row r="81" spans="1:31" ht="15.75" customHeight="1" x14ac:dyDescent="0.25">
      <c r="A81" s="49">
        <f>IFERROR(IF(B80&gt;0,IF(ISBLANK('Mortgage Payment Plan'!C134),IF(H_MortgageAmoritization!B80-H_MortgageAmoritization!E81&gt;0,DATE(YEAR(A80),MONTH(A80)+1,DAY(A$2)),#N/A),'Mortgage Payment Plan'!C134),#N/A),#N/A)</f>
        <v>48427</v>
      </c>
      <c r="B81" s="50">
        <f>IFERROR(IF(B80&gt;0,IF(OR(ISBLANK('Mortgage Payment Plan'!G134),'Mortgage Payment Plan'!G134=""),IF(H_MortgageAmoritization!B80-H_MortgageAmoritization!E81&gt;0,H_MortgageAmoritization!B80-H_MortgageAmoritization!E81,#N/A),'Mortgage Payment Plan'!G134),#N/A),#N/A)</f>
        <v>253077.95574138305</v>
      </c>
      <c r="C81" s="50">
        <f>IFERROR(IF(AND(B80&gt;0,H_MortgageAmoritization!B80-H_MortgageAmoritization!E81&gt;0),F81+C80,#N/A),#N/A)</f>
        <v>105698.41574138298</v>
      </c>
      <c r="D81" s="50">
        <f>IFERROR(IF(AND(B80&gt;0,H_MortgageAmoritization!B80-H_MortgageAmoritization!E81&gt;0),D80+G81,#N/A),#N/A)</f>
        <v>0</v>
      </c>
      <c r="E81" s="50">
        <f>IFERROR(IF(B80&gt;0,IF(ISBLANK('Mortgage Payment Plan'!D134),('Mortgage Payment Plan'!E$18+'Mortgage Payment Plan'!E$19+IF(MONTH(A80)+1=MONTH(1&amp;'Mortgage Payment Plan'!E$21),'Mortgage Payment Plan'!E$20,IF(AND(MONTH(A80)+1=13,MONTH(1&amp;'Mortgage Payment Plan'!E$21)=1),'Mortgage Payment Plan'!E$20,0)))-(H_MortgageAmoritization!B80*'Mortgage Payment Plan'!E$9/12),'Mortgage Payment Plan'!D134),#N/A),#N/A)</f>
        <v>411.29375253043258</v>
      </c>
      <c r="F81" s="50">
        <f>IFERROR(IF(B80&gt;0,IF(ISBLANK('Mortgage Payment Plan'!E134),(H_MortgageAmoritization!B80*'Mortgage Payment Plan'!E$9/12),'Mortgage Payment Plan'!E134),#N/A),#N/A)</f>
        <v>1267.4462474695674</v>
      </c>
      <c r="G81" s="50">
        <f>IFERROR(IF(B80&gt;0,IF(ISBLANK('Mortgage Payment Plan'!F134),'Mortgage Payment Plan'!E$14,'Mortgage Payment Plan'!F134),#N/A),#N/A)</f>
        <v>0</v>
      </c>
      <c r="H81" s="50">
        <f t="shared" si="1"/>
        <v>1678.74</v>
      </c>
      <c r="J81" s="49">
        <v>48427</v>
      </c>
      <c r="N81" s="50">
        <v>253077.95574138305</v>
      </c>
      <c r="O81" s="50">
        <v>105698.41574138298</v>
      </c>
      <c r="P81" s="50">
        <v>0</v>
      </c>
      <c r="Q81" s="50" t="e" cm="1">
        <f t="array" ref="Q81">IF('Mortgage Payment Plan'!E$22="Annual",IF(MATCH(J81,S:S,0),N81,#N/A),IF('Mortgage Payment Plan'!E$22="Percentage",_xlfn.IFS(R$2=J81,N81,R$3=J81,N81,R$4=J81,N81,R$5=J81,N81,R$6=J81,N81),#N/A))</f>
        <v>#N/A</v>
      </c>
      <c r="U81" s="49">
        <f>IFERROR(IF(V80&gt;0,IF(H_MortgageAmoritization!V80-H_MortgageAmoritization!Y81&gt;0,DATE(YEAR(U80),MONTH(U80)+1,DAY(U$2)),#N/A),#N/A),#N/A)</f>
        <v>48427</v>
      </c>
      <c r="V81" s="50">
        <f>IFERROR(IF(V80&gt;0,IF(H_MortgageAmoritization!V80-H_MortgageAmoritization!Y81&gt;0,H_MortgageAmoritization!V80-H_MortgageAmoritization!Y81,#N/A),#N/A),#N/A)</f>
        <v>253077.81372043039</v>
      </c>
      <c r="W81" s="50">
        <f>IFERROR(IF(AND(V80&gt;0,H_MortgageAmoritization!V80-H_MortgageAmoritization!Y81&gt;0),Z81+W80,#N/A),#N/A)</f>
        <v>105698.38988422074</v>
      </c>
      <c r="X81" s="50">
        <f>IFERROR(IF(AND(V80&gt;0,H_MortgageAmoritization!V80-H_MortgageAmoritization!Y81&gt;0),X80+AA81,#N/A),#N/A)</f>
        <v>0</v>
      </c>
      <c r="Y81" s="50">
        <f>IFERROR(IF(V80&gt;0,(IFERROR(('Mortgage Payment Plan'!E$8*('Mortgage Payment Plan'!E$9/12)/(1-((1+('Mortgage Payment Plan'!E$9/12))^IF('Mortgage Payment Plan'!E$16="30 Year Fixed",-360,-180)))),0))-(H_MortgageAmoritization!V80*'Mortgage Payment Plan'!E$9/12),#N/A),#N/A)</f>
        <v>411.29592221450048</v>
      </c>
      <c r="Z81" s="50">
        <f>IFERROR(IF(V80&gt;0,(H_MortgageAmoritization!V80*'Mortgage Payment Plan'!E$9/12),#N/A),#N/A)</f>
        <v>1267.4455482132246</v>
      </c>
      <c r="AA81" s="50">
        <f>IFERROR(IF(V80&gt;0,'Mortgage Payment Plan'!E$14,#N/A),#N/A)</f>
        <v>0</v>
      </c>
      <c r="AB81" s="49">
        <v>48427</v>
      </c>
      <c r="AC81" s="50">
        <v>253077.81372043039</v>
      </c>
      <c r="AD81" s="50">
        <v>105698.38988422074</v>
      </c>
      <c r="AE81" s="50">
        <v>0</v>
      </c>
    </row>
    <row r="82" spans="1:31" ht="15.75" customHeight="1" x14ac:dyDescent="0.25">
      <c r="A82" s="49">
        <f>IFERROR(IF(B81&gt;0,IF(ISBLANK('Mortgage Payment Plan'!C135),IF(H_MortgageAmoritization!B81-H_MortgageAmoritization!E82&gt;0,DATE(YEAR(A81),MONTH(A81)+1,DAY(A$2)),#N/A),'Mortgage Payment Plan'!C135),#N/A),#N/A)</f>
        <v>48458</v>
      </c>
      <c r="B82" s="50">
        <f>IFERROR(IF(B81&gt;0,IF(OR(ISBLANK('Mortgage Payment Plan'!G135),'Mortgage Payment Plan'!G135=""),IF(H_MortgageAmoritization!B81-H_MortgageAmoritization!E82&gt;0,H_MortgageAmoritization!B81-H_MortgageAmoritization!E82,#N/A),'Mortgage Payment Plan'!G135),#N/A),#N/A)</f>
        <v>252664.60552008997</v>
      </c>
      <c r="C82" s="50">
        <f>IFERROR(IF(AND(B81&gt;0,H_MortgageAmoritization!B81-H_MortgageAmoritization!E82&gt;0),F82+C81,#N/A),#N/A)</f>
        <v>106963.8055200899</v>
      </c>
      <c r="D82" s="50">
        <f>IFERROR(IF(AND(B81&gt;0,H_MortgageAmoritization!B81-H_MortgageAmoritization!E82&gt;0),D81+G82,#N/A),#N/A)</f>
        <v>0</v>
      </c>
      <c r="E82" s="50">
        <f>IFERROR(IF(B81&gt;0,IF(ISBLANK('Mortgage Payment Plan'!D135),('Mortgage Payment Plan'!E$18+'Mortgage Payment Plan'!E$19+IF(MONTH(A81)+1=MONTH(1&amp;'Mortgage Payment Plan'!E$21),'Mortgage Payment Plan'!E$20,IF(AND(MONTH(A81)+1=13,MONTH(1&amp;'Mortgage Payment Plan'!E$21)=1),'Mortgage Payment Plan'!E$20,0)))-(H_MortgageAmoritization!B81*'Mortgage Payment Plan'!E$9/12),'Mortgage Payment Plan'!D135),#N/A),#N/A)</f>
        <v>413.35022129308481</v>
      </c>
      <c r="F82" s="50">
        <f>IFERROR(IF(B81&gt;0,IF(ISBLANK('Mortgage Payment Plan'!E135),(H_MortgageAmoritization!B81*'Mortgage Payment Plan'!E$9/12),'Mortgage Payment Plan'!E135),#N/A),#N/A)</f>
        <v>1265.3897787069152</v>
      </c>
      <c r="G82" s="50">
        <f>IFERROR(IF(B81&gt;0,IF(ISBLANK('Mortgage Payment Plan'!F135),'Mortgage Payment Plan'!E$14,'Mortgage Payment Plan'!F135),#N/A),#N/A)</f>
        <v>0</v>
      </c>
      <c r="H82" s="50">
        <f t="shared" si="1"/>
        <v>1678.74</v>
      </c>
      <c r="J82" s="49">
        <v>48458</v>
      </c>
      <c r="N82" s="50">
        <v>252664.60552008997</v>
      </c>
      <c r="O82" s="50">
        <v>106963.8055200899</v>
      </c>
      <c r="P82" s="50">
        <v>0</v>
      </c>
      <c r="Q82" s="50" t="e" cm="1">
        <f t="array" ref="Q82">IF('Mortgage Payment Plan'!E$22="Annual",IF(MATCH(J82,S:S,0),N82,#N/A),IF('Mortgage Payment Plan'!E$22="Percentage",_xlfn.IFS(R$2=J82,N82,R$3=J82,N82,R$4=J82,N82,R$5=J82,N82,R$6=J82,N82),#N/A))</f>
        <v>#N/A</v>
      </c>
      <c r="U82" s="49">
        <f>IFERROR(IF(V81&gt;0,IF(H_MortgageAmoritization!V81-H_MortgageAmoritization!Y82&gt;0,DATE(YEAR(U81),MONTH(U81)+1,DAY(U$2)),#N/A),#N/A),#N/A)</f>
        <v>48458</v>
      </c>
      <c r="V82" s="50">
        <f>IFERROR(IF(V81&gt;0,IF(H_MortgageAmoritization!V81-H_MortgageAmoritization!Y82&gt;0,H_MortgageAmoritization!V81-H_MortgageAmoritization!Y82,#N/A),#N/A),#N/A)</f>
        <v>252664.46131860482</v>
      </c>
      <c r="W82" s="50">
        <f>IFERROR(IF(AND(V81&gt;0,H_MortgageAmoritization!V81-H_MortgageAmoritization!Y82&gt;0),Z82+W81,#N/A),#N/A)</f>
        <v>106963.77895282289</v>
      </c>
      <c r="X82" s="50">
        <f>IFERROR(IF(AND(V81&gt;0,H_MortgageAmoritization!V81-H_MortgageAmoritization!Y82&gt;0),X81+AA82,#N/A),#N/A)</f>
        <v>0</v>
      </c>
      <c r="Y82" s="50">
        <f>IFERROR(IF(V81&gt;0,(IFERROR(('Mortgage Payment Plan'!E$8*('Mortgage Payment Plan'!E$9/12)/(1-((1+('Mortgage Payment Plan'!E$9/12))^IF('Mortgage Payment Plan'!E$16="30 Year Fixed",-360,-180)))),0))-(H_MortgageAmoritization!V81*'Mortgage Payment Plan'!E$9/12),#N/A),#N/A)</f>
        <v>413.352401825573</v>
      </c>
      <c r="Z82" s="50">
        <f>IFERROR(IF(V81&gt;0,(H_MortgageAmoritization!V81*'Mortgage Payment Plan'!E$9/12),#N/A),#N/A)</f>
        <v>1265.3890686021521</v>
      </c>
      <c r="AA82" s="50">
        <f>IFERROR(IF(V81&gt;0,'Mortgage Payment Plan'!E$14,#N/A),#N/A)</f>
        <v>0</v>
      </c>
      <c r="AB82" s="49">
        <v>48458</v>
      </c>
      <c r="AC82" s="50">
        <v>252664.46131860482</v>
      </c>
      <c r="AD82" s="50">
        <v>106963.77895282289</v>
      </c>
      <c r="AE82" s="50">
        <v>0</v>
      </c>
    </row>
    <row r="83" spans="1:31" ht="15.75" customHeight="1" x14ac:dyDescent="0.25">
      <c r="A83" s="49">
        <f>IFERROR(IF(B82&gt;0,IF(ISBLANK('Mortgage Payment Plan'!C136),IF(H_MortgageAmoritization!B82-H_MortgageAmoritization!E83&gt;0,DATE(YEAR(A82),MONTH(A82)+1,DAY(A$2)),#N/A),'Mortgage Payment Plan'!C136),#N/A),#N/A)</f>
        <v>48488</v>
      </c>
      <c r="B83" s="50">
        <f>IFERROR(IF(B82&gt;0,IF(OR(ISBLANK('Mortgage Payment Plan'!G136),'Mortgage Payment Plan'!G136=""),IF(H_MortgageAmoritization!B82-H_MortgageAmoritization!E83&gt;0,H_MortgageAmoritization!B82-H_MortgageAmoritization!E83,#N/A),'Mortgage Payment Plan'!G136),#N/A),#N/A)</f>
        <v>252249.18854769043</v>
      </c>
      <c r="C83" s="50">
        <f>IFERROR(IF(AND(B82&gt;0,H_MortgageAmoritization!B82-H_MortgageAmoritization!E83&gt;0),F83+C82,#N/A),#N/A)</f>
        <v>108227.12854769034</v>
      </c>
      <c r="D83" s="50">
        <f>IFERROR(IF(AND(B82&gt;0,H_MortgageAmoritization!B82-H_MortgageAmoritization!E83&gt;0),D82+G83,#N/A),#N/A)</f>
        <v>0</v>
      </c>
      <c r="E83" s="50">
        <f>IFERROR(IF(B82&gt;0,IF(ISBLANK('Mortgage Payment Plan'!D136),('Mortgage Payment Plan'!E$18+'Mortgage Payment Plan'!E$19+IF(MONTH(A82)+1=MONTH(1&amp;'Mortgage Payment Plan'!E$21),'Mortgage Payment Plan'!E$20,IF(AND(MONTH(A82)+1=13,MONTH(1&amp;'Mortgage Payment Plan'!E$21)=1),'Mortgage Payment Plan'!E$20,0)))-(H_MortgageAmoritization!B82*'Mortgage Payment Plan'!E$9/12),'Mortgage Payment Plan'!D136),#N/A),#N/A)</f>
        <v>415.4169723995501</v>
      </c>
      <c r="F83" s="50">
        <f>IFERROR(IF(B82&gt;0,IF(ISBLANK('Mortgage Payment Plan'!E136),(H_MortgageAmoritization!B82*'Mortgage Payment Plan'!E$9/12),'Mortgage Payment Plan'!E136),#N/A),#N/A)</f>
        <v>1263.3230276004499</v>
      </c>
      <c r="G83" s="50">
        <f>IFERROR(IF(B82&gt;0,IF(ISBLANK('Mortgage Payment Plan'!F136),'Mortgage Payment Plan'!E$14,'Mortgage Payment Plan'!F136),#N/A),#N/A)</f>
        <v>0</v>
      </c>
      <c r="H83" s="50">
        <f t="shared" si="1"/>
        <v>1678.74</v>
      </c>
      <c r="J83" s="49">
        <v>48488</v>
      </c>
      <c r="N83" s="50">
        <v>252249.18854769043</v>
      </c>
      <c r="O83" s="50">
        <v>108227.12854769034</v>
      </c>
      <c r="P83" s="50">
        <v>0</v>
      </c>
      <c r="Q83" s="50" t="e" cm="1">
        <f t="array" ref="Q83">IF('Mortgage Payment Plan'!E$22="Annual",IF(MATCH(J83,S:S,0),N83,#N/A),IF('Mortgage Payment Plan'!E$22="Percentage",_xlfn.IFS(R$2=J83,N83,R$3=J83,N83,R$4=J83,N83,R$5=J83,N83,R$6=J83,N83),#N/A))</f>
        <v>#N/A</v>
      </c>
      <c r="U83" s="49">
        <f>IFERROR(IF(V82&gt;0,IF(H_MortgageAmoritization!V82-H_MortgageAmoritization!Y83&gt;0,DATE(YEAR(U82),MONTH(U82)+1,DAY(U$2)),#N/A),#N/A),#N/A)</f>
        <v>48488</v>
      </c>
      <c r="V83" s="50">
        <f>IFERROR(IF(V82&gt;0,IF(H_MortgageAmoritization!V82-H_MortgageAmoritization!Y83&gt;0,H_MortgageAmoritization!V82-H_MortgageAmoritization!Y83,#N/A),#N/A),#N/A)</f>
        <v>252249.04215477011</v>
      </c>
      <c r="W83" s="50">
        <f>IFERROR(IF(AND(V82&gt;0,H_MortgageAmoritization!V82-H_MortgageAmoritization!Y83&gt;0),Z83+W82,#N/A),#N/A)</f>
        <v>108227.10125941591</v>
      </c>
      <c r="X83" s="50">
        <f>IFERROR(IF(AND(V82&gt;0,H_MortgageAmoritization!V82-H_MortgageAmoritization!Y83&gt;0),X82+AA83,#N/A),#N/A)</f>
        <v>0</v>
      </c>
      <c r="Y83" s="50">
        <f>IFERROR(IF(V82&gt;0,(IFERROR(('Mortgage Payment Plan'!E$8*('Mortgage Payment Plan'!E$9/12)/(1-((1+('Mortgage Payment Plan'!E$9/12))^IF('Mortgage Payment Plan'!E$16="30 Year Fixed",-360,-180)))),0))-(H_MortgageAmoritization!V82*'Mortgage Payment Plan'!E$9/12),#N/A),#N/A)</f>
        <v>415.41916383470107</v>
      </c>
      <c r="Z83" s="50">
        <f>IFERROR(IF(V82&gt;0,(H_MortgageAmoritization!V82*'Mortgage Payment Plan'!E$9/12),#N/A),#N/A)</f>
        <v>1263.322306593024</v>
      </c>
      <c r="AA83" s="50">
        <f>IFERROR(IF(V82&gt;0,'Mortgage Payment Plan'!E$14,#N/A),#N/A)</f>
        <v>0</v>
      </c>
      <c r="AB83" s="49">
        <v>48488</v>
      </c>
      <c r="AC83" s="50">
        <v>252249.04215477011</v>
      </c>
      <c r="AD83" s="50">
        <v>108227.10125941591</v>
      </c>
      <c r="AE83" s="50">
        <v>0</v>
      </c>
    </row>
    <row r="84" spans="1:31" ht="15.75" customHeight="1" x14ac:dyDescent="0.25">
      <c r="A84" s="49">
        <f>IFERROR(IF(B83&gt;0,IF(ISBLANK('Mortgage Payment Plan'!C137),IF(H_MortgageAmoritization!B83-H_MortgageAmoritization!E84&gt;0,DATE(YEAR(A83),MONTH(A83)+1,DAY(A$2)),#N/A),'Mortgage Payment Plan'!C137),#N/A),#N/A)</f>
        <v>48519</v>
      </c>
      <c r="B84" s="50">
        <f>IFERROR(IF(B83&gt;0,IF(OR(ISBLANK('Mortgage Payment Plan'!G137),'Mortgage Payment Plan'!G137=""),IF(H_MortgageAmoritization!B83-H_MortgageAmoritization!E84&gt;0,H_MortgageAmoritization!B83-H_MortgageAmoritization!E84,#N/A),'Mortgage Payment Plan'!G137),#N/A),#N/A)</f>
        <v>251831.69449042887</v>
      </c>
      <c r="C84" s="50">
        <f>IFERROR(IF(AND(B83&gt;0,H_MortgageAmoritization!B83-H_MortgageAmoritization!E84&gt;0),F84+C83,#N/A),#N/A)</f>
        <v>109488.37449042879</v>
      </c>
      <c r="D84" s="50">
        <f>IFERROR(IF(AND(B83&gt;0,H_MortgageAmoritization!B83-H_MortgageAmoritization!E84&gt;0),D83+G84,#N/A),#N/A)</f>
        <v>0</v>
      </c>
      <c r="E84" s="50">
        <f>IFERROR(IF(B83&gt;0,IF(ISBLANK('Mortgage Payment Plan'!D137),('Mortgage Payment Plan'!E$18+'Mortgage Payment Plan'!E$19+IF(MONTH(A83)+1=MONTH(1&amp;'Mortgage Payment Plan'!E$21),'Mortgage Payment Plan'!E$20,IF(AND(MONTH(A83)+1=13,MONTH(1&amp;'Mortgage Payment Plan'!E$21)=1),'Mortgage Payment Plan'!E$20,0)))-(H_MortgageAmoritization!B83*'Mortgage Payment Plan'!E$9/12),'Mortgage Payment Plan'!D137),#N/A),#N/A)</f>
        <v>417.49405726154782</v>
      </c>
      <c r="F84" s="50">
        <f>IFERROR(IF(B83&gt;0,IF(ISBLANK('Mortgage Payment Plan'!E137),(H_MortgageAmoritization!B83*'Mortgage Payment Plan'!E$9/12),'Mortgage Payment Plan'!E137),#N/A),#N/A)</f>
        <v>1261.2459427384522</v>
      </c>
      <c r="G84" s="50">
        <f>IFERROR(IF(B83&gt;0,IF(ISBLANK('Mortgage Payment Plan'!F137),'Mortgage Payment Plan'!E$14,'Mortgage Payment Plan'!F137),#N/A),#N/A)</f>
        <v>0</v>
      </c>
      <c r="H84" s="50">
        <f t="shared" si="1"/>
        <v>1678.74</v>
      </c>
      <c r="J84" s="49">
        <v>48519</v>
      </c>
      <c r="N84" s="50">
        <v>251831.69449042887</v>
      </c>
      <c r="O84" s="50">
        <v>109488.37449042879</v>
      </c>
      <c r="P84" s="50">
        <v>0</v>
      </c>
      <c r="Q84" s="50" t="e" cm="1">
        <f t="array" ref="Q84">IF('Mortgage Payment Plan'!E$22="Annual",IF(MATCH(J84,S:S,0),N84,#N/A),IF('Mortgage Payment Plan'!E$22="Percentage",_xlfn.IFS(R$2=J84,N84,R$3=J84,N84,R$4=J84,N84,R$5=J84,N84,R$6=J84,N84),#N/A))</f>
        <v>#N/A</v>
      </c>
      <c r="U84" s="49">
        <f>IFERROR(IF(V83&gt;0,IF(H_MortgageAmoritization!V83-H_MortgageAmoritization!Y84&gt;0,DATE(YEAR(U83),MONTH(U83)+1,DAY(U$2)),#N/A),#N/A),#N/A)</f>
        <v>48519</v>
      </c>
      <c r="V84" s="50">
        <f>IFERROR(IF(V83&gt;0,IF(H_MortgageAmoritization!V83-H_MortgageAmoritization!Y84&gt;0,H_MortgageAmoritization!V83-H_MortgageAmoritization!Y84,#N/A),#N/A),#N/A)</f>
        <v>251831.54589511623</v>
      </c>
      <c r="W84" s="50">
        <f>IFERROR(IF(AND(V83&gt;0,H_MortgageAmoritization!V83-H_MortgageAmoritization!Y84&gt;0),Z84+W83,#N/A),#N/A)</f>
        <v>109488.34647018976</v>
      </c>
      <c r="X84" s="50">
        <f>IFERROR(IF(AND(V83&gt;0,H_MortgageAmoritization!V83-H_MortgageAmoritization!Y84&gt;0),X83+AA84,#N/A),#N/A)</f>
        <v>0</v>
      </c>
      <c r="Y84" s="50">
        <f>IFERROR(IF(V83&gt;0,(IFERROR(('Mortgage Payment Plan'!E$8*('Mortgage Payment Plan'!E$9/12)/(1-((1+('Mortgage Payment Plan'!E$9/12))^IF('Mortgage Payment Plan'!E$16="30 Year Fixed",-360,-180)))),0))-(H_MortgageAmoritization!V83*'Mortgage Payment Plan'!E$9/12),#N/A),#N/A)</f>
        <v>417.4962596538744</v>
      </c>
      <c r="Z84" s="50">
        <f>IFERROR(IF(V83&gt;0,(H_MortgageAmoritization!V83*'Mortgage Payment Plan'!E$9/12),#N/A),#N/A)</f>
        <v>1261.2452107738507</v>
      </c>
      <c r="AA84" s="50">
        <f>IFERROR(IF(V83&gt;0,'Mortgage Payment Plan'!E$14,#N/A),#N/A)</f>
        <v>0</v>
      </c>
      <c r="AB84" s="49">
        <v>48519</v>
      </c>
      <c r="AC84" s="50">
        <v>251831.54589511623</v>
      </c>
      <c r="AD84" s="50">
        <v>109488.34647018976</v>
      </c>
      <c r="AE84" s="50">
        <v>0</v>
      </c>
    </row>
    <row r="85" spans="1:31" ht="15.75" customHeight="1" x14ac:dyDescent="0.25">
      <c r="A85" s="49">
        <f>IFERROR(IF(B84&gt;0,IF(ISBLANK('Mortgage Payment Plan'!C138),IF(H_MortgageAmoritization!B84-H_MortgageAmoritization!E85&gt;0,DATE(YEAR(A84),MONTH(A84)+1,DAY(A$2)),#N/A),'Mortgage Payment Plan'!C138),#N/A),#N/A)</f>
        <v>48549</v>
      </c>
      <c r="B85" s="50">
        <f>IFERROR(IF(B84&gt;0,IF(OR(ISBLANK('Mortgage Payment Plan'!G138),'Mortgage Payment Plan'!G138=""),IF(H_MortgageAmoritization!B84-H_MortgageAmoritization!E85&gt;0,H_MortgageAmoritization!B84-H_MortgageAmoritization!E85,#N/A),'Mortgage Payment Plan'!G138),#N/A),#N/A)</f>
        <v>251412.11296288102</v>
      </c>
      <c r="C85" s="50">
        <f>IFERROR(IF(AND(B84&gt;0,H_MortgageAmoritization!B84-H_MortgageAmoritization!E85&gt;0),F85+C84,#N/A),#N/A)</f>
        <v>110747.53296288093</v>
      </c>
      <c r="D85" s="50">
        <f>IFERROR(IF(AND(B84&gt;0,H_MortgageAmoritization!B84-H_MortgageAmoritization!E85&gt;0),D84+G85,#N/A),#N/A)</f>
        <v>0</v>
      </c>
      <c r="E85" s="50">
        <f>IFERROR(IF(B84&gt;0,IF(ISBLANK('Mortgage Payment Plan'!D138),('Mortgage Payment Plan'!E$18+'Mortgage Payment Plan'!E$19+IF(MONTH(A84)+1=MONTH(1&amp;'Mortgage Payment Plan'!E$21),'Mortgage Payment Plan'!E$20,IF(AND(MONTH(A84)+1=13,MONTH(1&amp;'Mortgage Payment Plan'!E$21)=1),'Mortgage Payment Plan'!E$20,0)))-(H_MortgageAmoritization!B84*'Mortgage Payment Plan'!E$9/12),'Mortgage Payment Plan'!D138),#N/A),#N/A)</f>
        <v>419.58152754785579</v>
      </c>
      <c r="F85" s="50">
        <f>IFERROR(IF(B84&gt;0,IF(ISBLANK('Mortgage Payment Plan'!E138),(H_MortgageAmoritization!B84*'Mortgage Payment Plan'!E$9/12),'Mortgage Payment Plan'!E138),#N/A),#N/A)</f>
        <v>1259.1584724521442</v>
      </c>
      <c r="G85" s="50">
        <f>IFERROR(IF(B84&gt;0,IF(ISBLANK('Mortgage Payment Plan'!F138),'Mortgage Payment Plan'!E$14,'Mortgage Payment Plan'!F138),#N/A),#N/A)</f>
        <v>0</v>
      </c>
      <c r="H85" s="50">
        <f t="shared" si="1"/>
        <v>1678.74</v>
      </c>
      <c r="J85" s="49">
        <v>48549</v>
      </c>
      <c r="N85" s="50">
        <v>251412.11296288102</v>
      </c>
      <c r="O85" s="50">
        <v>110747.53296288093</v>
      </c>
      <c r="P85" s="50">
        <v>0</v>
      </c>
      <c r="Q85" s="50" t="e" cm="1">
        <f t="array" ref="Q85">IF('Mortgage Payment Plan'!E$22="Annual",IF(MATCH(J85,S:S,0),N85,#N/A),IF('Mortgage Payment Plan'!E$22="Percentage",_xlfn.IFS(R$2=J85,N85,R$3=J85,N85,R$4=J85,N85,R$5=J85,N85,R$6=J85,N85),#N/A))</f>
        <v>#N/A</v>
      </c>
      <c r="U85" s="49">
        <f>IFERROR(IF(V84&gt;0,IF(H_MortgageAmoritization!V84-H_MortgageAmoritization!Y85&gt;0,DATE(YEAR(U84),MONTH(U84)+1,DAY(U$2)),#N/A),#N/A),#N/A)</f>
        <v>48549</v>
      </c>
      <c r="V85" s="50">
        <f>IFERROR(IF(V84&gt;0,IF(H_MortgageAmoritization!V84-H_MortgageAmoritization!Y85&gt;0,H_MortgageAmoritization!V84-H_MortgageAmoritization!Y85,#N/A),#N/A),#N/A)</f>
        <v>251411.9621541641</v>
      </c>
      <c r="W85" s="50">
        <f>IFERROR(IF(AND(V84&gt;0,H_MortgageAmoritization!V84-H_MortgageAmoritization!Y85&gt;0),Z85+W84,#N/A),#N/A)</f>
        <v>110747.50419966535</v>
      </c>
      <c r="X85" s="50">
        <f>IFERROR(IF(AND(V84&gt;0,H_MortgageAmoritization!V84-H_MortgageAmoritization!Y85&gt;0),X84+AA85,#N/A),#N/A)</f>
        <v>0</v>
      </c>
      <c r="Y85" s="50">
        <f>IFERROR(IF(V84&gt;0,(IFERROR(('Mortgage Payment Plan'!E$8*('Mortgage Payment Plan'!E$9/12)/(1-((1+('Mortgage Payment Plan'!E$9/12))^IF('Mortgage Payment Plan'!E$16="30 Year Fixed",-360,-180)))),0))-(H_MortgageAmoritization!V84*'Mortgage Payment Plan'!E$9/12),#N/A),#N/A)</f>
        <v>419.5837409521439</v>
      </c>
      <c r="Z85" s="50">
        <f>IFERROR(IF(V84&gt;0,(H_MortgageAmoritization!V84*'Mortgage Payment Plan'!E$9/12),#N/A),#N/A)</f>
        <v>1259.1577294755812</v>
      </c>
      <c r="AA85" s="50">
        <f>IFERROR(IF(V84&gt;0,'Mortgage Payment Plan'!E$14,#N/A),#N/A)</f>
        <v>0</v>
      </c>
      <c r="AB85" s="49">
        <v>48549</v>
      </c>
      <c r="AC85" s="50">
        <v>251411.9621541641</v>
      </c>
      <c r="AD85" s="50">
        <v>110747.50419966535</v>
      </c>
      <c r="AE85" s="50">
        <v>0</v>
      </c>
    </row>
    <row r="86" spans="1:31" ht="15.75" customHeight="1" x14ac:dyDescent="0.25">
      <c r="A86" s="49">
        <f>IFERROR(IF(B85&gt;0,IF(ISBLANK('Mortgage Payment Plan'!C139),IF(H_MortgageAmoritization!B85-H_MortgageAmoritization!E86&gt;0,DATE(YEAR(A85),MONTH(A85)+1,DAY(A$2)),#N/A),'Mortgage Payment Plan'!C139),#N/A),#N/A)</f>
        <v>48580</v>
      </c>
      <c r="B86" s="50">
        <f>IFERROR(IF(B85&gt;0,IF(OR(ISBLANK('Mortgage Payment Plan'!G139),'Mortgage Payment Plan'!G139=""),IF(H_MortgageAmoritization!B85-H_MortgageAmoritization!E86&gt;0,H_MortgageAmoritization!B85-H_MortgageAmoritization!E86,#N/A),'Mortgage Payment Plan'!G139),#N/A),#N/A)</f>
        <v>250990.43352769542</v>
      </c>
      <c r="C86" s="50">
        <f>IFERROR(IF(AND(B85&gt;0,H_MortgageAmoritization!B85-H_MortgageAmoritization!E86&gt;0),F86+C85,#N/A),#N/A)</f>
        <v>112004.59352769534</v>
      </c>
      <c r="D86" s="50">
        <f>IFERROR(IF(AND(B85&gt;0,H_MortgageAmoritization!B85-H_MortgageAmoritization!E86&gt;0),D85+G86,#N/A),#N/A)</f>
        <v>0</v>
      </c>
      <c r="E86" s="50">
        <f>IFERROR(IF(B85&gt;0,IF(ISBLANK('Mortgage Payment Plan'!D139),('Mortgage Payment Plan'!E$18+'Mortgage Payment Plan'!E$19+IF(MONTH(A85)+1=MONTH(1&amp;'Mortgage Payment Plan'!E$21),'Mortgage Payment Plan'!E$20,IF(AND(MONTH(A85)+1=13,MONTH(1&amp;'Mortgage Payment Plan'!E$21)=1),'Mortgage Payment Plan'!E$20,0)))-(H_MortgageAmoritization!B85*'Mortgage Payment Plan'!E$9/12),'Mortgage Payment Plan'!D139),#N/A),#N/A)</f>
        <v>421.67943518559491</v>
      </c>
      <c r="F86" s="50">
        <f>IFERROR(IF(B85&gt;0,IF(ISBLANK('Mortgage Payment Plan'!E139),(H_MortgageAmoritization!B85*'Mortgage Payment Plan'!E$9/12),'Mortgage Payment Plan'!E139),#N/A),#N/A)</f>
        <v>1257.0605648144051</v>
      </c>
      <c r="G86" s="50">
        <f>IFERROR(IF(B85&gt;0,IF(ISBLANK('Mortgage Payment Plan'!F139),'Mortgage Payment Plan'!E$14,'Mortgage Payment Plan'!F139),#N/A),#N/A)</f>
        <v>0</v>
      </c>
      <c r="H86" s="50">
        <f t="shared" si="1"/>
        <v>1678.74</v>
      </c>
      <c r="J86" s="49">
        <v>48580</v>
      </c>
      <c r="N86" s="50">
        <v>250990.43352769542</v>
      </c>
      <c r="O86" s="50">
        <v>112004.59352769534</v>
      </c>
      <c r="P86" s="50">
        <v>0</v>
      </c>
      <c r="Q86" s="50" t="e" cm="1">
        <f t="array" ref="Q86">IF('Mortgage Payment Plan'!E$22="Annual",IF(MATCH(J86,S:S,0),N86,#N/A),IF('Mortgage Payment Plan'!E$22="Percentage",_xlfn.IFS(R$2=J86,N86,R$3=J86,N86,R$4=J86,N86,R$5=J86,N86,R$6=J86,N86),#N/A))</f>
        <v>#N/A</v>
      </c>
      <c r="U86" s="49">
        <f>IFERROR(IF(V85&gt;0,IF(H_MortgageAmoritization!V85-H_MortgageAmoritization!Y86&gt;0,DATE(YEAR(U85),MONTH(U85)+1,DAY(U$2)),#N/A),#N/A),#N/A)</f>
        <v>48580</v>
      </c>
      <c r="V86" s="50">
        <f>IFERROR(IF(V85&gt;0,IF(H_MortgageAmoritization!V85-H_MortgageAmoritization!Y86&gt;0,H_MortgageAmoritization!V85-H_MortgageAmoritization!Y86,#N/A),#N/A),#N/A)</f>
        <v>250990.2804945072</v>
      </c>
      <c r="W86" s="50">
        <f>IFERROR(IF(AND(V85&gt;0,H_MortgageAmoritization!V85-H_MortgageAmoritization!Y86&gt;0),Z86+W85,#N/A),#N/A)</f>
        <v>112004.56401043617</v>
      </c>
      <c r="X86" s="50">
        <f>IFERROR(IF(AND(V85&gt;0,H_MortgageAmoritization!V85-H_MortgageAmoritization!Y86&gt;0),X85+AA86,#N/A),#N/A)</f>
        <v>0</v>
      </c>
      <c r="Y86" s="50">
        <f>IFERROR(IF(V85&gt;0,(IFERROR(('Mortgage Payment Plan'!E$8*('Mortgage Payment Plan'!E$9/12)/(1-((1+('Mortgage Payment Plan'!E$9/12))^IF('Mortgage Payment Plan'!E$16="30 Year Fixed",-360,-180)))),0))-(H_MortgageAmoritization!V85*'Mortgage Payment Plan'!E$9/12),#N/A),#N/A)</f>
        <v>421.68165965690469</v>
      </c>
      <c r="Z86" s="50">
        <f>IFERROR(IF(V85&gt;0,(H_MortgageAmoritization!V85*'Mortgage Payment Plan'!E$9/12),#N/A),#N/A)</f>
        <v>1257.0598107708204</v>
      </c>
      <c r="AA86" s="50">
        <f>IFERROR(IF(V85&gt;0,'Mortgage Payment Plan'!E$14,#N/A),#N/A)</f>
        <v>0</v>
      </c>
      <c r="AB86" s="49">
        <v>48580</v>
      </c>
      <c r="AC86" s="50">
        <v>250990.2804945072</v>
      </c>
      <c r="AD86" s="50">
        <v>112004.56401043617</v>
      </c>
      <c r="AE86" s="50">
        <v>0</v>
      </c>
    </row>
    <row r="87" spans="1:31" ht="15.75" customHeight="1" x14ac:dyDescent="0.25">
      <c r="A87" s="49">
        <f>IFERROR(IF(B86&gt;0,IF(ISBLANK('Mortgage Payment Plan'!C140),IF(H_MortgageAmoritization!B86-H_MortgageAmoritization!E87&gt;0,DATE(YEAR(A86),MONTH(A86)+1,DAY(A$2)),#N/A),'Mortgage Payment Plan'!C140),#N/A),#N/A)</f>
        <v>48611</v>
      </c>
      <c r="B87" s="50">
        <f>IFERROR(IF(B86&gt;0,IF(OR(ISBLANK('Mortgage Payment Plan'!G140),'Mortgage Payment Plan'!G140=""),IF(H_MortgageAmoritization!B86-H_MortgageAmoritization!E87&gt;0,H_MortgageAmoritization!B86-H_MortgageAmoritization!E87,#N/A),'Mortgage Payment Plan'!G140),#N/A),#N/A)</f>
        <v>250566.64569533389</v>
      </c>
      <c r="C87" s="50">
        <f>IFERROR(IF(AND(B86&gt;0,H_MortgageAmoritization!B86-H_MortgageAmoritization!E87&gt;0),F87+C86,#N/A),#N/A)</f>
        <v>113259.54569533381</v>
      </c>
      <c r="D87" s="50">
        <f>IFERROR(IF(AND(B86&gt;0,H_MortgageAmoritization!B86-H_MortgageAmoritization!E87&gt;0),D86+G87,#N/A),#N/A)</f>
        <v>0</v>
      </c>
      <c r="E87" s="50">
        <f>IFERROR(IF(B86&gt;0,IF(ISBLANK('Mortgage Payment Plan'!D140),('Mortgage Payment Plan'!E$18+'Mortgage Payment Plan'!E$19+IF(MONTH(A86)+1=MONTH(1&amp;'Mortgage Payment Plan'!E$21),'Mortgage Payment Plan'!E$20,IF(AND(MONTH(A86)+1=13,MONTH(1&amp;'Mortgage Payment Plan'!E$21)=1),'Mortgage Payment Plan'!E$20,0)))-(H_MortgageAmoritization!B86*'Mortgage Payment Plan'!E$9/12),'Mortgage Payment Plan'!D140),#N/A),#N/A)</f>
        <v>423.78783236152299</v>
      </c>
      <c r="F87" s="50">
        <f>IFERROR(IF(B86&gt;0,IF(ISBLANK('Mortgage Payment Plan'!E140),(H_MortgageAmoritization!B86*'Mortgage Payment Plan'!E$9/12),'Mortgage Payment Plan'!E140),#N/A),#N/A)</f>
        <v>1254.952167638477</v>
      </c>
      <c r="G87" s="50">
        <f>IFERROR(IF(B86&gt;0,IF(ISBLANK('Mortgage Payment Plan'!F140),'Mortgage Payment Plan'!E$14,'Mortgage Payment Plan'!F140),#N/A),#N/A)</f>
        <v>0</v>
      </c>
      <c r="H87" s="50">
        <f t="shared" si="1"/>
        <v>1678.74</v>
      </c>
      <c r="J87" s="49">
        <v>48611</v>
      </c>
      <c r="N87" s="50">
        <v>250566.64569533389</v>
      </c>
      <c r="O87" s="50">
        <v>113259.54569533381</v>
      </c>
      <c r="P87" s="50">
        <v>0</v>
      </c>
      <c r="Q87" s="50" t="e" cm="1">
        <f t="array" ref="Q87">IF('Mortgage Payment Plan'!E$22="Annual",IF(MATCH(J87,S:S,0),N87,#N/A),IF('Mortgage Payment Plan'!E$22="Percentage",_xlfn.IFS(R$2=J87,N87,R$3=J87,N87,R$4=J87,N87,R$5=J87,N87,R$6=J87,N87),#N/A))</f>
        <v>#N/A</v>
      </c>
      <c r="U87" s="49">
        <f>IFERROR(IF(V86&gt;0,IF(H_MortgageAmoritization!V86-H_MortgageAmoritization!Y87&gt;0,DATE(YEAR(U86),MONTH(U86)+1,DAY(U$2)),#N/A),#N/A),#N/A)</f>
        <v>48611</v>
      </c>
      <c r="V87" s="50">
        <f>IFERROR(IF(V86&gt;0,IF(H_MortgageAmoritization!V86-H_MortgageAmoritization!Y87&gt;0,H_MortgageAmoritization!V86-H_MortgageAmoritization!Y87,#N/A),#N/A),#N/A)</f>
        <v>250566.49042655202</v>
      </c>
      <c r="W87" s="50">
        <f>IFERROR(IF(AND(V86&gt;0,H_MortgageAmoritization!V86-H_MortgageAmoritization!Y87&gt;0),Z87+W86,#N/A),#N/A)</f>
        <v>113259.5154129087</v>
      </c>
      <c r="X87" s="50">
        <f>IFERROR(IF(AND(V86&gt;0,H_MortgageAmoritization!V86-H_MortgageAmoritization!Y87&gt;0),X86+AA87,#N/A),#N/A)</f>
        <v>0</v>
      </c>
      <c r="Y87" s="50">
        <f>IFERROR(IF(V86&gt;0,(IFERROR(('Mortgage Payment Plan'!E$8*('Mortgage Payment Plan'!E$9/12)/(1-((1+('Mortgage Payment Plan'!E$9/12))^IF('Mortgage Payment Plan'!E$16="30 Year Fixed",-360,-180)))),0))-(H_MortgageAmoritization!V86*'Mortgage Payment Plan'!E$9/12),#N/A),#N/A)</f>
        <v>423.79006795518899</v>
      </c>
      <c r="Z87" s="50">
        <f>IFERROR(IF(V86&gt;0,(H_MortgageAmoritization!V86*'Mortgage Payment Plan'!E$9/12),#N/A),#N/A)</f>
        <v>1254.9514024725361</v>
      </c>
      <c r="AA87" s="50">
        <f>IFERROR(IF(V86&gt;0,'Mortgage Payment Plan'!E$14,#N/A),#N/A)</f>
        <v>0</v>
      </c>
      <c r="AB87" s="49">
        <v>48611</v>
      </c>
      <c r="AC87" s="50">
        <v>250566.49042655202</v>
      </c>
      <c r="AD87" s="50">
        <v>113259.5154129087</v>
      </c>
      <c r="AE87" s="50">
        <v>0</v>
      </c>
    </row>
    <row r="88" spans="1:31" ht="15.75" customHeight="1" x14ac:dyDescent="0.25">
      <c r="A88" s="49">
        <f>IFERROR(IF(B87&gt;0,IF(ISBLANK('Mortgage Payment Plan'!C141),IF(H_MortgageAmoritization!B87-H_MortgageAmoritization!E88&gt;0,DATE(YEAR(A87),MONTH(A87)+1,DAY(A$2)),#N/A),'Mortgage Payment Plan'!C141),#N/A),#N/A)</f>
        <v>48639</v>
      </c>
      <c r="B88" s="50">
        <f>IFERROR(IF(B87&gt;0,IF(OR(ISBLANK('Mortgage Payment Plan'!G141),'Mortgage Payment Plan'!G141=""),IF(H_MortgageAmoritization!B87-H_MortgageAmoritization!E88&gt;0,H_MortgageAmoritization!B87-H_MortgageAmoritization!E88,#N/A),'Mortgage Payment Plan'!G141),#N/A),#N/A)</f>
        <v>250140.73892381057</v>
      </c>
      <c r="C88" s="50">
        <f>IFERROR(IF(AND(B87&gt;0,H_MortgageAmoritization!B87-H_MortgageAmoritization!E88&gt;0),F88+C87,#N/A),#N/A)</f>
        <v>114512.37892381048</v>
      </c>
      <c r="D88" s="50">
        <f>IFERROR(IF(AND(B87&gt;0,H_MortgageAmoritization!B87-H_MortgageAmoritization!E88&gt;0),D87+G88,#N/A),#N/A)</f>
        <v>0</v>
      </c>
      <c r="E88" s="50">
        <f>IFERROR(IF(B87&gt;0,IF(ISBLANK('Mortgage Payment Plan'!D141),('Mortgage Payment Plan'!E$18+'Mortgage Payment Plan'!E$19+IF(MONTH(A87)+1=MONTH(1&amp;'Mortgage Payment Plan'!E$21),'Mortgage Payment Plan'!E$20,IF(AND(MONTH(A87)+1=13,MONTH(1&amp;'Mortgage Payment Plan'!E$21)=1),'Mortgage Payment Plan'!E$20,0)))-(H_MortgageAmoritization!B87*'Mortgage Payment Plan'!E$9/12),'Mortgage Payment Plan'!D141),#N/A),#N/A)</f>
        <v>425.90677152333046</v>
      </c>
      <c r="F88" s="50">
        <f>IFERROR(IF(B87&gt;0,IF(ISBLANK('Mortgage Payment Plan'!E141),(H_MortgageAmoritization!B87*'Mortgage Payment Plan'!E$9/12),'Mortgage Payment Plan'!E141),#N/A),#N/A)</f>
        <v>1252.8332284766695</v>
      </c>
      <c r="G88" s="50">
        <f>IFERROR(IF(B87&gt;0,IF(ISBLANK('Mortgage Payment Plan'!F141),'Mortgage Payment Plan'!E$14,'Mortgage Payment Plan'!F141),#N/A),#N/A)</f>
        <v>0</v>
      </c>
      <c r="H88" s="50">
        <f t="shared" si="1"/>
        <v>1678.74</v>
      </c>
      <c r="J88" s="49">
        <v>48639</v>
      </c>
      <c r="N88" s="50">
        <v>250140.73892381057</v>
      </c>
      <c r="O88" s="50">
        <v>114512.37892381048</v>
      </c>
      <c r="P88" s="50">
        <v>0</v>
      </c>
      <c r="Q88" s="50" t="e" cm="1">
        <f t="array" ref="Q88">IF('Mortgage Payment Plan'!E$22="Annual",IF(MATCH(J88,S:S,0),N88,#N/A),IF('Mortgage Payment Plan'!E$22="Percentage",_xlfn.IFS(R$2=J88,N88,R$3=J88,N88,R$4=J88,N88,R$5=J88,N88,R$6=J88,N88),#N/A))</f>
        <v>#N/A</v>
      </c>
      <c r="U88" s="49">
        <f>IFERROR(IF(V87&gt;0,IF(H_MortgageAmoritization!V87-H_MortgageAmoritization!Y88&gt;0,DATE(YEAR(U87),MONTH(U87)+1,DAY(U$2)),#N/A),#N/A),#N/A)</f>
        <v>48639</v>
      </c>
      <c r="V88" s="50">
        <f>IFERROR(IF(V87&gt;0,IF(H_MortgageAmoritization!V87-H_MortgageAmoritization!Y88&gt;0,H_MortgageAmoritization!V87-H_MortgageAmoritization!Y88,#N/A),#N/A),#N/A)</f>
        <v>250140.58140825704</v>
      </c>
      <c r="W88" s="50">
        <f>IFERROR(IF(AND(V87&gt;0,H_MortgageAmoritization!V87-H_MortgageAmoritization!Y88&gt;0),Z88+W87,#N/A),#N/A)</f>
        <v>114512.34786504146</v>
      </c>
      <c r="X88" s="50">
        <f>IFERROR(IF(AND(V87&gt;0,H_MortgageAmoritization!V87-H_MortgageAmoritization!Y88&gt;0),X87+AA88,#N/A),#N/A)</f>
        <v>0</v>
      </c>
      <c r="Y88" s="50">
        <f>IFERROR(IF(V87&gt;0,(IFERROR(('Mortgage Payment Plan'!E$8*('Mortgage Payment Plan'!E$9/12)/(1-((1+('Mortgage Payment Plan'!E$9/12))^IF('Mortgage Payment Plan'!E$16="30 Year Fixed",-360,-180)))),0))-(H_MortgageAmoritization!V87*'Mortgage Payment Plan'!E$9/12),#N/A),#N/A)</f>
        <v>425.90901829496488</v>
      </c>
      <c r="Z88" s="50">
        <f>IFERROR(IF(V87&gt;0,(H_MortgageAmoritization!V87*'Mortgage Payment Plan'!E$9/12),#N/A),#N/A)</f>
        <v>1252.8324521327602</v>
      </c>
      <c r="AA88" s="50">
        <f>IFERROR(IF(V87&gt;0,'Mortgage Payment Plan'!E$14,#N/A),#N/A)</f>
        <v>0</v>
      </c>
      <c r="AB88" s="49">
        <v>48639</v>
      </c>
      <c r="AC88" s="50">
        <v>250140.58140825704</v>
      </c>
      <c r="AD88" s="50">
        <v>114512.34786504146</v>
      </c>
      <c r="AE88" s="50">
        <v>0</v>
      </c>
    </row>
    <row r="89" spans="1:31" ht="15.75" customHeight="1" x14ac:dyDescent="0.25">
      <c r="A89" s="49">
        <f>IFERROR(IF(B88&gt;0,IF(ISBLANK('Mortgage Payment Plan'!C142),IF(H_MortgageAmoritization!B88-H_MortgageAmoritization!E89&gt;0,DATE(YEAR(A88),MONTH(A88)+1,DAY(A$2)),#N/A),'Mortgage Payment Plan'!C142),#N/A),#N/A)</f>
        <v>48670</v>
      </c>
      <c r="B89" s="50">
        <f>IFERROR(IF(B88&gt;0,IF(OR(ISBLANK('Mortgage Payment Plan'!G142),'Mortgage Payment Plan'!G142=""),IF(H_MortgageAmoritization!B88-H_MortgageAmoritization!E89&gt;0,H_MortgageAmoritization!B88-H_MortgageAmoritization!E89,#N/A),'Mortgage Payment Plan'!G142),#N/A),#N/A)</f>
        <v>249712.70261842961</v>
      </c>
      <c r="C89" s="50">
        <f>IFERROR(IF(AND(B88&gt;0,H_MortgageAmoritization!B88-H_MortgageAmoritization!E89&gt;0),F89+C88,#N/A),#N/A)</f>
        <v>115763.08261842953</v>
      </c>
      <c r="D89" s="50">
        <f>IFERROR(IF(AND(B88&gt;0,H_MortgageAmoritization!B88-H_MortgageAmoritization!E89&gt;0),D88+G89,#N/A),#N/A)</f>
        <v>0</v>
      </c>
      <c r="E89" s="50">
        <f>IFERROR(IF(B88&gt;0,IF(ISBLANK('Mortgage Payment Plan'!D142),('Mortgage Payment Plan'!E$18+'Mortgage Payment Plan'!E$19+IF(MONTH(A88)+1=MONTH(1&amp;'Mortgage Payment Plan'!E$21),'Mortgage Payment Plan'!E$20,IF(AND(MONTH(A88)+1=13,MONTH(1&amp;'Mortgage Payment Plan'!E$21)=1),'Mortgage Payment Plan'!E$20,0)))-(H_MortgageAmoritization!B88*'Mortgage Payment Plan'!E$9/12),'Mortgage Payment Plan'!D142),#N/A),#N/A)</f>
        <v>428.03630538094717</v>
      </c>
      <c r="F89" s="50">
        <f>IFERROR(IF(B88&gt;0,IF(ISBLANK('Mortgage Payment Plan'!E142),(H_MortgageAmoritization!B88*'Mortgage Payment Plan'!E$9/12),'Mortgage Payment Plan'!E142),#N/A),#N/A)</f>
        <v>1250.7036946190528</v>
      </c>
      <c r="G89" s="50">
        <f>IFERROR(IF(B88&gt;0,IF(ISBLANK('Mortgage Payment Plan'!F142),'Mortgage Payment Plan'!E$14,'Mortgage Payment Plan'!F142),#N/A),#N/A)</f>
        <v>0</v>
      </c>
      <c r="H89" s="50">
        <f t="shared" si="1"/>
        <v>1678.74</v>
      </c>
      <c r="J89" s="49">
        <v>48670</v>
      </c>
      <c r="N89" s="50">
        <v>249712.70261842961</v>
      </c>
      <c r="O89" s="50">
        <v>115763.08261842953</v>
      </c>
      <c r="P89" s="50">
        <v>0</v>
      </c>
      <c r="Q89" s="50" t="e" cm="1">
        <f t="array" ref="Q89">IF('Mortgage Payment Plan'!E$22="Annual",IF(MATCH(J89,S:S,0),N89,#N/A),IF('Mortgage Payment Plan'!E$22="Percentage",_xlfn.IFS(R$2=J89,N89,R$3=J89,N89,R$4=J89,N89,R$5=J89,N89,R$6=J89,N89),#N/A))</f>
        <v>#N/A</v>
      </c>
      <c r="U89" s="49">
        <f>IFERROR(IF(V88&gt;0,IF(H_MortgageAmoritization!V88-H_MortgageAmoritization!Y89&gt;0,DATE(YEAR(U88),MONTH(U88)+1,DAY(U$2)),#N/A),#N/A),#N/A)</f>
        <v>48670</v>
      </c>
      <c r="V89" s="50">
        <f>IFERROR(IF(V88&gt;0,IF(H_MortgageAmoritization!V88-H_MortgageAmoritization!Y89&gt;0,H_MortgageAmoritization!V88-H_MortgageAmoritization!Y89,#N/A),#N/A),#N/A)</f>
        <v>249712.54284487059</v>
      </c>
      <c r="W89" s="50">
        <f>IFERROR(IF(AND(V88&gt;0,H_MortgageAmoritization!V88-H_MortgageAmoritization!Y89&gt;0),Z89+W88,#N/A),#N/A)</f>
        <v>115763.05077208274</v>
      </c>
      <c r="X89" s="50">
        <f>IFERROR(IF(AND(V88&gt;0,H_MortgageAmoritization!V88-H_MortgageAmoritization!Y89&gt;0),X88+AA89,#N/A),#N/A)</f>
        <v>0</v>
      </c>
      <c r="Y89" s="50">
        <f>IFERROR(IF(V88&gt;0,(IFERROR(('Mortgage Payment Plan'!E$8*('Mortgage Payment Plan'!E$9/12)/(1-((1+('Mortgage Payment Plan'!E$9/12))^IF('Mortgage Payment Plan'!E$16="30 Year Fixed",-360,-180)))),0))-(H_MortgageAmoritization!V88*'Mortgage Payment Plan'!E$9/12),#N/A),#N/A)</f>
        <v>428.03856338643982</v>
      </c>
      <c r="Z89" s="50">
        <f>IFERROR(IF(V88&gt;0,(H_MortgageAmoritization!V88*'Mortgage Payment Plan'!E$9/12),#N/A),#N/A)</f>
        <v>1250.7029070412852</v>
      </c>
      <c r="AA89" s="50">
        <f>IFERROR(IF(V88&gt;0,'Mortgage Payment Plan'!E$14,#N/A),#N/A)</f>
        <v>0</v>
      </c>
      <c r="AB89" s="49">
        <v>48670</v>
      </c>
      <c r="AC89" s="50">
        <v>249712.54284487059</v>
      </c>
      <c r="AD89" s="50">
        <v>115763.05077208274</v>
      </c>
      <c r="AE89" s="50">
        <v>0</v>
      </c>
    </row>
    <row r="90" spans="1:31" ht="15.75" customHeight="1" x14ac:dyDescent="0.25">
      <c r="A90" s="49">
        <f>IFERROR(IF(B89&gt;0,IF(ISBLANK('Mortgage Payment Plan'!C143),IF(H_MortgageAmoritization!B89-H_MortgageAmoritization!E90&gt;0,DATE(YEAR(A89),MONTH(A89)+1,DAY(A$2)),#N/A),'Mortgage Payment Plan'!C143),#N/A),#N/A)</f>
        <v>48700</v>
      </c>
      <c r="B90" s="50">
        <f>IFERROR(IF(B89&gt;0,IF(OR(ISBLANK('Mortgage Payment Plan'!G143),'Mortgage Payment Plan'!G143=""),IF(H_MortgageAmoritization!B89-H_MortgageAmoritization!E90&gt;0,H_MortgageAmoritization!B89-H_MortgageAmoritization!E90,#N/A),'Mortgage Payment Plan'!G143),#N/A),#N/A)</f>
        <v>249282.52613152176</v>
      </c>
      <c r="C90" s="50">
        <f>IFERROR(IF(AND(B89&gt;0,H_MortgageAmoritization!B89-H_MortgageAmoritization!E90&gt;0),F90+C89,#N/A),#N/A)</f>
        <v>117011.64613152167</v>
      </c>
      <c r="D90" s="50">
        <f>IFERROR(IF(AND(B89&gt;0,H_MortgageAmoritization!B89-H_MortgageAmoritization!E90&gt;0),D89+G90,#N/A),#N/A)</f>
        <v>0</v>
      </c>
      <c r="E90" s="50">
        <f>IFERROR(IF(B89&gt;0,IF(ISBLANK('Mortgage Payment Plan'!D143),('Mortgage Payment Plan'!E$18+'Mortgage Payment Plan'!E$19+IF(MONTH(A89)+1=MONTH(1&amp;'Mortgage Payment Plan'!E$21),'Mortgage Payment Plan'!E$20,IF(AND(MONTH(A89)+1=13,MONTH(1&amp;'Mortgage Payment Plan'!E$21)=1),'Mortgage Payment Plan'!E$20,0)))-(H_MortgageAmoritization!B89*'Mortgage Payment Plan'!E$9/12),'Mortgage Payment Plan'!D143),#N/A),#N/A)</f>
        <v>430.176486907852</v>
      </c>
      <c r="F90" s="50">
        <f>IFERROR(IF(B89&gt;0,IF(ISBLANK('Mortgage Payment Plan'!E143),(H_MortgageAmoritization!B89*'Mortgage Payment Plan'!E$9/12),'Mortgage Payment Plan'!E143),#N/A),#N/A)</f>
        <v>1248.563513092148</v>
      </c>
      <c r="G90" s="50">
        <f>IFERROR(IF(B89&gt;0,IF(ISBLANK('Mortgage Payment Plan'!F143),'Mortgage Payment Plan'!E$14,'Mortgage Payment Plan'!F143),#N/A),#N/A)</f>
        <v>0</v>
      </c>
      <c r="H90" s="50">
        <f t="shared" si="1"/>
        <v>1678.74</v>
      </c>
      <c r="J90" s="49">
        <v>48700</v>
      </c>
      <c r="N90" s="50">
        <v>249282.52613152176</v>
      </c>
      <c r="O90" s="50">
        <v>117011.64613152167</v>
      </c>
      <c r="P90" s="50">
        <v>0</v>
      </c>
      <c r="Q90" s="50" t="e" cm="1">
        <f t="array" ref="Q90">IF('Mortgage Payment Plan'!E$22="Annual",IF(MATCH(J90,S:S,0),N90,#N/A),IF('Mortgage Payment Plan'!E$22="Percentage",_xlfn.IFS(R$2=J90,N90,R$3=J90,N90,R$4=J90,N90,R$5=J90,N90,R$6=J90,N90),#N/A))</f>
        <v>#N/A</v>
      </c>
      <c r="U90" s="49">
        <f>IFERROR(IF(V89&gt;0,IF(H_MortgageAmoritization!V89-H_MortgageAmoritization!Y90&gt;0,DATE(YEAR(U89),MONTH(U89)+1,DAY(U$2)),#N/A),#N/A),#N/A)</f>
        <v>48700</v>
      </c>
      <c r="V90" s="50">
        <f>IFERROR(IF(V89&gt;0,IF(H_MortgageAmoritization!V89-H_MortgageAmoritization!Y90&gt;0,H_MortgageAmoritization!V89-H_MortgageAmoritization!Y90,#N/A),#N/A),#N/A)</f>
        <v>249282.36408866721</v>
      </c>
      <c r="W90" s="50">
        <f>IFERROR(IF(AND(V89&gt;0,H_MortgageAmoritization!V89-H_MortgageAmoritization!Y90&gt;0),Z90+W89,#N/A),#N/A)</f>
        <v>117011.61348630709</v>
      </c>
      <c r="X90" s="50">
        <f>IFERROR(IF(AND(V89&gt;0,H_MortgageAmoritization!V89-H_MortgageAmoritization!Y90&gt;0),X89+AA90,#N/A),#N/A)</f>
        <v>0</v>
      </c>
      <c r="Y90" s="50">
        <f>IFERROR(IF(V89&gt;0,(IFERROR(('Mortgage Payment Plan'!E$8*('Mortgage Payment Plan'!E$9/12)/(1-((1+('Mortgage Payment Plan'!E$9/12))^IF('Mortgage Payment Plan'!E$16="30 Year Fixed",-360,-180)))),0))-(H_MortgageAmoritization!V89*'Mortgage Payment Plan'!E$9/12),#N/A),#N/A)</f>
        <v>430.17875620337213</v>
      </c>
      <c r="Z90" s="50">
        <f>IFERROR(IF(V89&gt;0,(H_MortgageAmoritization!V89*'Mortgage Payment Plan'!E$9/12),#N/A),#N/A)</f>
        <v>1248.5627142243529</v>
      </c>
      <c r="AA90" s="50">
        <f>IFERROR(IF(V89&gt;0,'Mortgage Payment Plan'!E$14,#N/A),#N/A)</f>
        <v>0</v>
      </c>
      <c r="AB90" s="49">
        <v>48700</v>
      </c>
      <c r="AC90" s="50">
        <v>249282.36408866721</v>
      </c>
      <c r="AD90" s="50">
        <v>117011.61348630709</v>
      </c>
      <c r="AE90" s="50">
        <v>0</v>
      </c>
    </row>
    <row r="91" spans="1:31" ht="15.75" customHeight="1" x14ac:dyDescent="0.25">
      <c r="A91" s="49">
        <f>IFERROR(IF(B90&gt;0,IF(ISBLANK('Mortgage Payment Plan'!C144),IF(H_MortgageAmoritization!B90-H_MortgageAmoritization!E91&gt;0,DATE(YEAR(A90),MONTH(A90)+1,DAY(A$2)),#N/A),'Mortgage Payment Plan'!C144),#N/A),#N/A)</f>
        <v>48731</v>
      </c>
      <c r="B91" s="50">
        <f>IFERROR(IF(B90&gt;0,IF(OR(ISBLANK('Mortgage Payment Plan'!G144),'Mortgage Payment Plan'!G144=""),IF(H_MortgageAmoritization!B90-H_MortgageAmoritization!E91&gt;0,H_MortgageAmoritization!B90-H_MortgageAmoritization!E91,#N/A),'Mortgage Payment Plan'!G144),#N/A),#N/A)</f>
        <v>248850.19876217938</v>
      </c>
      <c r="C91" s="50">
        <f>IFERROR(IF(AND(B90&gt;0,H_MortgageAmoritization!B90-H_MortgageAmoritization!E91&gt;0),F91+C90,#N/A),#N/A)</f>
        <v>118258.05876217928</v>
      </c>
      <c r="D91" s="50">
        <f>IFERROR(IF(AND(B90&gt;0,H_MortgageAmoritization!B90-H_MortgageAmoritization!E91&gt;0),D90+G91,#N/A),#N/A)</f>
        <v>0</v>
      </c>
      <c r="E91" s="50">
        <f>IFERROR(IF(B90&gt;0,IF(ISBLANK('Mortgage Payment Plan'!D144),('Mortgage Payment Plan'!E$18+'Mortgage Payment Plan'!E$19+IF(MONTH(A90)+1=MONTH(1&amp;'Mortgage Payment Plan'!E$21),'Mortgage Payment Plan'!E$20,IF(AND(MONTH(A90)+1=13,MONTH(1&amp;'Mortgage Payment Plan'!E$21)=1),'Mortgage Payment Plan'!E$20,0)))-(H_MortgageAmoritization!B90*'Mortgage Payment Plan'!E$9/12),'Mortgage Payment Plan'!D144),#N/A),#N/A)</f>
        <v>432.32736934239119</v>
      </c>
      <c r="F91" s="50">
        <f>IFERROR(IF(B90&gt;0,IF(ISBLANK('Mortgage Payment Plan'!E144),(H_MortgageAmoritization!B90*'Mortgage Payment Plan'!E$9/12),'Mortgage Payment Plan'!E144),#N/A),#N/A)</f>
        <v>1246.4126306576088</v>
      </c>
      <c r="G91" s="50">
        <f>IFERROR(IF(B90&gt;0,IF(ISBLANK('Mortgage Payment Plan'!F144),'Mortgage Payment Plan'!E$14,'Mortgage Payment Plan'!F144),#N/A),#N/A)</f>
        <v>0</v>
      </c>
      <c r="H91" s="50">
        <f t="shared" si="1"/>
        <v>1678.74</v>
      </c>
      <c r="J91" s="49">
        <v>48731</v>
      </c>
      <c r="N91" s="50">
        <v>248850.19876217938</v>
      </c>
      <c r="O91" s="50">
        <v>118258.05876217928</v>
      </c>
      <c r="P91" s="50">
        <v>0</v>
      </c>
      <c r="Q91" s="50" t="e" cm="1">
        <f t="array" ref="Q91">IF('Mortgage Payment Plan'!E$22="Annual",IF(MATCH(J91,S:S,0),N91,#N/A),IF('Mortgage Payment Plan'!E$22="Percentage",_xlfn.IFS(R$2=J91,N91,R$3=J91,N91,R$4=J91,N91,R$5=J91,N91,R$6=J91,N91),#N/A))</f>
        <v>#N/A</v>
      </c>
      <c r="U91" s="49">
        <f>IFERROR(IF(V90&gt;0,IF(H_MortgageAmoritization!V90-H_MortgageAmoritization!Y91&gt;0,DATE(YEAR(U90),MONTH(U90)+1,DAY(U$2)),#N/A),#N/A),#N/A)</f>
        <v>48731</v>
      </c>
      <c r="V91" s="50">
        <f>IFERROR(IF(V90&gt;0,IF(H_MortgageAmoritization!V90-H_MortgageAmoritization!Y91&gt;0,H_MortgageAmoritization!V90-H_MortgageAmoritization!Y91,#N/A),#N/A),#N/A)</f>
        <v>248850.03443868281</v>
      </c>
      <c r="W91" s="50">
        <f>IFERROR(IF(AND(V90&gt;0,H_MortgageAmoritization!V90-H_MortgageAmoritization!Y91&gt;0),Z91+W90,#N/A),#N/A)</f>
        <v>118258.02530675042</v>
      </c>
      <c r="X91" s="50">
        <f>IFERROR(IF(AND(V90&gt;0,H_MortgageAmoritization!V90-H_MortgageAmoritization!Y91&gt;0),X90+AA91,#N/A),#N/A)</f>
        <v>0</v>
      </c>
      <c r="Y91" s="50">
        <f>IFERROR(IF(V90&gt;0,(IFERROR(('Mortgage Payment Plan'!E$8*('Mortgage Payment Plan'!E$9/12)/(1-((1+('Mortgage Payment Plan'!E$9/12))^IF('Mortgage Payment Plan'!E$16="30 Year Fixed",-360,-180)))),0))-(H_MortgageAmoritization!V90*'Mortgage Payment Plan'!E$9/12),#N/A),#N/A)</f>
        <v>432.32964998438911</v>
      </c>
      <c r="Z91" s="50">
        <f>IFERROR(IF(V90&gt;0,(H_MortgageAmoritization!V90*'Mortgage Payment Plan'!E$9/12),#N/A),#N/A)</f>
        <v>1246.411820443336</v>
      </c>
      <c r="AA91" s="50">
        <f>IFERROR(IF(V90&gt;0,'Mortgage Payment Plan'!E$14,#N/A),#N/A)</f>
        <v>0</v>
      </c>
      <c r="AB91" s="49">
        <v>48731</v>
      </c>
      <c r="AC91" s="50">
        <v>248850.03443868281</v>
      </c>
      <c r="AD91" s="50">
        <v>118258.02530675042</v>
      </c>
      <c r="AE91" s="50">
        <v>0</v>
      </c>
    </row>
    <row r="92" spans="1:31" ht="15.75" customHeight="1" x14ac:dyDescent="0.25">
      <c r="A92" s="49">
        <f>IFERROR(IF(B91&gt;0,IF(ISBLANK('Mortgage Payment Plan'!C145),IF(H_MortgageAmoritization!B91-H_MortgageAmoritization!E92&gt;0,DATE(YEAR(A91),MONTH(A91)+1,DAY(A$2)),#N/A),'Mortgage Payment Plan'!C145),#N/A),#N/A)</f>
        <v>48761</v>
      </c>
      <c r="B92" s="50">
        <f>IFERROR(IF(B91&gt;0,IF(OR(ISBLANK('Mortgage Payment Plan'!G145),'Mortgage Payment Plan'!G145=""),IF(H_MortgageAmoritization!B91-H_MortgageAmoritization!E92&gt;0,H_MortgageAmoritization!B91-H_MortgageAmoritization!E92,#N/A),'Mortgage Payment Plan'!G145),#N/A),#N/A)</f>
        <v>248415.70975599028</v>
      </c>
      <c r="C92" s="50">
        <f>IFERROR(IF(AND(B91&gt;0,H_MortgageAmoritization!B91-H_MortgageAmoritization!E92&gt;0),F92+C91,#N/A),#N/A)</f>
        <v>119502.30975599018</v>
      </c>
      <c r="D92" s="50">
        <f>IFERROR(IF(AND(B91&gt;0,H_MortgageAmoritization!B91-H_MortgageAmoritization!E92&gt;0),D91+G92,#N/A),#N/A)</f>
        <v>0</v>
      </c>
      <c r="E92" s="50">
        <f>IFERROR(IF(B91&gt;0,IF(ISBLANK('Mortgage Payment Plan'!D145),('Mortgage Payment Plan'!E$18+'Mortgage Payment Plan'!E$19+IF(MONTH(A91)+1=MONTH(1&amp;'Mortgage Payment Plan'!E$21),'Mortgage Payment Plan'!E$20,IF(AND(MONTH(A91)+1=13,MONTH(1&amp;'Mortgage Payment Plan'!E$21)=1),'Mortgage Payment Plan'!E$20,0)))-(H_MortgageAmoritization!B91*'Mortgage Payment Plan'!E$9/12),'Mortgage Payment Plan'!D145),#N/A),#N/A)</f>
        <v>434.48900618910329</v>
      </c>
      <c r="F92" s="50">
        <f>IFERROR(IF(B91&gt;0,IF(ISBLANK('Mortgage Payment Plan'!E145),(H_MortgageAmoritization!B91*'Mortgage Payment Plan'!E$9/12),'Mortgage Payment Plan'!E145),#N/A),#N/A)</f>
        <v>1244.2509938108967</v>
      </c>
      <c r="G92" s="50">
        <f>IFERROR(IF(B91&gt;0,IF(ISBLANK('Mortgage Payment Plan'!F145),'Mortgage Payment Plan'!E$14,'Mortgage Payment Plan'!F145),#N/A),#N/A)</f>
        <v>0</v>
      </c>
      <c r="H92" s="50">
        <f t="shared" si="1"/>
        <v>1678.74</v>
      </c>
      <c r="J92" s="49">
        <v>48761</v>
      </c>
      <c r="N92" s="50">
        <v>248415.70975599028</v>
      </c>
      <c r="O92" s="50">
        <v>119502.30975599018</v>
      </c>
      <c r="P92" s="50">
        <v>0</v>
      </c>
      <c r="Q92" s="50" t="e" cm="1">
        <f t="array" ref="Q92">IF('Mortgage Payment Plan'!E$22="Annual",IF(MATCH(J92,S:S,0),N92,#N/A),IF('Mortgage Payment Plan'!E$22="Percentage",_xlfn.IFS(R$2=J92,N92,R$3=J92,N92,R$4=J92,N92,R$5=J92,N92,R$6=J92,N92),#N/A))</f>
        <v>#N/A</v>
      </c>
      <c r="U92" s="49">
        <f>IFERROR(IF(V91&gt;0,IF(H_MortgageAmoritization!V91-H_MortgageAmoritization!Y92&gt;0,DATE(YEAR(U91),MONTH(U91)+1,DAY(U$2)),#N/A),#N/A),#N/A)</f>
        <v>48761</v>
      </c>
      <c r="V92" s="50">
        <f>IFERROR(IF(V91&gt;0,IF(H_MortgageAmoritization!V91-H_MortgageAmoritization!Y92&gt;0,H_MortgageAmoritization!V91-H_MortgageAmoritization!Y92,#N/A),#N/A),#N/A)</f>
        <v>248415.54314044848</v>
      </c>
      <c r="W92" s="50">
        <f>IFERROR(IF(AND(V91&gt;0,H_MortgageAmoritization!V91-H_MortgageAmoritization!Y92&gt;0),Z92+W91,#N/A),#N/A)</f>
        <v>119502.27547894383</v>
      </c>
      <c r="X92" s="50">
        <f>IFERROR(IF(AND(V91&gt;0,H_MortgageAmoritization!V91-H_MortgageAmoritization!Y92&gt;0),X91+AA92,#N/A),#N/A)</f>
        <v>0</v>
      </c>
      <c r="Y92" s="50">
        <f>IFERROR(IF(V91&gt;0,(IFERROR(('Mortgage Payment Plan'!E$8*('Mortgage Payment Plan'!E$9/12)/(1-((1+('Mortgage Payment Plan'!E$9/12))^IF('Mortgage Payment Plan'!E$16="30 Year Fixed",-360,-180)))),0))-(H_MortgageAmoritization!V91*'Mortgage Payment Plan'!E$9/12),#N/A),#N/A)</f>
        <v>434.49129823431122</v>
      </c>
      <c r="Z92" s="50">
        <f>IFERROR(IF(V91&gt;0,(H_MortgageAmoritization!V91*'Mortgage Payment Plan'!E$9/12),#N/A),#N/A)</f>
        <v>1244.2501721934138</v>
      </c>
      <c r="AA92" s="50">
        <f>IFERROR(IF(V91&gt;0,'Mortgage Payment Plan'!E$14,#N/A),#N/A)</f>
        <v>0</v>
      </c>
      <c r="AB92" s="49">
        <v>48761</v>
      </c>
      <c r="AC92" s="50">
        <v>248415.54314044848</v>
      </c>
      <c r="AD92" s="50">
        <v>119502.27547894383</v>
      </c>
      <c r="AE92" s="50">
        <v>0</v>
      </c>
    </row>
    <row r="93" spans="1:31" ht="15.75" customHeight="1" x14ac:dyDescent="0.25">
      <c r="A93" s="49">
        <f>IFERROR(IF(B92&gt;0,IF(ISBLANK('Mortgage Payment Plan'!C146),IF(H_MortgageAmoritization!B92-H_MortgageAmoritization!E93&gt;0,DATE(YEAR(A92),MONTH(A92)+1,DAY(A$2)),#N/A),'Mortgage Payment Plan'!C146),#N/A),#N/A)</f>
        <v>48792</v>
      </c>
      <c r="B93" s="50">
        <f>IFERROR(IF(B92&gt;0,IF(OR(ISBLANK('Mortgage Payment Plan'!G146),'Mortgage Payment Plan'!G146=""),IF(H_MortgageAmoritization!B92-H_MortgageAmoritization!E93&gt;0,H_MortgageAmoritization!B92-H_MortgageAmoritization!E93,#N/A),'Mortgage Payment Plan'!G146),#N/A),#N/A)</f>
        <v>247979.04830477023</v>
      </c>
      <c r="C93" s="50">
        <f>IFERROR(IF(AND(B92&gt;0,H_MortgageAmoritization!B92-H_MortgageAmoritization!E93&gt;0),F93+C92,#N/A),#N/A)</f>
        <v>120744.38830477014</v>
      </c>
      <c r="D93" s="50">
        <f>IFERROR(IF(AND(B92&gt;0,H_MortgageAmoritization!B92-H_MortgageAmoritization!E93&gt;0),D92+G93,#N/A),#N/A)</f>
        <v>0</v>
      </c>
      <c r="E93" s="50">
        <f>IFERROR(IF(B92&gt;0,IF(ISBLANK('Mortgage Payment Plan'!D146),('Mortgage Payment Plan'!E$18+'Mortgage Payment Plan'!E$19+IF(MONTH(A92)+1=MONTH(1&amp;'Mortgage Payment Plan'!E$21),'Mortgage Payment Plan'!E$20,IF(AND(MONTH(A92)+1=13,MONTH(1&amp;'Mortgage Payment Plan'!E$21)=1),'Mortgage Payment Plan'!E$20,0)))-(H_MortgageAmoritization!B92*'Mortgage Payment Plan'!E$9/12),'Mortgage Payment Plan'!D146),#N/A),#N/A)</f>
        <v>436.66145122004855</v>
      </c>
      <c r="F93" s="50">
        <f>IFERROR(IF(B92&gt;0,IF(ISBLANK('Mortgage Payment Plan'!E146),(H_MortgageAmoritization!B92*'Mortgage Payment Plan'!E$9/12),'Mortgage Payment Plan'!E146),#N/A),#N/A)</f>
        <v>1242.0785487799515</v>
      </c>
      <c r="G93" s="50">
        <f>IFERROR(IF(B92&gt;0,IF(ISBLANK('Mortgage Payment Plan'!F146),'Mortgage Payment Plan'!E$14,'Mortgage Payment Plan'!F146),#N/A),#N/A)</f>
        <v>0</v>
      </c>
      <c r="H93" s="50">
        <f t="shared" si="1"/>
        <v>1678.74</v>
      </c>
      <c r="J93" s="49">
        <v>48792</v>
      </c>
      <c r="N93" s="50">
        <v>247979.04830477023</v>
      </c>
      <c r="O93" s="50">
        <v>120744.38830477014</v>
      </c>
      <c r="P93" s="50">
        <v>0</v>
      </c>
      <c r="Q93" s="50" t="e" cm="1">
        <f t="array" ref="Q93">IF('Mortgage Payment Plan'!E$22="Annual",IF(MATCH(J93,S:S,0),N93,#N/A),IF('Mortgage Payment Plan'!E$22="Percentage",_xlfn.IFS(R$2=J93,N93,R$3=J93,N93,R$4=J93,N93,R$5=J93,N93,R$6=J93,N93),#N/A))</f>
        <v>#N/A</v>
      </c>
      <c r="U93" s="49">
        <f>IFERROR(IF(V92&gt;0,IF(H_MortgageAmoritization!V92-H_MortgageAmoritization!Y93&gt;0,DATE(YEAR(U92),MONTH(U92)+1,DAY(U$2)),#N/A),#N/A),#N/A)</f>
        <v>48792</v>
      </c>
      <c r="V93" s="50">
        <f>IFERROR(IF(V92&gt;0,IF(H_MortgageAmoritization!V92-H_MortgageAmoritization!Y93&gt;0,H_MortgageAmoritization!V92-H_MortgageAmoritization!Y93,#N/A),#N/A),#N/A)</f>
        <v>247978.879385723</v>
      </c>
      <c r="W93" s="50">
        <f>IFERROR(IF(AND(V92&gt;0,H_MortgageAmoritization!V92-H_MortgageAmoritization!Y93&gt;0),Z93+W92,#N/A),#N/A)</f>
        <v>120744.35319464607</v>
      </c>
      <c r="X93" s="50">
        <f>IFERROR(IF(AND(V92&gt;0,H_MortgageAmoritization!V92-H_MortgageAmoritization!Y93&gt;0),X92+AA93,#N/A),#N/A)</f>
        <v>0</v>
      </c>
      <c r="Y93" s="50">
        <f>IFERROR(IF(V92&gt;0,(IFERROR(('Mortgage Payment Plan'!E$8*('Mortgage Payment Plan'!E$9/12)/(1-((1+('Mortgage Payment Plan'!E$9/12))^IF('Mortgage Payment Plan'!E$16="30 Year Fixed",-360,-180)))),0))-(H_MortgageAmoritization!V92*'Mortgage Payment Plan'!E$9/12),#N/A),#N/A)</f>
        <v>436.6637547254827</v>
      </c>
      <c r="Z93" s="50">
        <f>IFERROR(IF(V92&gt;0,(H_MortgageAmoritization!V92*'Mortgage Payment Plan'!E$9/12),#N/A),#N/A)</f>
        <v>1242.0777157022424</v>
      </c>
      <c r="AA93" s="50">
        <f>IFERROR(IF(V92&gt;0,'Mortgage Payment Plan'!E$14,#N/A),#N/A)</f>
        <v>0</v>
      </c>
      <c r="AB93" s="49">
        <v>48792</v>
      </c>
      <c r="AC93" s="50">
        <v>247978.879385723</v>
      </c>
      <c r="AD93" s="50">
        <v>120744.35319464607</v>
      </c>
      <c r="AE93" s="50">
        <v>0</v>
      </c>
    </row>
    <row r="94" spans="1:31" ht="15.75" customHeight="1" x14ac:dyDescent="0.25">
      <c r="A94" s="49">
        <f>IFERROR(IF(B93&gt;0,IF(ISBLANK('Mortgage Payment Plan'!C147),IF(H_MortgageAmoritization!B93-H_MortgageAmoritization!E94&gt;0,DATE(YEAR(A93),MONTH(A93)+1,DAY(A$2)),#N/A),'Mortgage Payment Plan'!C147),#N/A),#N/A)</f>
        <v>48823</v>
      </c>
      <c r="B94" s="50">
        <f>IFERROR(IF(B93&gt;0,IF(OR(ISBLANK('Mortgage Payment Plan'!G147),'Mortgage Payment Plan'!G147=""),IF(H_MortgageAmoritization!B93-H_MortgageAmoritization!E94&gt;0,H_MortgageAmoritization!B93-H_MortgageAmoritization!E94,#N/A),'Mortgage Payment Plan'!G147),#N/A),#N/A)</f>
        <v>247540.20354629407</v>
      </c>
      <c r="C94" s="50">
        <f>IFERROR(IF(AND(B93&gt;0,H_MortgageAmoritization!B93-H_MortgageAmoritization!E94&gt;0),F94+C93,#N/A),#N/A)</f>
        <v>121984.28354629398</v>
      </c>
      <c r="D94" s="50">
        <f>IFERROR(IF(AND(B93&gt;0,H_MortgageAmoritization!B93-H_MortgageAmoritization!E94&gt;0),D93+G94,#N/A),#N/A)</f>
        <v>0</v>
      </c>
      <c r="E94" s="50">
        <f>IFERROR(IF(B93&gt;0,IF(ISBLANK('Mortgage Payment Plan'!D147),('Mortgage Payment Plan'!E$18+'Mortgage Payment Plan'!E$19+IF(MONTH(A93)+1=MONTH(1&amp;'Mortgage Payment Plan'!E$21),'Mortgage Payment Plan'!E$20,IF(AND(MONTH(A93)+1=13,MONTH(1&amp;'Mortgage Payment Plan'!E$21)=1),'Mortgage Payment Plan'!E$20,0)))-(H_MortgageAmoritization!B93*'Mortgage Payment Plan'!E$9/12),'Mortgage Payment Plan'!D147),#N/A),#N/A)</f>
        <v>438.84475847614885</v>
      </c>
      <c r="F94" s="50">
        <f>IFERROR(IF(B93&gt;0,IF(ISBLANK('Mortgage Payment Plan'!E147),(H_MortgageAmoritization!B93*'Mortgage Payment Plan'!E$9/12),'Mortgage Payment Plan'!E147),#N/A),#N/A)</f>
        <v>1239.8952415238512</v>
      </c>
      <c r="G94" s="50">
        <f>IFERROR(IF(B93&gt;0,IF(ISBLANK('Mortgage Payment Plan'!F147),'Mortgage Payment Plan'!E$14,'Mortgage Payment Plan'!F147),#N/A),#N/A)</f>
        <v>0</v>
      </c>
      <c r="H94" s="50">
        <f t="shared" si="1"/>
        <v>1678.74</v>
      </c>
      <c r="J94" s="49">
        <v>48823</v>
      </c>
      <c r="N94" s="50">
        <v>247540.20354629407</v>
      </c>
      <c r="O94" s="50">
        <v>121984.28354629398</v>
      </c>
      <c r="P94" s="50">
        <v>0</v>
      </c>
      <c r="Q94" s="50" t="e" cm="1">
        <f t="array" ref="Q94">IF('Mortgage Payment Plan'!E$22="Annual",IF(MATCH(J94,S:S,0),N94,#N/A),IF('Mortgage Payment Plan'!E$22="Percentage",_xlfn.IFS(R$2=J94,N94,R$3=J94,N94,R$4=J94,N94,R$5=J94,N94,R$6=J94,N94),#N/A))</f>
        <v>#N/A</v>
      </c>
      <c r="U94" s="49">
        <f>IFERROR(IF(V93&gt;0,IF(H_MortgageAmoritization!V93-H_MortgageAmoritization!Y94&gt;0,DATE(YEAR(U93),MONTH(U93)+1,DAY(U$2)),#N/A),#N/A),#N/A)</f>
        <v>48823</v>
      </c>
      <c r="V94" s="50">
        <f>IFERROR(IF(V93&gt;0,IF(H_MortgageAmoritization!V93-H_MortgageAmoritization!Y94&gt;0,H_MortgageAmoritization!V93-H_MortgageAmoritization!Y94,#N/A),#N/A),#N/A)</f>
        <v>247540.03231222389</v>
      </c>
      <c r="W94" s="50">
        <f>IFERROR(IF(AND(V93&gt;0,H_MortgageAmoritization!V93-H_MortgageAmoritization!Y94&gt;0),Z94+W93,#N/A),#N/A)</f>
        <v>121984.24759157469</v>
      </c>
      <c r="X94" s="50">
        <f>IFERROR(IF(AND(V93&gt;0,H_MortgageAmoritization!V93-H_MortgageAmoritization!Y94&gt;0),X93+AA94,#N/A),#N/A)</f>
        <v>0</v>
      </c>
      <c r="Y94" s="50">
        <f>IFERROR(IF(V93&gt;0,(IFERROR(('Mortgage Payment Plan'!E$8*('Mortgage Payment Plan'!E$9/12)/(1-((1+('Mortgage Payment Plan'!E$9/12))^IF('Mortgage Payment Plan'!E$16="30 Year Fixed",-360,-180)))),0))-(H_MortgageAmoritization!V93*'Mortgage Payment Plan'!E$9/12),#N/A),#N/A)</f>
        <v>438.84707349911014</v>
      </c>
      <c r="Z94" s="50">
        <f>IFERROR(IF(V93&gt;0,(H_MortgageAmoritization!V93*'Mortgage Payment Plan'!E$9/12),#N/A),#N/A)</f>
        <v>1239.8943969286149</v>
      </c>
      <c r="AA94" s="50">
        <f>IFERROR(IF(V93&gt;0,'Mortgage Payment Plan'!E$14,#N/A),#N/A)</f>
        <v>0</v>
      </c>
      <c r="AB94" s="49">
        <v>48823</v>
      </c>
      <c r="AC94" s="50">
        <v>247540.03231222389</v>
      </c>
      <c r="AD94" s="50">
        <v>121984.24759157469</v>
      </c>
      <c r="AE94" s="50">
        <v>0</v>
      </c>
    </row>
    <row r="95" spans="1:31" ht="15.75" customHeight="1" x14ac:dyDescent="0.25">
      <c r="A95" s="49">
        <f>IFERROR(IF(B94&gt;0,IF(ISBLANK('Mortgage Payment Plan'!C148),IF(H_MortgageAmoritization!B94-H_MortgageAmoritization!E95&gt;0,DATE(YEAR(A94),MONTH(A94)+1,DAY(A$2)),#N/A),'Mortgage Payment Plan'!C148),#N/A),#N/A)</f>
        <v>48853</v>
      </c>
      <c r="B95" s="50">
        <f>IFERROR(IF(B94&gt;0,IF(OR(ISBLANK('Mortgage Payment Plan'!G148),'Mortgage Payment Plan'!G148=""),IF(H_MortgageAmoritization!B94-H_MortgageAmoritization!E95&gt;0,H_MortgageAmoritization!B94-H_MortgageAmoritization!E95,#N/A),'Mortgage Payment Plan'!G148),#N/A),#N/A)</f>
        <v>247099.16456402553</v>
      </c>
      <c r="C95" s="50">
        <f>IFERROR(IF(AND(B94&gt;0,H_MortgageAmoritization!B94-H_MortgageAmoritization!E95&gt;0),F95+C94,#N/A),#N/A)</f>
        <v>123221.98456402545</v>
      </c>
      <c r="D95" s="50">
        <f>IFERROR(IF(AND(B94&gt;0,H_MortgageAmoritization!B94-H_MortgageAmoritization!E95&gt;0),D94+G95,#N/A),#N/A)</f>
        <v>0</v>
      </c>
      <c r="E95" s="50">
        <f>IFERROR(IF(B94&gt;0,IF(ISBLANK('Mortgage Payment Plan'!D148),('Mortgage Payment Plan'!E$18+'Mortgage Payment Plan'!E$19+IF(MONTH(A94)+1=MONTH(1&amp;'Mortgage Payment Plan'!E$21),'Mortgage Payment Plan'!E$20,IF(AND(MONTH(A94)+1=13,MONTH(1&amp;'Mortgage Payment Plan'!E$21)=1),'Mortgage Payment Plan'!E$20,0)))-(H_MortgageAmoritization!B94*'Mortgage Payment Plan'!E$9/12),'Mortgage Payment Plan'!D148),#N/A),#N/A)</f>
        <v>441.03898226852971</v>
      </c>
      <c r="F95" s="50">
        <f>IFERROR(IF(B94&gt;0,IF(ISBLANK('Mortgage Payment Plan'!E148),(H_MortgageAmoritization!B94*'Mortgage Payment Plan'!E$9/12),'Mortgage Payment Plan'!E148),#N/A),#N/A)</f>
        <v>1237.7010177314703</v>
      </c>
      <c r="G95" s="50">
        <f>IFERROR(IF(B94&gt;0,IF(ISBLANK('Mortgage Payment Plan'!F148),'Mortgage Payment Plan'!E$14,'Mortgage Payment Plan'!F148),#N/A),#N/A)</f>
        <v>0</v>
      </c>
      <c r="H95" s="50">
        <f t="shared" si="1"/>
        <v>1678.74</v>
      </c>
      <c r="J95" s="49">
        <v>48853</v>
      </c>
      <c r="N95" s="50">
        <v>247099.16456402553</v>
      </c>
      <c r="O95" s="50">
        <v>123221.98456402545</v>
      </c>
      <c r="P95" s="50">
        <v>0</v>
      </c>
      <c r="Q95" s="50" t="e" cm="1">
        <f t="array" ref="Q95">IF('Mortgage Payment Plan'!E$22="Annual",IF(MATCH(J95,S:S,0),N95,#N/A),IF('Mortgage Payment Plan'!E$22="Percentage",_xlfn.IFS(R$2=J95,N95,R$3=J95,N95,R$4=J95,N95,R$5=J95,N95,R$6=J95,N95),#N/A))</f>
        <v>#N/A</v>
      </c>
      <c r="U95" s="49">
        <f>IFERROR(IF(V94&gt;0,IF(H_MortgageAmoritization!V94-H_MortgageAmoritization!Y95&gt;0,DATE(YEAR(U94),MONTH(U94)+1,DAY(U$2)),#N/A),#N/A),#N/A)</f>
        <v>48853</v>
      </c>
      <c r="V95" s="50">
        <f>IFERROR(IF(V94&gt;0,IF(H_MortgageAmoritization!V94-H_MortgageAmoritization!Y95&gt;0,H_MortgageAmoritization!V94-H_MortgageAmoritization!Y95,#N/A),#N/A),#N/A)</f>
        <v>247098.99100335728</v>
      </c>
      <c r="W95" s="50">
        <f>IFERROR(IF(AND(V94&gt;0,H_MortgageAmoritization!V94-H_MortgageAmoritization!Y95&gt;0),Z95+W94,#N/A),#N/A)</f>
        <v>123221.94775313581</v>
      </c>
      <c r="X95" s="50">
        <f>IFERROR(IF(AND(V94&gt;0,H_MortgageAmoritization!V94-H_MortgageAmoritization!Y95&gt;0),X94+AA95,#N/A),#N/A)</f>
        <v>0</v>
      </c>
      <c r="Y95" s="50">
        <f>IFERROR(IF(V94&gt;0,(IFERROR(('Mortgage Payment Plan'!E$8*('Mortgage Payment Plan'!E$9/12)/(1-((1+('Mortgage Payment Plan'!E$9/12))^IF('Mortgage Payment Plan'!E$16="30 Year Fixed",-360,-180)))),0))-(H_MortgageAmoritization!V94*'Mortgage Payment Plan'!E$9/12),#N/A),#N/A)</f>
        <v>441.0413088666055</v>
      </c>
      <c r="Z95" s="50">
        <f>IFERROR(IF(V94&gt;0,(H_MortgageAmoritization!V94*'Mortgage Payment Plan'!E$9/12),#N/A),#N/A)</f>
        <v>1237.7001615611196</v>
      </c>
      <c r="AA95" s="50">
        <f>IFERROR(IF(V94&gt;0,'Mortgage Payment Plan'!E$14,#N/A),#N/A)</f>
        <v>0</v>
      </c>
      <c r="AB95" s="49">
        <v>48853</v>
      </c>
      <c r="AC95" s="50">
        <v>247098.99100335728</v>
      </c>
      <c r="AD95" s="50">
        <v>123221.94775313581</v>
      </c>
      <c r="AE95" s="50">
        <v>0</v>
      </c>
    </row>
    <row r="96" spans="1:31" ht="15.75" customHeight="1" x14ac:dyDescent="0.25">
      <c r="A96" s="49">
        <f>IFERROR(IF(B95&gt;0,IF(ISBLANK('Mortgage Payment Plan'!C149),IF(H_MortgageAmoritization!B95-H_MortgageAmoritization!E96&gt;0,DATE(YEAR(A95),MONTH(A95)+1,DAY(A$2)),#N/A),'Mortgage Payment Plan'!C149),#N/A),#N/A)</f>
        <v>48884</v>
      </c>
      <c r="B96" s="50">
        <f>IFERROR(IF(B95&gt;0,IF(OR(ISBLANK('Mortgage Payment Plan'!G149),'Mortgage Payment Plan'!G149=""),IF(H_MortgageAmoritization!B95-H_MortgageAmoritization!E96&gt;0,H_MortgageAmoritization!B95-H_MortgageAmoritization!E96,#N/A),'Mortgage Payment Plan'!G149),#N/A),#N/A)</f>
        <v>246655.92038684565</v>
      </c>
      <c r="C96" s="50">
        <f>IFERROR(IF(AND(B95&gt;0,H_MortgageAmoritization!B95-H_MortgageAmoritization!E96&gt;0),F96+C95,#N/A),#N/A)</f>
        <v>124457.48038684558</v>
      </c>
      <c r="D96" s="50">
        <f>IFERROR(IF(AND(B95&gt;0,H_MortgageAmoritization!B95-H_MortgageAmoritization!E96&gt;0),D95+G96,#N/A),#N/A)</f>
        <v>0</v>
      </c>
      <c r="E96" s="50">
        <f>IFERROR(IF(B95&gt;0,IF(ISBLANK('Mortgage Payment Plan'!D149),('Mortgage Payment Plan'!E$18+'Mortgage Payment Plan'!E$19+IF(MONTH(A95)+1=MONTH(1&amp;'Mortgage Payment Plan'!E$21),'Mortgage Payment Plan'!E$20,IF(AND(MONTH(A95)+1=13,MONTH(1&amp;'Mortgage Payment Plan'!E$21)=1),'Mortgage Payment Plan'!E$20,0)))-(H_MortgageAmoritization!B95*'Mortgage Payment Plan'!E$9/12),'Mortgage Payment Plan'!D149),#N/A),#N/A)</f>
        <v>443.24417717987239</v>
      </c>
      <c r="F96" s="50">
        <f>IFERROR(IF(B95&gt;0,IF(ISBLANK('Mortgage Payment Plan'!E149),(H_MortgageAmoritization!B95*'Mortgage Payment Plan'!E$9/12),'Mortgage Payment Plan'!E149),#N/A),#N/A)</f>
        <v>1235.4958228201276</v>
      </c>
      <c r="G96" s="50">
        <f>IFERROR(IF(B95&gt;0,IF(ISBLANK('Mortgage Payment Plan'!F149),'Mortgage Payment Plan'!E$14,'Mortgage Payment Plan'!F149),#N/A),#N/A)</f>
        <v>0</v>
      </c>
      <c r="H96" s="50">
        <f t="shared" si="1"/>
        <v>1678.74</v>
      </c>
      <c r="J96" s="49">
        <v>48884</v>
      </c>
      <c r="N96" s="50">
        <v>246655.92038684565</v>
      </c>
      <c r="O96" s="50">
        <v>124457.48038684558</v>
      </c>
      <c r="P96" s="50">
        <v>0</v>
      </c>
      <c r="Q96" s="50" t="e" cm="1">
        <f t="array" ref="Q96">IF('Mortgage Payment Plan'!E$22="Annual",IF(MATCH(J96,S:S,0),N96,#N/A),IF('Mortgage Payment Plan'!E$22="Percentage",_xlfn.IFS(R$2=J96,N96,R$3=J96,N96,R$4=J96,N96,R$5=J96,N96,R$6=J96,N96),#N/A))</f>
        <v>#N/A</v>
      </c>
      <c r="U96" s="49">
        <f>IFERROR(IF(V95&gt;0,IF(H_MortgageAmoritization!V95-H_MortgageAmoritization!Y96&gt;0,DATE(YEAR(U95),MONTH(U95)+1,DAY(U$2)),#N/A),#N/A),#N/A)</f>
        <v>48884</v>
      </c>
      <c r="V96" s="50">
        <f>IFERROR(IF(V95&gt;0,IF(H_MortgageAmoritization!V95-H_MortgageAmoritization!Y96&gt;0,H_MortgageAmoritization!V95-H_MortgageAmoritization!Y96,#N/A),#N/A),#N/A)</f>
        <v>246655.74448794633</v>
      </c>
      <c r="W96" s="50">
        <f>IFERROR(IF(AND(V95&gt;0,H_MortgageAmoritization!V95-H_MortgageAmoritization!Y96&gt;0),Z96+W95,#N/A),#N/A)</f>
        <v>124457.44270815259</v>
      </c>
      <c r="X96" s="50">
        <f>IFERROR(IF(AND(V95&gt;0,H_MortgageAmoritization!V95-H_MortgageAmoritization!Y96&gt;0),X95+AA96,#N/A),#N/A)</f>
        <v>0</v>
      </c>
      <c r="Y96" s="50">
        <f>IFERROR(IF(V95&gt;0,(IFERROR(('Mortgage Payment Plan'!E$8*('Mortgage Payment Plan'!E$9/12)/(1-((1+('Mortgage Payment Plan'!E$9/12))^IF('Mortgage Payment Plan'!E$16="30 Year Fixed",-360,-180)))),0))-(H_MortgageAmoritization!V95*'Mortgage Payment Plan'!E$9/12),#N/A),#N/A)</f>
        <v>443.24651541093863</v>
      </c>
      <c r="Z96" s="50">
        <f>IFERROR(IF(V95&gt;0,(H_MortgageAmoritization!V95*'Mortgage Payment Plan'!E$9/12),#N/A),#N/A)</f>
        <v>1235.4949550167864</v>
      </c>
      <c r="AA96" s="50">
        <f>IFERROR(IF(V95&gt;0,'Mortgage Payment Plan'!E$14,#N/A),#N/A)</f>
        <v>0</v>
      </c>
      <c r="AB96" s="49">
        <v>48884</v>
      </c>
      <c r="AC96" s="50">
        <v>246655.74448794633</v>
      </c>
      <c r="AD96" s="50">
        <v>124457.44270815259</v>
      </c>
      <c r="AE96" s="50">
        <v>0</v>
      </c>
    </row>
    <row r="97" spans="1:31" ht="15.75" customHeight="1" x14ac:dyDescent="0.25">
      <c r="A97" s="49">
        <f>IFERROR(IF(B96&gt;0,IF(ISBLANK('Mortgage Payment Plan'!C150),IF(H_MortgageAmoritization!B96-H_MortgageAmoritization!E97&gt;0,DATE(YEAR(A96),MONTH(A96)+1,DAY(A$2)),#N/A),'Mortgage Payment Plan'!C150),#N/A),#N/A)</f>
        <v>48914</v>
      </c>
      <c r="B97" s="50">
        <f>IFERROR(IF(B96&gt;0,IF(OR(ISBLANK('Mortgage Payment Plan'!G150),'Mortgage Payment Plan'!G150=""),IF(H_MortgageAmoritization!B96-H_MortgageAmoritization!E97&gt;0,H_MortgageAmoritization!B96-H_MortgageAmoritization!E97,#N/A),'Mortgage Payment Plan'!G150),#N/A),#N/A)</f>
        <v>246210.45998877988</v>
      </c>
      <c r="C97" s="50">
        <f>IFERROR(IF(AND(B96&gt;0,H_MortgageAmoritization!B96-H_MortgageAmoritization!E97&gt;0),F97+C96,#N/A),#N/A)</f>
        <v>125690.75998877981</v>
      </c>
      <c r="D97" s="50">
        <f>IFERROR(IF(AND(B96&gt;0,H_MortgageAmoritization!B96-H_MortgageAmoritization!E97&gt;0),D96+G97,#N/A),#N/A)</f>
        <v>0</v>
      </c>
      <c r="E97" s="50">
        <f>IFERROR(IF(B96&gt;0,IF(ISBLANK('Mortgage Payment Plan'!D150),('Mortgage Payment Plan'!E$18+'Mortgage Payment Plan'!E$19+IF(MONTH(A96)+1=MONTH(1&amp;'Mortgage Payment Plan'!E$21),'Mortgage Payment Plan'!E$20,IF(AND(MONTH(A96)+1=13,MONTH(1&amp;'Mortgage Payment Plan'!E$21)=1),'Mortgage Payment Plan'!E$20,0)))-(H_MortgageAmoritization!B96*'Mortgage Payment Plan'!E$9/12),'Mortgage Payment Plan'!D150),#N/A),#N/A)</f>
        <v>445.46039806577164</v>
      </c>
      <c r="F97" s="50">
        <f>IFERROR(IF(B96&gt;0,IF(ISBLANK('Mortgage Payment Plan'!E150),(H_MortgageAmoritization!B96*'Mortgage Payment Plan'!E$9/12),'Mortgage Payment Plan'!E150),#N/A),#N/A)</f>
        <v>1233.2796019342284</v>
      </c>
      <c r="G97" s="50">
        <f>IFERROR(IF(B96&gt;0,IF(ISBLANK('Mortgage Payment Plan'!F150),'Mortgage Payment Plan'!E$14,'Mortgage Payment Plan'!F150),#N/A),#N/A)</f>
        <v>0</v>
      </c>
      <c r="H97" s="50">
        <f t="shared" si="1"/>
        <v>1678.74</v>
      </c>
      <c r="J97" s="49">
        <v>48914</v>
      </c>
      <c r="N97" s="50">
        <v>246210.45998877988</v>
      </c>
      <c r="O97" s="50">
        <v>125690.75998877981</v>
      </c>
      <c r="P97" s="50">
        <v>0</v>
      </c>
      <c r="Q97" s="50" t="e" cm="1">
        <f t="array" ref="Q97">IF('Mortgage Payment Plan'!E$22="Annual",IF(MATCH(J97,S:S,0),N97,#N/A),IF('Mortgage Payment Plan'!E$22="Percentage",_xlfn.IFS(R$2=J97,N97,R$3=J97,N97,R$4=J97,N97,R$5=J97,N97,R$6=J97,N97),#N/A))</f>
        <v>#N/A</v>
      </c>
      <c r="U97" s="49">
        <f>IFERROR(IF(V96&gt;0,IF(H_MortgageAmoritization!V96-H_MortgageAmoritization!Y97&gt;0,DATE(YEAR(U96),MONTH(U96)+1,DAY(U$2)),#N/A),#N/A),#N/A)</f>
        <v>48914</v>
      </c>
      <c r="V97" s="50">
        <f>IFERROR(IF(V96&gt;0,IF(H_MortgageAmoritization!V96-H_MortgageAmoritization!Y97&gt;0,H_MortgageAmoritization!V96-H_MortgageAmoritization!Y97,#N/A),#N/A),#N/A)</f>
        <v>246210.28173995833</v>
      </c>
      <c r="W97" s="50">
        <f>IFERROR(IF(AND(V96&gt;0,H_MortgageAmoritization!V96-H_MortgageAmoritization!Y97&gt;0),Z97+W96,#N/A),#N/A)</f>
        <v>125690.72143059233</v>
      </c>
      <c r="X97" s="50">
        <f>IFERROR(IF(AND(V96&gt;0,H_MortgageAmoritization!V96-H_MortgageAmoritization!Y97&gt;0),X96+AA97,#N/A),#N/A)</f>
        <v>0</v>
      </c>
      <c r="Y97" s="50">
        <f>IFERROR(IF(V96&gt;0,(IFERROR(('Mortgage Payment Plan'!E$8*('Mortgage Payment Plan'!E$9/12)/(1-((1+('Mortgage Payment Plan'!E$9/12))^IF('Mortgage Payment Plan'!E$16="30 Year Fixed",-360,-180)))),0))-(H_MortgageAmoritization!V96*'Mortgage Payment Plan'!E$9/12),#N/A),#N/A)</f>
        <v>445.46274798799345</v>
      </c>
      <c r="Z97" s="50">
        <f>IFERROR(IF(V96&gt;0,(H_MortgageAmoritization!V96*'Mortgage Payment Plan'!E$9/12),#N/A),#N/A)</f>
        <v>1233.2787224397316</v>
      </c>
      <c r="AA97" s="50">
        <f>IFERROR(IF(V96&gt;0,'Mortgage Payment Plan'!E$14,#N/A),#N/A)</f>
        <v>0</v>
      </c>
      <c r="AB97" s="49">
        <v>48914</v>
      </c>
      <c r="AC97" s="50">
        <v>246210.28173995833</v>
      </c>
      <c r="AD97" s="50">
        <v>125690.72143059233</v>
      </c>
      <c r="AE97" s="50">
        <v>0</v>
      </c>
    </row>
    <row r="98" spans="1:31" ht="15.75" customHeight="1" x14ac:dyDescent="0.25">
      <c r="A98" s="49">
        <f>IFERROR(IF(B97&gt;0,IF(ISBLANK('Mortgage Payment Plan'!C151),IF(H_MortgageAmoritization!B97-H_MortgageAmoritization!E98&gt;0,DATE(YEAR(A97),MONTH(A97)+1,DAY(A$2)),#N/A),'Mortgage Payment Plan'!C151),#N/A),#N/A)</f>
        <v>48945</v>
      </c>
      <c r="B98" s="50">
        <f>IFERROR(IF(B97&gt;0,IF(OR(ISBLANK('Mortgage Payment Plan'!G151),'Mortgage Payment Plan'!G151=""),IF(H_MortgageAmoritization!B97-H_MortgageAmoritization!E98&gt;0,H_MortgageAmoritization!B97-H_MortgageAmoritization!E98,#N/A),'Mortgage Payment Plan'!G151),#N/A),#N/A)</f>
        <v>245762.77228872379</v>
      </c>
      <c r="C98" s="50">
        <f>IFERROR(IF(AND(B97&gt;0,H_MortgageAmoritization!B97-H_MortgageAmoritization!E98&gt;0),F98+C97,#N/A),#N/A)</f>
        <v>126921.81228872371</v>
      </c>
      <c r="D98" s="50">
        <f>IFERROR(IF(AND(B97&gt;0,H_MortgageAmoritization!B97-H_MortgageAmoritization!E98&gt;0),D97+G98,#N/A),#N/A)</f>
        <v>0</v>
      </c>
      <c r="E98" s="50">
        <f>IFERROR(IF(B97&gt;0,IF(ISBLANK('Mortgage Payment Plan'!D151),('Mortgage Payment Plan'!E$18+'Mortgage Payment Plan'!E$19+IF(MONTH(A97)+1=MONTH(1&amp;'Mortgage Payment Plan'!E$21),'Mortgage Payment Plan'!E$20,IF(AND(MONTH(A97)+1=13,MONTH(1&amp;'Mortgage Payment Plan'!E$21)=1),'Mortgage Payment Plan'!E$20,0)))-(H_MortgageAmoritization!B97*'Mortgage Payment Plan'!E$9/12),'Mortgage Payment Plan'!D151),#N/A),#N/A)</f>
        <v>447.68770005610077</v>
      </c>
      <c r="F98" s="50">
        <f>IFERROR(IF(B97&gt;0,IF(ISBLANK('Mortgage Payment Plan'!E151),(H_MortgageAmoritization!B97*'Mortgage Payment Plan'!E$9/12),'Mortgage Payment Plan'!E151),#N/A),#N/A)</f>
        <v>1231.0522999438992</v>
      </c>
      <c r="G98" s="50">
        <f>IFERROR(IF(B97&gt;0,IF(ISBLANK('Mortgage Payment Plan'!F151),'Mortgage Payment Plan'!E$14,'Mortgage Payment Plan'!F151),#N/A),#N/A)</f>
        <v>0</v>
      </c>
      <c r="H98" s="50">
        <f t="shared" si="1"/>
        <v>1678.74</v>
      </c>
      <c r="J98" s="49">
        <v>48945</v>
      </c>
      <c r="N98" s="50">
        <v>245762.77228872379</v>
      </c>
      <c r="O98" s="50">
        <v>126921.81228872371</v>
      </c>
      <c r="P98" s="50">
        <v>0</v>
      </c>
      <c r="Q98" s="50" t="e" cm="1">
        <f t="array" ref="Q98">IF('Mortgage Payment Plan'!E$22="Annual",IF(MATCH(J98,S:S,0),N98,#N/A),IF('Mortgage Payment Plan'!E$22="Percentage",_xlfn.IFS(R$2=J98,N98,R$3=J98,N98,R$4=J98,N98,R$5=J98,N98,R$6=J98,N98),#N/A))</f>
        <v>#N/A</v>
      </c>
      <c r="U98" s="49">
        <f>IFERROR(IF(V97&gt;0,IF(H_MortgageAmoritization!V97-H_MortgageAmoritization!Y98&gt;0,DATE(YEAR(U97),MONTH(U97)+1,DAY(U$2)),#N/A),#N/A),#N/A)</f>
        <v>48945</v>
      </c>
      <c r="V98" s="50">
        <f>IFERROR(IF(V97&gt;0,IF(H_MortgageAmoritization!V97-H_MortgageAmoritization!Y98&gt;0,H_MortgageAmoritization!V97-H_MortgageAmoritization!Y98,#N/A),#N/A),#N/A)</f>
        <v>245762.59167823038</v>
      </c>
      <c r="W98" s="50">
        <f>IFERROR(IF(AND(V97&gt;0,H_MortgageAmoritization!V97-H_MortgageAmoritization!Y98&gt;0),Z98+W97,#N/A),#N/A)</f>
        <v>126921.77283929211</v>
      </c>
      <c r="X98" s="50">
        <f>IFERROR(IF(AND(V97&gt;0,H_MortgageAmoritization!V97-H_MortgageAmoritization!Y98&gt;0),X97+AA98,#N/A),#N/A)</f>
        <v>0</v>
      </c>
      <c r="Y98" s="50">
        <f>IFERROR(IF(V97&gt;0,(IFERROR(('Mortgage Payment Plan'!E$8*('Mortgage Payment Plan'!E$9/12)/(1-((1+('Mortgage Payment Plan'!E$9/12))^IF('Mortgage Payment Plan'!E$16="30 Year Fixed",-360,-180)))),0))-(H_MortgageAmoritization!V97*'Mortgage Payment Plan'!E$9/12),#N/A),#N/A)</f>
        <v>447.69006172793343</v>
      </c>
      <c r="Z98" s="50">
        <f>IFERROR(IF(V97&gt;0,(H_MortgageAmoritization!V97*'Mortgage Payment Plan'!E$9/12),#N/A),#N/A)</f>
        <v>1231.0514086997916</v>
      </c>
      <c r="AA98" s="50">
        <f>IFERROR(IF(V97&gt;0,'Mortgage Payment Plan'!E$14,#N/A),#N/A)</f>
        <v>0</v>
      </c>
      <c r="AB98" s="49">
        <v>48945</v>
      </c>
      <c r="AC98" s="50">
        <v>245762.59167823038</v>
      </c>
      <c r="AD98" s="50">
        <v>126921.77283929211</v>
      </c>
      <c r="AE98" s="50">
        <v>0</v>
      </c>
    </row>
    <row r="99" spans="1:31" ht="15.75" customHeight="1" x14ac:dyDescent="0.25">
      <c r="A99" s="49">
        <f>IFERROR(IF(B98&gt;0,IF(ISBLANK('Mortgage Payment Plan'!C152),IF(H_MortgageAmoritization!B98-H_MortgageAmoritization!E99&gt;0,DATE(YEAR(A98),MONTH(A98)+1,DAY(A$2)),#N/A),'Mortgage Payment Plan'!C152),#N/A),#N/A)</f>
        <v>48976</v>
      </c>
      <c r="B99" s="50">
        <f>IFERROR(IF(B98&gt;0,IF(OR(ISBLANK('Mortgage Payment Plan'!G152),'Mortgage Payment Plan'!G152=""),IF(H_MortgageAmoritization!B98-H_MortgageAmoritization!E99&gt;0,H_MortgageAmoritization!B98-H_MortgageAmoritization!E99,#N/A),'Mortgage Payment Plan'!G152),#N/A),#N/A)</f>
        <v>245312.8461501674</v>
      </c>
      <c r="C99" s="50">
        <f>IFERROR(IF(AND(B98&gt;0,H_MortgageAmoritization!B98-H_MortgageAmoritization!E99&gt;0),F99+C98,#N/A),#N/A)</f>
        <v>128150.62615016733</v>
      </c>
      <c r="D99" s="50">
        <f>IFERROR(IF(AND(B98&gt;0,H_MortgageAmoritization!B98-H_MortgageAmoritization!E99&gt;0),D98+G99,#N/A),#N/A)</f>
        <v>0</v>
      </c>
      <c r="E99" s="50">
        <f>IFERROR(IF(B98&gt;0,IF(ISBLANK('Mortgage Payment Plan'!D152),('Mortgage Payment Plan'!E$18+'Mortgage Payment Plan'!E$19+IF(MONTH(A98)+1=MONTH(1&amp;'Mortgage Payment Plan'!E$21),'Mortgage Payment Plan'!E$20,IF(AND(MONTH(A98)+1=13,MONTH(1&amp;'Mortgage Payment Plan'!E$21)=1),'Mortgage Payment Plan'!E$20,0)))-(H_MortgageAmoritization!B98*'Mortgage Payment Plan'!E$9/12),'Mortgage Payment Plan'!D152),#N/A),#N/A)</f>
        <v>449.92613855638115</v>
      </c>
      <c r="F99" s="50">
        <f>IFERROR(IF(B98&gt;0,IF(ISBLANK('Mortgage Payment Plan'!E152),(H_MortgageAmoritization!B98*'Mortgage Payment Plan'!E$9/12),'Mortgage Payment Plan'!E152),#N/A),#N/A)</f>
        <v>1228.8138614436189</v>
      </c>
      <c r="G99" s="50">
        <f>IFERROR(IF(B98&gt;0,IF(ISBLANK('Mortgage Payment Plan'!F152),'Mortgage Payment Plan'!E$14,'Mortgage Payment Plan'!F152),#N/A),#N/A)</f>
        <v>0</v>
      </c>
      <c r="H99" s="50">
        <f t="shared" si="1"/>
        <v>1678.74</v>
      </c>
      <c r="J99" s="49">
        <v>48976</v>
      </c>
      <c r="N99" s="50">
        <v>245312.8461501674</v>
      </c>
      <c r="O99" s="50">
        <v>128150.62615016733</v>
      </c>
      <c r="P99" s="50">
        <v>0</v>
      </c>
      <c r="Q99" s="50" t="e" cm="1">
        <f t="array" ref="Q99">IF('Mortgage Payment Plan'!E$22="Annual",IF(MATCH(J99,S:S,0),N99,#N/A),IF('Mortgage Payment Plan'!E$22="Percentage",_xlfn.IFS(R$2=J99,N99,R$3=J99,N99,R$4=J99,N99,R$5=J99,N99,R$6=J99,N99),#N/A))</f>
        <v>#N/A</v>
      </c>
      <c r="U99" s="49">
        <f>IFERROR(IF(V98&gt;0,IF(H_MortgageAmoritization!V98-H_MortgageAmoritization!Y99&gt;0,DATE(YEAR(U98),MONTH(U98)+1,DAY(U$2)),#N/A),#N/A),#N/A)</f>
        <v>48976</v>
      </c>
      <c r="V99" s="50">
        <f>IFERROR(IF(V98&gt;0,IF(H_MortgageAmoritization!V98-H_MortgageAmoritization!Y99&gt;0,H_MortgageAmoritization!V98-H_MortgageAmoritization!Y99,#N/A),#N/A),#N/A)</f>
        <v>245312.66316619382</v>
      </c>
      <c r="W99" s="50">
        <f>IFERROR(IF(AND(V98&gt;0,H_MortgageAmoritization!V98-H_MortgageAmoritization!Y99&gt;0),Z99+W98,#N/A),#N/A)</f>
        <v>128150.58579768326</v>
      </c>
      <c r="X99" s="50">
        <f>IFERROR(IF(AND(V98&gt;0,H_MortgageAmoritization!V98-H_MortgageAmoritization!Y99&gt;0),X98+AA99,#N/A),#N/A)</f>
        <v>0</v>
      </c>
      <c r="Y99" s="50">
        <f>IFERROR(IF(V98&gt;0,(IFERROR(('Mortgage Payment Plan'!E$8*('Mortgage Payment Plan'!E$9/12)/(1-((1+('Mortgage Payment Plan'!E$9/12))^IF('Mortgage Payment Plan'!E$16="30 Year Fixed",-360,-180)))),0))-(H_MortgageAmoritization!V98*'Mortgage Payment Plan'!E$9/12),#N/A),#N/A)</f>
        <v>449.92851203657324</v>
      </c>
      <c r="Z99" s="50">
        <f>IFERROR(IF(V98&gt;0,(H_MortgageAmoritization!V98*'Mortgage Payment Plan'!E$9/12),#N/A),#N/A)</f>
        <v>1228.8129583911518</v>
      </c>
      <c r="AA99" s="50">
        <f>IFERROR(IF(V98&gt;0,'Mortgage Payment Plan'!E$14,#N/A),#N/A)</f>
        <v>0</v>
      </c>
      <c r="AB99" s="49">
        <v>48976</v>
      </c>
      <c r="AC99" s="50">
        <v>245312.66316619382</v>
      </c>
      <c r="AD99" s="50">
        <v>128150.58579768326</v>
      </c>
      <c r="AE99" s="50">
        <v>0</v>
      </c>
    </row>
    <row r="100" spans="1:31" ht="15.75" customHeight="1" x14ac:dyDescent="0.25">
      <c r="A100" s="49">
        <f>IFERROR(IF(B99&gt;0,IF(ISBLANK('Mortgage Payment Plan'!C153),IF(H_MortgageAmoritization!B99-H_MortgageAmoritization!E100&gt;0,DATE(YEAR(A99),MONTH(A99)+1,DAY(A$2)),#N/A),'Mortgage Payment Plan'!C153),#N/A),#N/A)</f>
        <v>49004</v>
      </c>
      <c r="B100" s="50">
        <f>IFERROR(IF(B99&gt;0,IF(OR(ISBLANK('Mortgage Payment Plan'!G153),'Mortgage Payment Plan'!G153=""),IF(H_MortgageAmoritization!B99-H_MortgageAmoritization!E100&gt;0,H_MortgageAmoritization!B99-H_MortgageAmoritization!E100,#N/A),'Mortgage Payment Plan'!G153),#N/A),#N/A)</f>
        <v>244860.67038091825</v>
      </c>
      <c r="C100" s="50">
        <f>IFERROR(IF(AND(B99&gt;0,H_MortgageAmoritization!B99-H_MortgageAmoritization!E100&gt;0),F100+C99,#N/A),#N/A)</f>
        <v>129377.19038091817</v>
      </c>
      <c r="D100" s="50">
        <f>IFERROR(IF(AND(B99&gt;0,H_MortgageAmoritization!B99-H_MortgageAmoritization!E100&gt;0),D99+G100,#N/A),#N/A)</f>
        <v>0</v>
      </c>
      <c r="E100" s="50">
        <f>IFERROR(IF(B99&gt;0,IF(ISBLANK('Mortgage Payment Plan'!D153),('Mortgage Payment Plan'!E$18+'Mortgage Payment Plan'!E$19+IF(MONTH(A99)+1=MONTH(1&amp;'Mortgage Payment Plan'!E$21),'Mortgage Payment Plan'!E$20,IF(AND(MONTH(A99)+1=13,MONTH(1&amp;'Mortgage Payment Plan'!E$21)=1),'Mortgage Payment Plan'!E$20,0)))-(H_MortgageAmoritization!B99*'Mortgage Payment Plan'!E$9/12),'Mortgage Payment Plan'!D153),#N/A),#N/A)</f>
        <v>452.17576924916307</v>
      </c>
      <c r="F100" s="50">
        <f>IFERROR(IF(B99&gt;0,IF(ISBLANK('Mortgage Payment Plan'!E153),(H_MortgageAmoritization!B99*'Mortgage Payment Plan'!E$9/12),'Mortgage Payment Plan'!E153),#N/A),#N/A)</f>
        <v>1226.5642307508369</v>
      </c>
      <c r="G100" s="50">
        <f>IFERROR(IF(B99&gt;0,IF(ISBLANK('Mortgage Payment Plan'!F153),'Mortgage Payment Plan'!E$14,'Mortgage Payment Plan'!F153),#N/A),#N/A)</f>
        <v>0</v>
      </c>
      <c r="H100" s="50">
        <f t="shared" si="1"/>
        <v>1678.74</v>
      </c>
      <c r="J100" s="49">
        <v>49004</v>
      </c>
      <c r="N100" s="50">
        <v>244860.67038091825</v>
      </c>
      <c r="O100" s="50">
        <v>129377.19038091817</v>
      </c>
      <c r="P100" s="50">
        <v>0</v>
      </c>
      <c r="Q100" s="50" t="e" cm="1">
        <f t="array" ref="Q100">IF('Mortgage Payment Plan'!E$22="Annual",IF(MATCH(J100,S:S,0),N100,#N/A),IF('Mortgage Payment Plan'!E$22="Percentage",_xlfn.IFS(R$2=J100,N100,R$3=J100,N100,R$4=J100,N100,R$5=J100,N100,R$6=J100,N100),#N/A))</f>
        <v>#N/A</v>
      </c>
      <c r="U100" s="49">
        <f>IFERROR(IF(V99&gt;0,IF(H_MortgageAmoritization!V99-H_MortgageAmoritization!Y100&gt;0,DATE(YEAR(U99),MONTH(U99)+1,DAY(U$2)),#N/A),#N/A),#N/A)</f>
        <v>49004</v>
      </c>
      <c r="V100" s="50">
        <f>IFERROR(IF(V99&gt;0,IF(H_MortgageAmoritization!V99-H_MortgageAmoritization!Y100&gt;0,H_MortgageAmoritization!V99-H_MortgageAmoritization!Y100,#N/A),#N/A),#N/A)</f>
        <v>244860.48501159705</v>
      </c>
      <c r="W100" s="50">
        <f>IFERROR(IF(AND(V99&gt;0,H_MortgageAmoritization!V99-H_MortgageAmoritization!Y100&gt;0),Z100+W99,#N/A),#N/A)</f>
        <v>129377.14911351423</v>
      </c>
      <c r="X100" s="50">
        <f>IFERROR(IF(AND(V99&gt;0,H_MortgageAmoritization!V99-H_MortgageAmoritization!Y100&gt;0),X99+AA100,#N/A),#N/A)</f>
        <v>0</v>
      </c>
      <c r="Y100" s="50">
        <f>IFERROR(IF(V99&gt;0,(IFERROR(('Mortgage Payment Plan'!E$8*('Mortgage Payment Plan'!E$9/12)/(1-((1+('Mortgage Payment Plan'!E$9/12))^IF('Mortgage Payment Plan'!E$16="30 Year Fixed",-360,-180)))),0))-(H_MortgageAmoritization!V99*'Mortgage Payment Plan'!E$9/12),#N/A),#N/A)</f>
        <v>452.17815459675603</v>
      </c>
      <c r="Z100" s="50">
        <f>IFERROR(IF(V99&gt;0,(H_MortgageAmoritization!V99*'Mortgage Payment Plan'!E$9/12),#N/A),#N/A)</f>
        <v>1226.563315830969</v>
      </c>
      <c r="AA100" s="50">
        <f>IFERROR(IF(V99&gt;0,'Mortgage Payment Plan'!E$14,#N/A),#N/A)</f>
        <v>0</v>
      </c>
      <c r="AB100" s="49">
        <v>49004</v>
      </c>
      <c r="AC100" s="50">
        <v>244860.48501159705</v>
      </c>
      <c r="AD100" s="50">
        <v>129377.14911351423</v>
      </c>
      <c r="AE100" s="50">
        <v>0</v>
      </c>
    </row>
    <row r="101" spans="1:31" ht="15.75" customHeight="1" x14ac:dyDescent="0.25">
      <c r="A101" s="49">
        <f>IFERROR(IF(B100&gt;0,IF(ISBLANK('Mortgage Payment Plan'!C154),IF(H_MortgageAmoritization!B100-H_MortgageAmoritization!E101&gt;0,DATE(YEAR(A100),MONTH(A100)+1,DAY(A$2)),#N/A),'Mortgage Payment Plan'!C154),#N/A),#N/A)</f>
        <v>49035</v>
      </c>
      <c r="B101" s="50">
        <f>IFERROR(IF(B100&gt;0,IF(OR(ISBLANK('Mortgage Payment Plan'!G154),'Mortgage Payment Plan'!G154=""),IF(H_MortgageAmoritization!B100-H_MortgageAmoritization!E101&gt;0,H_MortgageAmoritization!B100-H_MortgageAmoritization!E101,#N/A),'Mortgage Payment Plan'!G154),#N/A),#N/A)</f>
        <v>244406.23373282285</v>
      </c>
      <c r="C101" s="50">
        <f>IFERROR(IF(AND(B100&gt;0,H_MortgageAmoritization!B100-H_MortgageAmoritization!E101&gt;0),F101+C100,#N/A),#N/A)</f>
        <v>130601.49373282275</v>
      </c>
      <c r="D101" s="50">
        <f>IFERROR(IF(AND(B100&gt;0,H_MortgageAmoritization!B100-H_MortgageAmoritization!E101&gt;0),D100+G101,#N/A),#N/A)</f>
        <v>0</v>
      </c>
      <c r="E101" s="50">
        <f>IFERROR(IF(B100&gt;0,IF(ISBLANK('Mortgage Payment Plan'!D154),('Mortgage Payment Plan'!E$18+'Mortgage Payment Plan'!E$19+IF(MONTH(A100)+1=MONTH(1&amp;'Mortgage Payment Plan'!E$21),'Mortgage Payment Plan'!E$20,IF(AND(MONTH(A100)+1=13,MONTH(1&amp;'Mortgage Payment Plan'!E$21)=1),'Mortgage Payment Plan'!E$20,0)))-(H_MortgageAmoritization!B100*'Mortgage Payment Plan'!E$9/12),'Mortgage Payment Plan'!D154),#N/A),#N/A)</f>
        <v>454.43664809540883</v>
      </c>
      <c r="F101" s="50">
        <f>IFERROR(IF(B100&gt;0,IF(ISBLANK('Mortgage Payment Plan'!E154),(H_MortgageAmoritization!B100*'Mortgage Payment Plan'!E$9/12),'Mortgage Payment Plan'!E154),#N/A),#N/A)</f>
        <v>1224.3033519045912</v>
      </c>
      <c r="G101" s="50">
        <f>IFERROR(IF(B100&gt;0,IF(ISBLANK('Mortgage Payment Plan'!F154),'Mortgage Payment Plan'!E$14,'Mortgage Payment Plan'!F154),#N/A),#N/A)</f>
        <v>0</v>
      </c>
      <c r="H101" s="50">
        <f t="shared" si="1"/>
        <v>1678.74</v>
      </c>
      <c r="J101" s="49">
        <v>49035</v>
      </c>
      <c r="N101" s="50">
        <v>244406.23373282285</v>
      </c>
      <c r="O101" s="50">
        <v>130601.49373282275</v>
      </c>
      <c r="P101" s="50">
        <v>0</v>
      </c>
      <c r="Q101" s="50" t="e" cm="1">
        <f t="array" ref="Q101">IF('Mortgage Payment Plan'!E$22="Annual",IF(MATCH(J101,S:S,0),N101,#N/A),IF('Mortgage Payment Plan'!E$22="Percentage",_xlfn.IFS(R$2=J101,N101,R$3=J101,N101,R$4=J101,N101,R$5=J101,N101,R$6=J101,N101),#N/A))</f>
        <v>#N/A</v>
      </c>
      <c r="U101" s="49">
        <f>IFERROR(IF(V100&gt;0,IF(H_MortgageAmoritization!V100-H_MortgageAmoritization!Y101&gt;0,DATE(YEAR(U100),MONTH(U100)+1,DAY(U$2)),#N/A),#N/A),#N/A)</f>
        <v>49035</v>
      </c>
      <c r="V101" s="50">
        <f>IFERROR(IF(V100&gt;0,IF(H_MortgageAmoritization!V100-H_MortgageAmoritization!Y101&gt;0,H_MortgageAmoritization!V100-H_MortgageAmoritization!Y101,#N/A),#N/A),#N/A)</f>
        <v>244406.04596622731</v>
      </c>
      <c r="W101" s="50">
        <f>IFERROR(IF(AND(V100&gt;0,H_MortgageAmoritization!V100-H_MortgageAmoritization!Y101&gt;0),Z101+W100,#N/A),#N/A)</f>
        <v>130601.45153857222</v>
      </c>
      <c r="X101" s="50">
        <f>IFERROR(IF(AND(V100&gt;0,H_MortgageAmoritization!V100-H_MortgageAmoritization!Y101&gt;0),X100+AA101,#N/A),#N/A)</f>
        <v>0</v>
      </c>
      <c r="Y101" s="50">
        <f>IFERROR(IF(V100&gt;0,(IFERROR(('Mortgage Payment Plan'!E$8*('Mortgage Payment Plan'!E$9/12)/(1-((1+('Mortgage Payment Plan'!E$9/12))^IF('Mortgage Payment Plan'!E$16="30 Year Fixed",-360,-180)))),0))-(H_MortgageAmoritization!V100*'Mortgage Payment Plan'!E$9/12),#N/A),#N/A)</f>
        <v>454.43904536973992</v>
      </c>
      <c r="Z101" s="50">
        <f>IFERROR(IF(V100&gt;0,(H_MortgageAmoritization!V100*'Mortgage Payment Plan'!E$9/12),#N/A),#N/A)</f>
        <v>1224.3024250579851</v>
      </c>
      <c r="AA101" s="50">
        <f>IFERROR(IF(V100&gt;0,'Mortgage Payment Plan'!E$14,#N/A),#N/A)</f>
        <v>0</v>
      </c>
      <c r="AB101" s="49">
        <v>49035</v>
      </c>
      <c r="AC101" s="50">
        <v>244406.04596622731</v>
      </c>
      <c r="AD101" s="50">
        <v>130601.45153857222</v>
      </c>
      <c r="AE101" s="50">
        <v>0</v>
      </c>
    </row>
    <row r="102" spans="1:31" ht="15.75" customHeight="1" x14ac:dyDescent="0.25">
      <c r="A102" s="49">
        <f>IFERROR(IF(B101&gt;0,IF(ISBLANK('Mortgage Payment Plan'!C155),IF(H_MortgageAmoritization!B101-H_MortgageAmoritization!E102&gt;0,DATE(YEAR(A101),MONTH(A101)+1,DAY(A$2)),#N/A),'Mortgage Payment Plan'!C155),#N/A),#N/A)</f>
        <v>49065</v>
      </c>
      <c r="B102" s="50">
        <f>IFERROR(IF(B101&gt;0,IF(OR(ISBLANK('Mortgage Payment Plan'!G155),'Mortgage Payment Plan'!G155=""),IF(H_MortgageAmoritization!B101-H_MortgageAmoritization!E102&gt;0,H_MortgageAmoritization!B101-H_MortgageAmoritization!E102,#N/A),'Mortgage Payment Plan'!G155),#N/A),#N/A)</f>
        <v>243949.52490148696</v>
      </c>
      <c r="C102" s="50">
        <f>IFERROR(IF(AND(B101&gt;0,H_MortgageAmoritization!B101-H_MortgageAmoritization!E102&gt;0),F102+C101,#N/A),#N/A)</f>
        <v>131823.52490148688</v>
      </c>
      <c r="D102" s="50">
        <f>IFERROR(IF(AND(B101&gt;0,H_MortgageAmoritization!B101-H_MortgageAmoritization!E102&gt;0),D101+G102,#N/A),#N/A)</f>
        <v>0</v>
      </c>
      <c r="E102" s="50">
        <f>IFERROR(IF(B101&gt;0,IF(ISBLANK('Mortgage Payment Plan'!D155),('Mortgage Payment Plan'!E$18+'Mortgage Payment Plan'!E$19+IF(MONTH(A101)+1=MONTH(1&amp;'Mortgage Payment Plan'!E$21),'Mortgage Payment Plan'!E$20,IF(AND(MONTH(A101)+1=13,MONTH(1&amp;'Mortgage Payment Plan'!E$21)=1),'Mortgage Payment Plan'!E$20,0)))-(H_MortgageAmoritization!B101*'Mortgage Payment Plan'!E$9/12),'Mortgage Payment Plan'!D155),#N/A),#N/A)</f>
        <v>456.70883133588586</v>
      </c>
      <c r="F102" s="50">
        <f>IFERROR(IF(B101&gt;0,IF(ISBLANK('Mortgage Payment Plan'!E155),(H_MortgageAmoritization!B101*'Mortgage Payment Plan'!E$9/12),'Mortgage Payment Plan'!E155),#N/A),#N/A)</f>
        <v>1222.0311686641141</v>
      </c>
      <c r="G102" s="50">
        <f>IFERROR(IF(B101&gt;0,IF(ISBLANK('Mortgage Payment Plan'!F155),'Mortgage Payment Plan'!E$14,'Mortgage Payment Plan'!F155),#N/A),#N/A)</f>
        <v>0</v>
      </c>
      <c r="H102" s="50">
        <f t="shared" si="1"/>
        <v>1678.74</v>
      </c>
      <c r="J102" s="49">
        <v>49065</v>
      </c>
      <c r="N102" s="50">
        <v>243949.52490148696</v>
      </c>
      <c r="O102" s="50">
        <v>131823.52490148688</v>
      </c>
      <c r="P102" s="50">
        <v>0</v>
      </c>
      <c r="Q102" s="50" t="e" cm="1">
        <f t="array" ref="Q102">IF('Mortgage Payment Plan'!E$22="Annual",IF(MATCH(J102,S:S,0),N102,#N/A),IF('Mortgage Payment Plan'!E$22="Percentage",_xlfn.IFS(R$2=J102,N102,R$3=J102,N102,R$4=J102,N102,R$5=J102,N102,R$6=J102,N102),#N/A))</f>
        <v>#N/A</v>
      </c>
      <c r="U102" s="49">
        <f>IFERROR(IF(V101&gt;0,IF(H_MortgageAmoritization!V101-H_MortgageAmoritization!Y102&gt;0,DATE(YEAR(U101),MONTH(U101)+1,DAY(U$2)),#N/A),#N/A),#N/A)</f>
        <v>49065</v>
      </c>
      <c r="V102" s="50">
        <f>IFERROR(IF(V101&gt;0,IF(H_MortgageAmoritization!V101-H_MortgageAmoritization!Y102&gt;0,H_MortgageAmoritization!V101-H_MortgageAmoritization!Y102,#N/A),#N/A),#N/A)</f>
        <v>243949.33472563073</v>
      </c>
      <c r="W102" s="50">
        <f>IFERROR(IF(AND(V101&gt;0,H_MortgageAmoritization!V101-H_MortgageAmoritization!Y102&gt;0),Z102+W101,#N/A),#N/A)</f>
        <v>131823.48176840335</v>
      </c>
      <c r="X102" s="50">
        <f>IFERROR(IF(AND(V101&gt;0,H_MortgageAmoritization!V101-H_MortgageAmoritization!Y102&gt;0),X101+AA102,#N/A),#N/A)</f>
        <v>0</v>
      </c>
      <c r="Y102" s="50">
        <f>IFERROR(IF(V101&gt;0,(IFERROR(('Mortgage Payment Plan'!E$8*('Mortgage Payment Plan'!E$9/12)/(1-((1+('Mortgage Payment Plan'!E$9/12))^IF('Mortgage Payment Plan'!E$16="30 Year Fixed",-360,-180)))),0))-(H_MortgageAmoritization!V101*'Mortgage Payment Plan'!E$9/12),#N/A),#N/A)</f>
        <v>456.7112405965886</v>
      </c>
      <c r="Z102" s="50">
        <f>IFERROR(IF(V101&gt;0,(H_MortgageAmoritization!V101*'Mortgage Payment Plan'!E$9/12),#N/A),#N/A)</f>
        <v>1222.0302298311365</v>
      </c>
      <c r="AA102" s="50">
        <f>IFERROR(IF(V101&gt;0,'Mortgage Payment Plan'!E$14,#N/A),#N/A)</f>
        <v>0</v>
      </c>
      <c r="AB102" s="49">
        <v>49065</v>
      </c>
      <c r="AC102" s="50">
        <v>243949.33472563073</v>
      </c>
      <c r="AD102" s="50">
        <v>131823.48176840335</v>
      </c>
      <c r="AE102" s="50">
        <v>0</v>
      </c>
    </row>
    <row r="103" spans="1:31" ht="15.75" customHeight="1" x14ac:dyDescent="0.25">
      <c r="A103" s="49">
        <f>IFERROR(IF(B102&gt;0,IF(ISBLANK('Mortgage Payment Plan'!C156),IF(H_MortgageAmoritization!B102-H_MortgageAmoritization!E103&gt;0,DATE(YEAR(A102),MONTH(A102)+1,DAY(A$2)),#N/A),'Mortgage Payment Plan'!C156),#N/A),#N/A)</f>
        <v>49096</v>
      </c>
      <c r="B103" s="50">
        <f>IFERROR(IF(B102&gt;0,IF(OR(ISBLANK('Mortgage Payment Plan'!G156),'Mortgage Payment Plan'!G156=""),IF(H_MortgageAmoritization!B102-H_MortgageAmoritization!E103&gt;0,H_MortgageAmoritization!B102-H_MortgageAmoritization!E103,#N/A),'Mortgage Payment Plan'!G156),#N/A),#N/A)</f>
        <v>243490.53252599441</v>
      </c>
      <c r="C103" s="50">
        <f>IFERROR(IF(AND(B102&gt;0,H_MortgageAmoritization!B102-H_MortgageAmoritization!E103&gt;0),F103+C102,#N/A),#N/A)</f>
        <v>133043.27252599431</v>
      </c>
      <c r="D103" s="50">
        <f>IFERROR(IF(AND(B102&gt;0,H_MortgageAmoritization!B102-H_MortgageAmoritization!E103&gt;0),D102+G103,#N/A),#N/A)</f>
        <v>0</v>
      </c>
      <c r="E103" s="50">
        <f>IFERROR(IF(B102&gt;0,IF(ISBLANK('Mortgage Payment Plan'!D156),('Mortgage Payment Plan'!E$18+'Mortgage Payment Plan'!E$19+IF(MONTH(A102)+1=MONTH(1&amp;'Mortgage Payment Plan'!E$21),'Mortgage Payment Plan'!E$20,IF(AND(MONTH(A102)+1=13,MONTH(1&amp;'Mortgage Payment Plan'!E$21)=1),'Mortgage Payment Plan'!E$20,0)))-(H_MortgageAmoritization!B102*'Mortgage Payment Plan'!E$9/12),'Mortgage Payment Plan'!D156),#N/A),#N/A)</f>
        <v>458.99237549256532</v>
      </c>
      <c r="F103" s="50">
        <f>IFERROR(IF(B102&gt;0,IF(ISBLANK('Mortgage Payment Plan'!E156),(H_MortgageAmoritization!B102*'Mortgage Payment Plan'!E$9/12),'Mortgage Payment Plan'!E156),#N/A),#N/A)</f>
        <v>1219.7476245074347</v>
      </c>
      <c r="G103" s="50">
        <f>IFERROR(IF(B102&gt;0,IF(ISBLANK('Mortgage Payment Plan'!F156),'Mortgage Payment Plan'!E$14,'Mortgage Payment Plan'!F156),#N/A),#N/A)</f>
        <v>0</v>
      </c>
      <c r="H103" s="50">
        <f t="shared" si="1"/>
        <v>1678.74</v>
      </c>
      <c r="J103" s="49">
        <v>49096</v>
      </c>
      <c r="N103" s="50">
        <v>243490.53252599441</v>
      </c>
      <c r="O103" s="50">
        <v>133043.27252599431</v>
      </c>
      <c r="P103" s="50">
        <v>0</v>
      </c>
      <c r="Q103" s="50" t="e" cm="1">
        <f t="array" ref="Q103">IF('Mortgage Payment Plan'!E$22="Annual",IF(MATCH(J103,S:S,0),N103,#N/A),IF('Mortgage Payment Plan'!E$22="Percentage",_xlfn.IFS(R$2=J103,N103,R$3=J103,N103,R$4=J103,N103,R$5=J103,N103,R$6=J103,N103),#N/A))</f>
        <v>#N/A</v>
      </c>
      <c r="U103" s="49">
        <f>IFERROR(IF(V102&gt;0,IF(H_MortgageAmoritization!V102-H_MortgageAmoritization!Y103&gt;0,DATE(YEAR(U102),MONTH(U102)+1,DAY(U$2)),#N/A),#N/A),#N/A)</f>
        <v>49096</v>
      </c>
      <c r="V103" s="50">
        <f>IFERROR(IF(V102&gt;0,IF(H_MortgageAmoritization!V102-H_MortgageAmoritization!Y103&gt;0,H_MortgageAmoritization!V102-H_MortgageAmoritization!Y103,#N/A),#N/A),#N/A)</f>
        <v>243490.33992883115</v>
      </c>
      <c r="W103" s="50">
        <f>IFERROR(IF(AND(V102&gt;0,H_MortgageAmoritization!V102-H_MortgageAmoritization!Y103&gt;0),Z103+W102,#N/A),#N/A)</f>
        <v>133043.22844203151</v>
      </c>
      <c r="X103" s="50">
        <f>IFERROR(IF(AND(V102&gt;0,H_MortgageAmoritization!V102-H_MortgageAmoritization!Y103&gt;0),X102+AA103,#N/A),#N/A)</f>
        <v>0</v>
      </c>
      <c r="Y103" s="50">
        <f>IFERROR(IF(V102&gt;0,(IFERROR(('Mortgage Payment Plan'!E$8*('Mortgage Payment Plan'!E$9/12)/(1-((1+('Mortgage Payment Plan'!E$9/12))^IF('Mortgage Payment Plan'!E$16="30 Year Fixed",-360,-180)))),0))-(H_MortgageAmoritization!V102*'Mortgage Payment Plan'!E$9/12),#N/A),#N/A)</f>
        <v>458.9947967995713</v>
      </c>
      <c r="Z103" s="50">
        <f>IFERROR(IF(V102&gt;0,(H_MortgageAmoritization!V102*'Mortgage Payment Plan'!E$9/12),#N/A),#N/A)</f>
        <v>1219.7466736281538</v>
      </c>
      <c r="AA103" s="50">
        <f>IFERROR(IF(V102&gt;0,'Mortgage Payment Plan'!E$14,#N/A),#N/A)</f>
        <v>0</v>
      </c>
      <c r="AB103" s="49">
        <v>49096</v>
      </c>
      <c r="AC103" s="50">
        <v>243490.33992883115</v>
      </c>
      <c r="AD103" s="50">
        <v>133043.22844203151</v>
      </c>
      <c r="AE103" s="50">
        <v>0</v>
      </c>
    </row>
    <row r="104" spans="1:31" ht="15.75" customHeight="1" x14ac:dyDescent="0.25">
      <c r="A104" s="49">
        <f>IFERROR(IF(B103&gt;0,IF(ISBLANK('Mortgage Payment Plan'!C157),IF(H_MortgageAmoritization!B103-H_MortgageAmoritization!E104&gt;0,DATE(YEAR(A103),MONTH(A103)+1,DAY(A$2)),#N/A),'Mortgage Payment Plan'!C157),#N/A),#N/A)</f>
        <v>49126</v>
      </c>
      <c r="B104" s="50">
        <f>IFERROR(IF(B103&gt;0,IF(OR(ISBLANK('Mortgage Payment Plan'!G157),'Mortgage Payment Plan'!G157=""),IF(H_MortgageAmoritization!B103-H_MortgageAmoritization!E104&gt;0,H_MortgageAmoritization!B103-H_MortgageAmoritization!E104,#N/A),'Mortgage Payment Plan'!G157),#N/A),#N/A)</f>
        <v>243029.24518862437</v>
      </c>
      <c r="C104" s="50">
        <f>IFERROR(IF(AND(B103&gt;0,H_MortgageAmoritization!B103-H_MortgageAmoritization!E104&gt;0),F104+C103,#N/A),#N/A)</f>
        <v>134260.72518862429</v>
      </c>
      <c r="D104" s="50">
        <f>IFERROR(IF(AND(B103&gt;0,H_MortgageAmoritization!B103-H_MortgageAmoritization!E104&gt;0),D103+G104,#N/A),#N/A)</f>
        <v>0</v>
      </c>
      <c r="E104" s="50">
        <f>IFERROR(IF(B103&gt;0,IF(ISBLANK('Mortgage Payment Plan'!D157),('Mortgage Payment Plan'!E$18+'Mortgage Payment Plan'!E$19+IF(MONTH(A103)+1=MONTH(1&amp;'Mortgage Payment Plan'!E$21),'Mortgage Payment Plan'!E$20,IF(AND(MONTH(A103)+1=13,MONTH(1&amp;'Mortgage Payment Plan'!E$21)=1),'Mortgage Payment Plan'!E$20,0)))-(H_MortgageAmoritization!B103*'Mortgage Payment Plan'!E$9/12),'Mortgage Payment Plan'!D157),#N/A),#N/A)</f>
        <v>461.28733737002813</v>
      </c>
      <c r="F104" s="50">
        <f>IFERROR(IF(B103&gt;0,IF(ISBLANK('Mortgage Payment Plan'!E157),(H_MortgageAmoritization!B103*'Mortgage Payment Plan'!E$9/12),'Mortgage Payment Plan'!E157),#N/A),#N/A)</f>
        <v>1217.4526626299719</v>
      </c>
      <c r="G104" s="50">
        <f>IFERROR(IF(B103&gt;0,IF(ISBLANK('Mortgage Payment Plan'!F157),'Mortgage Payment Plan'!E$14,'Mortgage Payment Plan'!F157),#N/A),#N/A)</f>
        <v>0</v>
      </c>
      <c r="H104" s="50">
        <f t="shared" si="1"/>
        <v>1678.74</v>
      </c>
      <c r="J104" s="49">
        <v>49126</v>
      </c>
      <c r="N104" s="50">
        <v>243029.24518862437</v>
      </c>
      <c r="O104" s="50">
        <v>134260.72518862429</v>
      </c>
      <c r="P104" s="50">
        <v>0</v>
      </c>
      <c r="Q104" s="50" t="e" cm="1">
        <f t="array" ref="Q104">IF('Mortgage Payment Plan'!E$22="Annual",IF(MATCH(J104,S:S,0),N104,#N/A),IF('Mortgage Payment Plan'!E$22="Percentage",_xlfn.IFS(R$2=J104,N104,R$3=J104,N104,R$4=J104,N104,R$5=J104,N104,R$6=J104,N104),#N/A))</f>
        <v>#N/A</v>
      </c>
      <c r="U104" s="49">
        <f>IFERROR(IF(V103&gt;0,IF(H_MortgageAmoritization!V103-H_MortgageAmoritization!Y104&gt;0,DATE(YEAR(U103),MONTH(U103)+1,DAY(U$2)),#N/A),#N/A),#N/A)</f>
        <v>49126</v>
      </c>
      <c r="V104" s="50">
        <f>IFERROR(IF(V103&gt;0,IF(H_MortgageAmoritization!V103-H_MortgageAmoritization!Y104&gt;0,H_MortgageAmoritization!V103-H_MortgageAmoritization!Y104,#N/A),#N/A),#N/A)</f>
        <v>243029.05015804758</v>
      </c>
      <c r="W104" s="50">
        <f>IFERROR(IF(AND(V103&gt;0,H_MortgageAmoritization!V103-H_MortgageAmoritization!Y104&gt;0),Z104+W103,#N/A),#N/A)</f>
        <v>134260.68014167566</v>
      </c>
      <c r="X104" s="50">
        <f>IFERROR(IF(AND(V103&gt;0,H_MortgageAmoritization!V103-H_MortgageAmoritization!Y104&gt;0),X103+AA104,#N/A),#N/A)</f>
        <v>0</v>
      </c>
      <c r="Y104" s="50">
        <f>IFERROR(IF(V103&gt;0,(IFERROR(('Mortgage Payment Plan'!E$8*('Mortgage Payment Plan'!E$9/12)/(1-((1+('Mortgage Payment Plan'!E$9/12))^IF('Mortgage Payment Plan'!E$16="30 Year Fixed",-360,-180)))),0))-(H_MortgageAmoritization!V103*'Mortgage Payment Plan'!E$9/12),#N/A),#N/A)</f>
        <v>461.28977078356934</v>
      </c>
      <c r="Z104" s="50">
        <f>IFERROR(IF(V103&gt;0,(H_MortgageAmoritization!V103*'Mortgage Payment Plan'!E$9/12),#N/A),#N/A)</f>
        <v>1217.4516996441557</v>
      </c>
      <c r="AA104" s="50">
        <f>IFERROR(IF(V103&gt;0,'Mortgage Payment Plan'!E$14,#N/A),#N/A)</f>
        <v>0</v>
      </c>
      <c r="AB104" s="49">
        <v>49126</v>
      </c>
      <c r="AC104" s="50">
        <v>243029.05015804758</v>
      </c>
      <c r="AD104" s="50">
        <v>134260.68014167566</v>
      </c>
      <c r="AE104" s="50">
        <v>0</v>
      </c>
    </row>
    <row r="105" spans="1:31" ht="15.75" customHeight="1" x14ac:dyDescent="0.25">
      <c r="A105" s="49">
        <f>IFERROR(IF(B104&gt;0,IF(ISBLANK('Mortgage Payment Plan'!C158),IF(H_MortgageAmoritization!B104-H_MortgageAmoritization!E105&gt;0,DATE(YEAR(A104),MONTH(A104)+1,DAY(A$2)),#N/A),'Mortgage Payment Plan'!C158),#N/A),#N/A)</f>
        <v>49157</v>
      </c>
      <c r="B105" s="50">
        <f>IFERROR(IF(B104&gt;0,IF(OR(ISBLANK('Mortgage Payment Plan'!G158),'Mortgage Payment Plan'!G158=""),IF(H_MortgageAmoritization!B104-H_MortgageAmoritization!E105&gt;0,H_MortgageAmoritization!B104-H_MortgageAmoritization!E105,#N/A),'Mortgage Payment Plan'!G158),#N/A),#N/A)</f>
        <v>242565.65141456749</v>
      </c>
      <c r="C105" s="50">
        <f>IFERROR(IF(AND(B104&gt;0,H_MortgageAmoritization!B104-H_MortgageAmoritization!E105&gt;0),F105+C104,#N/A),#N/A)</f>
        <v>135475.8714145674</v>
      </c>
      <c r="D105" s="50">
        <f>IFERROR(IF(AND(B104&gt;0,H_MortgageAmoritization!B104-H_MortgageAmoritization!E105&gt;0),D104+G105,#N/A),#N/A)</f>
        <v>0</v>
      </c>
      <c r="E105" s="50">
        <f>IFERROR(IF(B104&gt;0,IF(ISBLANK('Mortgage Payment Plan'!D158),('Mortgage Payment Plan'!E$18+'Mortgage Payment Plan'!E$19+IF(MONTH(A104)+1=MONTH(1&amp;'Mortgage Payment Plan'!E$21),'Mortgage Payment Plan'!E$20,IF(AND(MONTH(A104)+1=13,MONTH(1&amp;'Mortgage Payment Plan'!E$21)=1),'Mortgage Payment Plan'!E$20,0)))-(H_MortgageAmoritization!B104*'Mortgage Payment Plan'!E$9/12),'Mortgage Payment Plan'!D158),#N/A),#N/A)</f>
        <v>463.59377405687837</v>
      </c>
      <c r="F105" s="50">
        <f>IFERROR(IF(B104&gt;0,IF(ISBLANK('Mortgage Payment Plan'!E158),(H_MortgageAmoritization!B104*'Mortgage Payment Plan'!E$9/12),'Mortgage Payment Plan'!E158),#N/A),#N/A)</f>
        <v>1215.1462259431216</v>
      </c>
      <c r="G105" s="50">
        <f>IFERROR(IF(B104&gt;0,IF(ISBLANK('Mortgage Payment Plan'!F158),'Mortgage Payment Plan'!E$14,'Mortgage Payment Plan'!F158),#N/A),#N/A)</f>
        <v>0</v>
      </c>
      <c r="H105" s="50">
        <f t="shared" si="1"/>
        <v>1678.74</v>
      </c>
      <c r="J105" s="49">
        <v>49157</v>
      </c>
      <c r="N105" s="50">
        <v>242565.65141456749</v>
      </c>
      <c r="O105" s="50">
        <v>135475.8714145674</v>
      </c>
      <c r="P105" s="50">
        <v>0</v>
      </c>
      <c r="Q105" s="50" t="e" cm="1">
        <f t="array" ref="Q105">IF('Mortgage Payment Plan'!E$22="Annual",IF(MATCH(J105,S:S,0),N105,#N/A),IF('Mortgage Payment Plan'!E$22="Percentage",_xlfn.IFS(R$2=J105,N105,R$3=J105,N105,R$4=J105,N105,R$5=J105,N105,R$6=J105,N105),#N/A))</f>
        <v>#N/A</v>
      </c>
      <c r="U105" s="49">
        <f>IFERROR(IF(V104&gt;0,IF(H_MortgageAmoritization!V104-H_MortgageAmoritization!Y105&gt;0,DATE(YEAR(U104),MONTH(U104)+1,DAY(U$2)),#N/A),#N/A),#N/A)</f>
        <v>49157</v>
      </c>
      <c r="V105" s="50">
        <f>IFERROR(IF(V104&gt;0,IF(H_MortgageAmoritization!V104-H_MortgageAmoritization!Y105&gt;0,H_MortgageAmoritization!V104-H_MortgageAmoritization!Y105,#N/A),#N/A),#N/A)</f>
        <v>242565.45393841009</v>
      </c>
      <c r="W105" s="50">
        <f>IFERROR(IF(AND(V104&gt;0,H_MortgageAmoritization!V104-H_MortgageAmoritization!Y105&gt;0),Z105+W104,#N/A),#N/A)</f>
        <v>135475.82539246589</v>
      </c>
      <c r="X105" s="50">
        <f>IFERROR(IF(AND(V104&gt;0,H_MortgageAmoritization!V104-H_MortgageAmoritization!Y105&gt;0),X104+AA105,#N/A),#N/A)</f>
        <v>0</v>
      </c>
      <c r="Y105" s="50">
        <f>IFERROR(IF(V104&gt;0,(IFERROR(('Mortgage Payment Plan'!E$8*('Mortgage Payment Plan'!E$9/12)/(1-((1+('Mortgage Payment Plan'!E$9/12))^IF('Mortgage Payment Plan'!E$16="30 Year Fixed",-360,-180)))),0))-(H_MortgageAmoritization!V104*'Mortgage Payment Plan'!E$9/12),#N/A),#N/A)</f>
        <v>463.59621963748714</v>
      </c>
      <c r="Z105" s="50">
        <f>IFERROR(IF(V104&gt;0,(H_MortgageAmoritization!V104*'Mortgage Payment Plan'!E$9/12),#N/A),#N/A)</f>
        <v>1215.1452507902379</v>
      </c>
      <c r="AA105" s="50">
        <f>IFERROR(IF(V104&gt;0,'Mortgage Payment Plan'!E$14,#N/A),#N/A)</f>
        <v>0</v>
      </c>
      <c r="AB105" s="49">
        <v>49157</v>
      </c>
      <c r="AC105" s="50">
        <v>242565.45393841009</v>
      </c>
      <c r="AD105" s="50">
        <v>135475.82539246589</v>
      </c>
      <c r="AE105" s="50">
        <v>0</v>
      </c>
    </row>
    <row r="106" spans="1:31" ht="15.75" customHeight="1" x14ac:dyDescent="0.25">
      <c r="A106" s="49">
        <f>IFERROR(IF(B105&gt;0,IF(ISBLANK('Mortgage Payment Plan'!C159),IF(H_MortgageAmoritization!B105-H_MortgageAmoritization!E106&gt;0,DATE(YEAR(A105),MONTH(A105)+1,DAY(A$2)),#N/A),'Mortgage Payment Plan'!C159),#N/A),#N/A)</f>
        <v>49188</v>
      </c>
      <c r="B106" s="50">
        <f>IFERROR(IF(B105&gt;0,IF(OR(ISBLANK('Mortgage Payment Plan'!G159),'Mortgage Payment Plan'!G159=""),IF(H_MortgageAmoritization!B105-H_MortgageAmoritization!E106&gt;0,H_MortgageAmoritization!B105-H_MortgageAmoritization!E106,#N/A),'Mortgage Payment Plan'!G159),#N/A),#N/A)</f>
        <v>242099.73967164033</v>
      </c>
      <c r="C106" s="50">
        <f>IFERROR(IF(AND(B105&gt;0,H_MortgageAmoritization!B105-H_MortgageAmoritization!E106&gt;0),F106+C105,#N/A),#N/A)</f>
        <v>136688.69967164024</v>
      </c>
      <c r="D106" s="50">
        <f>IFERROR(IF(AND(B105&gt;0,H_MortgageAmoritization!B105-H_MortgageAmoritization!E106&gt;0),D105+G106,#N/A),#N/A)</f>
        <v>0</v>
      </c>
      <c r="E106" s="50">
        <f>IFERROR(IF(B105&gt;0,IF(ISBLANK('Mortgage Payment Plan'!D159),('Mortgage Payment Plan'!E$18+'Mortgage Payment Plan'!E$19+IF(MONTH(A105)+1=MONTH(1&amp;'Mortgage Payment Plan'!E$21),'Mortgage Payment Plan'!E$20,IF(AND(MONTH(A105)+1=13,MONTH(1&amp;'Mortgage Payment Plan'!E$21)=1),'Mortgage Payment Plan'!E$20,0)))-(H_MortgageAmoritization!B105*'Mortgage Payment Plan'!E$9/12),'Mortgage Payment Plan'!D159),#N/A),#N/A)</f>
        <v>465.91174292716255</v>
      </c>
      <c r="F106" s="50">
        <f>IFERROR(IF(B105&gt;0,IF(ISBLANK('Mortgage Payment Plan'!E159),(H_MortgageAmoritization!B105*'Mortgage Payment Plan'!E$9/12),'Mortgage Payment Plan'!E159),#N/A),#N/A)</f>
        <v>1212.8282570728375</v>
      </c>
      <c r="G106" s="50">
        <f>IFERROR(IF(B105&gt;0,IF(ISBLANK('Mortgage Payment Plan'!F159),'Mortgage Payment Plan'!E$14,'Mortgage Payment Plan'!F159),#N/A),#N/A)</f>
        <v>0</v>
      </c>
      <c r="H106" s="50">
        <f t="shared" si="1"/>
        <v>1678.74</v>
      </c>
      <c r="J106" s="49">
        <v>49188</v>
      </c>
      <c r="N106" s="50">
        <v>242099.73967164033</v>
      </c>
      <c r="O106" s="50">
        <v>136688.69967164024</v>
      </c>
      <c r="P106" s="50">
        <v>0</v>
      </c>
      <c r="Q106" s="50" t="e" cm="1">
        <f t="array" ref="Q106">IF('Mortgage Payment Plan'!E$22="Annual",IF(MATCH(J106,S:S,0),N106,#N/A),IF('Mortgage Payment Plan'!E$22="Percentage",_xlfn.IFS(R$2=J106,N106,R$3=J106,N106,R$4=J106,N106,R$5=J106,N106,R$6=J106,N106),#N/A))</f>
        <v>#N/A</v>
      </c>
      <c r="U106" s="49">
        <f>IFERROR(IF(V105&gt;0,IF(H_MortgageAmoritization!V105-H_MortgageAmoritization!Y106&gt;0,DATE(YEAR(U105),MONTH(U105)+1,DAY(U$2)),#N/A),#N/A),#N/A)</f>
        <v>49188</v>
      </c>
      <c r="V106" s="50">
        <f>IFERROR(IF(V105&gt;0,IF(H_MortgageAmoritization!V105-H_MortgageAmoritization!Y106&gt;0,H_MortgageAmoritization!V105-H_MortgageAmoritization!Y106,#N/A),#N/A),#N/A)</f>
        <v>242099.53973767441</v>
      </c>
      <c r="W106" s="50">
        <f>IFERROR(IF(AND(V105&gt;0,H_MortgageAmoritization!V105-H_MortgageAmoritization!Y106&gt;0),Z106+W105,#N/A),#N/A)</f>
        <v>136688.65266215795</v>
      </c>
      <c r="X106" s="50">
        <f>IFERROR(IF(AND(V105&gt;0,H_MortgageAmoritization!V105-H_MortgageAmoritization!Y106&gt;0),X105+AA106,#N/A),#N/A)</f>
        <v>0</v>
      </c>
      <c r="Y106" s="50">
        <f>IFERROR(IF(V105&gt;0,(IFERROR(('Mortgage Payment Plan'!E$8*('Mortgage Payment Plan'!E$9/12)/(1-((1+('Mortgage Payment Plan'!E$9/12))^IF('Mortgage Payment Plan'!E$16="30 Year Fixed",-360,-180)))),0))-(H_MortgageAmoritization!V105*'Mortgage Payment Plan'!E$9/12),#N/A),#N/A)</f>
        <v>465.91420073567451</v>
      </c>
      <c r="Z106" s="50">
        <f>IFERROR(IF(V105&gt;0,(H_MortgageAmoritization!V105*'Mortgage Payment Plan'!E$9/12),#N/A),#N/A)</f>
        <v>1212.8272696920505</v>
      </c>
      <c r="AA106" s="50">
        <f>IFERROR(IF(V105&gt;0,'Mortgage Payment Plan'!E$14,#N/A),#N/A)</f>
        <v>0</v>
      </c>
      <c r="AB106" s="49">
        <v>49188</v>
      </c>
      <c r="AC106" s="50">
        <v>242099.53973767441</v>
      </c>
      <c r="AD106" s="50">
        <v>136688.65266215795</v>
      </c>
      <c r="AE106" s="50">
        <v>0</v>
      </c>
    </row>
    <row r="107" spans="1:31" ht="15.75" customHeight="1" x14ac:dyDescent="0.25">
      <c r="A107" s="49">
        <f>IFERROR(IF(B106&gt;0,IF(ISBLANK('Mortgage Payment Plan'!C160),IF(H_MortgageAmoritization!B106-H_MortgageAmoritization!E107&gt;0,DATE(YEAR(A106),MONTH(A106)+1,DAY(A$2)),#N/A),'Mortgage Payment Plan'!C160),#N/A),#N/A)</f>
        <v>49218</v>
      </c>
      <c r="B107" s="50">
        <f>IFERROR(IF(B106&gt;0,IF(OR(ISBLANK('Mortgage Payment Plan'!G160),'Mortgage Payment Plan'!G160=""),IF(H_MortgageAmoritization!B106-H_MortgageAmoritization!E107&gt;0,H_MortgageAmoritization!B106-H_MortgageAmoritization!E107,#N/A),'Mortgage Payment Plan'!G160),#N/A),#N/A)</f>
        <v>241631.49836999853</v>
      </c>
      <c r="C107" s="50">
        <f>IFERROR(IF(AND(B106&gt;0,H_MortgageAmoritization!B106-H_MortgageAmoritization!E107&gt;0),F107+C106,#N/A),#N/A)</f>
        <v>137899.19836999843</v>
      </c>
      <c r="D107" s="50">
        <f>IFERROR(IF(AND(B106&gt;0,H_MortgageAmoritization!B106-H_MortgageAmoritization!E107&gt;0),D106+G107,#N/A),#N/A)</f>
        <v>0</v>
      </c>
      <c r="E107" s="50">
        <f>IFERROR(IF(B106&gt;0,IF(ISBLANK('Mortgage Payment Plan'!D160),('Mortgage Payment Plan'!E$18+'Mortgage Payment Plan'!E$19+IF(MONTH(A106)+1=MONTH(1&amp;'Mortgage Payment Plan'!E$21),'Mortgage Payment Plan'!E$20,IF(AND(MONTH(A106)+1=13,MONTH(1&amp;'Mortgage Payment Plan'!E$21)=1),'Mortgage Payment Plan'!E$20,0)))-(H_MortgageAmoritization!B106*'Mortgage Payment Plan'!E$9/12),'Mortgage Payment Plan'!D160),#N/A),#N/A)</f>
        <v>468.24130164179837</v>
      </c>
      <c r="F107" s="50">
        <f>IFERROR(IF(B106&gt;0,IF(ISBLANK('Mortgage Payment Plan'!E160),(H_MortgageAmoritization!B106*'Mortgage Payment Plan'!E$9/12),'Mortgage Payment Plan'!E160),#N/A),#N/A)</f>
        <v>1210.4986983582016</v>
      </c>
      <c r="G107" s="50">
        <f>IFERROR(IF(B106&gt;0,IF(ISBLANK('Mortgage Payment Plan'!F160),'Mortgage Payment Plan'!E$14,'Mortgage Payment Plan'!F160),#N/A),#N/A)</f>
        <v>0</v>
      </c>
      <c r="H107" s="50">
        <f t="shared" si="1"/>
        <v>1678.74</v>
      </c>
      <c r="J107" s="49">
        <v>49218</v>
      </c>
      <c r="N107" s="50">
        <v>241631.49836999853</v>
      </c>
      <c r="O107" s="50">
        <v>137899.19836999843</v>
      </c>
      <c r="P107" s="50">
        <v>0</v>
      </c>
      <c r="Q107" s="50" t="e" cm="1">
        <f t="array" ref="Q107">IF('Mortgage Payment Plan'!E$22="Annual",IF(MATCH(J107,S:S,0),N107,#N/A),IF('Mortgage Payment Plan'!E$22="Percentage",_xlfn.IFS(R$2=J107,N107,R$3=J107,N107,R$4=J107,N107,R$5=J107,N107,R$6=J107,N107),#N/A))</f>
        <v>#N/A</v>
      </c>
      <c r="U107" s="49">
        <f>IFERROR(IF(V106&gt;0,IF(H_MortgageAmoritization!V106-H_MortgageAmoritization!Y107&gt;0,DATE(YEAR(U106),MONTH(U106)+1,DAY(U$2)),#N/A),#N/A),#N/A)</f>
        <v>49218</v>
      </c>
      <c r="V107" s="50">
        <f>IFERROR(IF(V106&gt;0,IF(H_MortgageAmoritization!V106-H_MortgageAmoritization!Y107&gt;0,H_MortgageAmoritization!V106-H_MortgageAmoritization!Y107,#N/A),#N/A),#N/A)</f>
        <v>241631.29596593505</v>
      </c>
      <c r="W107" s="50">
        <f>IFERROR(IF(AND(V106&gt;0,H_MortgageAmoritization!V106-H_MortgageAmoritization!Y107&gt;0),Z107+W106,#N/A),#N/A)</f>
        <v>137899.15036084634</v>
      </c>
      <c r="X107" s="50">
        <f>IFERROR(IF(AND(V106&gt;0,H_MortgageAmoritization!V106-H_MortgageAmoritization!Y107&gt;0),X106+AA107,#N/A),#N/A)</f>
        <v>0</v>
      </c>
      <c r="Y107" s="50">
        <f>IFERROR(IF(V106&gt;0,(IFERROR(('Mortgage Payment Plan'!E$8*('Mortgage Payment Plan'!E$9/12)/(1-((1+('Mortgage Payment Plan'!E$9/12))^IF('Mortgage Payment Plan'!E$16="30 Year Fixed",-360,-180)))),0))-(H_MortgageAmoritization!V106*'Mortgage Payment Plan'!E$9/12),#N/A),#N/A)</f>
        <v>468.24377173935318</v>
      </c>
      <c r="Z107" s="50">
        <f>IFERROR(IF(V106&gt;0,(H_MortgageAmoritization!V106*'Mortgage Payment Plan'!E$9/12),#N/A),#N/A)</f>
        <v>1210.4976986883719</v>
      </c>
      <c r="AA107" s="50">
        <f>IFERROR(IF(V106&gt;0,'Mortgage Payment Plan'!E$14,#N/A),#N/A)</f>
        <v>0</v>
      </c>
      <c r="AB107" s="49">
        <v>49218</v>
      </c>
      <c r="AC107" s="50">
        <v>241631.29596593505</v>
      </c>
      <c r="AD107" s="50">
        <v>137899.15036084634</v>
      </c>
      <c r="AE107" s="50">
        <v>0</v>
      </c>
    </row>
    <row r="108" spans="1:31" ht="15.75" customHeight="1" x14ac:dyDescent="0.25">
      <c r="A108" s="49">
        <f>IFERROR(IF(B107&gt;0,IF(ISBLANK('Mortgage Payment Plan'!C161),IF(H_MortgageAmoritization!B107-H_MortgageAmoritization!E108&gt;0,DATE(YEAR(A107),MONTH(A107)+1,DAY(A$2)),#N/A),'Mortgage Payment Plan'!C161),#N/A),#N/A)</f>
        <v>49249</v>
      </c>
      <c r="B108" s="50">
        <f>IFERROR(IF(B107&gt;0,IF(OR(ISBLANK('Mortgage Payment Plan'!G161),'Mortgage Payment Plan'!G161=""),IF(H_MortgageAmoritization!B107-H_MortgageAmoritization!E108&gt;0,H_MortgageAmoritization!B107-H_MortgageAmoritization!E108,#N/A),'Mortgage Payment Plan'!G161),#N/A),#N/A)</f>
        <v>241160.91586184854</v>
      </c>
      <c r="C108" s="50">
        <f>IFERROR(IF(AND(B107&gt;0,H_MortgageAmoritization!B107-H_MortgageAmoritization!E108&gt;0),F108+C107,#N/A),#N/A)</f>
        <v>139107.35586184842</v>
      </c>
      <c r="D108" s="50">
        <f>IFERROR(IF(AND(B107&gt;0,H_MortgageAmoritization!B107-H_MortgageAmoritization!E108&gt;0),D107+G108,#N/A),#N/A)</f>
        <v>0</v>
      </c>
      <c r="E108" s="50">
        <f>IFERROR(IF(B107&gt;0,IF(ISBLANK('Mortgage Payment Plan'!D161),('Mortgage Payment Plan'!E$18+'Mortgage Payment Plan'!E$19+IF(MONTH(A107)+1=MONTH(1&amp;'Mortgage Payment Plan'!E$21),'Mortgage Payment Plan'!E$20,IF(AND(MONTH(A107)+1=13,MONTH(1&amp;'Mortgage Payment Plan'!E$21)=1),'Mortgage Payment Plan'!E$20,0)))-(H_MortgageAmoritization!B107*'Mortgage Payment Plan'!E$9/12),'Mortgage Payment Plan'!D161),#N/A),#N/A)</f>
        <v>470.58250815000747</v>
      </c>
      <c r="F108" s="50">
        <f>IFERROR(IF(B107&gt;0,IF(ISBLANK('Mortgage Payment Plan'!E161),(H_MortgageAmoritization!B107*'Mortgage Payment Plan'!E$9/12),'Mortgage Payment Plan'!E161),#N/A),#N/A)</f>
        <v>1208.1574918499925</v>
      </c>
      <c r="G108" s="50">
        <f>IFERROR(IF(B107&gt;0,IF(ISBLANK('Mortgage Payment Plan'!F161),'Mortgage Payment Plan'!E$14,'Mortgage Payment Plan'!F161),#N/A),#N/A)</f>
        <v>0</v>
      </c>
      <c r="H108" s="50">
        <f t="shared" si="1"/>
        <v>1678.74</v>
      </c>
      <c r="J108" s="49">
        <v>49249</v>
      </c>
      <c r="N108" s="50">
        <v>241160.91586184854</v>
      </c>
      <c r="O108" s="50">
        <v>139107.35586184842</v>
      </c>
      <c r="P108" s="50">
        <v>0</v>
      </c>
      <c r="Q108" s="50" t="e" cm="1">
        <f t="array" ref="Q108">IF('Mortgage Payment Plan'!E$22="Annual",IF(MATCH(J108,S:S,0),N108,#N/A),IF('Mortgage Payment Plan'!E$22="Percentage",_xlfn.IFS(R$2=J108,N108,R$3=J108,N108,R$4=J108,N108,R$5=J108,N108,R$6=J108,N108),#N/A))</f>
        <v>#N/A</v>
      </c>
      <c r="U108" s="49">
        <f>IFERROR(IF(V107&gt;0,IF(H_MortgageAmoritization!V107-H_MortgageAmoritization!Y108&gt;0,DATE(YEAR(U107),MONTH(U107)+1,DAY(U$2)),#N/A),#N/A),#N/A)</f>
        <v>49249</v>
      </c>
      <c r="V108" s="50">
        <f>IFERROR(IF(V107&gt;0,IF(H_MortgageAmoritization!V107-H_MortgageAmoritization!Y108&gt;0,H_MortgageAmoritization!V107-H_MortgageAmoritization!Y108,#N/A),#N/A),#N/A)</f>
        <v>241160.71097533699</v>
      </c>
      <c r="W108" s="50">
        <f>IFERROR(IF(AND(V107&gt;0,H_MortgageAmoritization!V107-H_MortgageAmoritization!Y108&gt;0),Z108+W107,#N/A),#N/A)</f>
        <v>139107.30684067603</v>
      </c>
      <c r="X108" s="50">
        <f>IFERROR(IF(AND(V107&gt;0,H_MortgageAmoritization!V107-H_MortgageAmoritization!Y108&gt;0),X107+AA108,#N/A),#N/A)</f>
        <v>0</v>
      </c>
      <c r="Y108" s="50">
        <f>IFERROR(IF(V107&gt;0,(IFERROR(('Mortgage Payment Plan'!E$8*('Mortgage Payment Plan'!E$9/12)/(1-((1+('Mortgage Payment Plan'!E$9/12))^IF('Mortgage Payment Plan'!E$16="30 Year Fixed",-360,-180)))),0))-(H_MortgageAmoritization!V107*'Mortgage Payment Plan'!E$9/12),#N/A),#N/A)</f>
        <v>470.5849905980499</v>
      </c>
      <c r="Z108" s="50">
        <f>IFERROR(IF(V107&gt;0,(H_MortgageAmoritization!V107*'Mortgage Payment Plan'!E$9/12),#N/A),#N/A)</f>
        <v>1208.1564798296752</v>
      </c>
      <c r="AA108" s="50">
        <f>IFERROR(IF(V107&gt;0,'Mortgage Payment Plan'!E$14,#N/A),#N/A)</f>
        <v>0</v>
      </c>
      <c r="AB108" s="49">
        <v>49249</v>
      </c>
      <c r="AC108" s="50">
        <v>241160.71097533699</v>
      </c>
      <c r="AD108" s="50">
        <v>139107.30684067603</v>
      </c>
      <c r="AE108" s="50">
        <v>0</v>
      </c>
    </row>
    <row r="109" spans="1:31" ht="15.75" customHeight="1" x14ac:dyDescent="0.25">
      <c r="A109" s="49">
        <f>IFERROR(IF(B108&gt;0,IF(ISBLANK('Mortgage Payment Plan'!C162),IF(H_MortgageAmoritization!B108-H_MortgageAmoritization!E109&gt;0,DATE(YEAR(A108),MONTH(A108)+1,DAY(A$2)),#N/A),'Mortgage Payment Plan'!C162),#N/A),#N/A)</f>
        <v>49279</v>
      </c>
      <c r="B109" s="50">
        <f>IFERROR(IF(B108&gt;0,IF(OR(ISBLANK('Mortgage Payment Plan'!G162),'Mortgage Payment Plan'!G162=""),IF(H_MortgageAmoritization!B108-H_MortgageAmoritization!E109&gt;0,H_MortgageAmoritization!B108-H_MortgageAmoritization!E109,#N/A),'Mortgage Payment Plan'!G162),#N/A),#N/A)</f>
        <v>240687.98044115779</v>
      </c>
      <c r="C109" s="50">
        <f>IFERROR(IF(AND(B108&gt;0,H_MortgageAmoritization!B108-H_MortgageAmoritization!E109&gt;0),F109+C108,#N/A),#N/A)</f>
        <v>140313.16044115767</v>
      </c>
      <c r="D109" s="50">
        <f>IFERROR(IF(AND(B108&gt;0,H_MortgageAmoritization!B108-H_MortgageAmoritization!E109&gt;0),D108+G109,#N/A),#N/A)</f>
        <v>0</v>
      </c>
      <c r="E109" s="50">
        <f>IFERROR(IF(B108&gt;0,IF(ISBLANK('Mortgage Payment Plan'!D162),('Mortgage Payment Plan'!E$18+'Mortgage Payment Plan'!E$19+IF(MONTH(A108)+1=MONTH(1&amp;'Mortgage Payment Plan'!E$21),'Mortgage Payment Plan'!E$20,IF(AND(MONTH(A108)+1=13,MONTH(1&amp;'Mortgage Payment Plan'!E$21)=1),'Mortgage Payment Plan'!E$20,0)))-(H_MortgageAmoritization!B108*'Mortgage Payment Plan'!E$9/12),'Mortgage Payment Plan'!D162),#N/A),#N/A)</f>
        <v>472.93542069075738</v>
      </c>
      <c r="F109" s="50">
        <f>IFERROR(IF(B108&gt;0,IF(ISBLANK('Mortgage Payment Plan'!E162),(H_MortgageAmoritization!B108*'Mortgage Payment Plan'!E$9/12),'Mortgage Payment Plan'!E162),#N/A),#N/A)</f>
        <v>1205.8045793092426</v>
      </c>
      <c r="G109" s="50">
        <f>IFERROR(IF(B108&gt;0,IF(ISBLANK('Mortgage Payment Plan'!F162),'Mortgage Payment Plan'!E$14,'Mortgage Payment Plan'!F162),#N/A),#N/A)</f>
        <v>0</v>
      </c>
      <c r="H109" s="50">
        <f t="shared" si="1"/>
        <v>1678.74</v>
      </c>
      <c r="J109" s="49">
        <v>49279</v>
      </c>
      <c r="N109" s="50">
        <v>240687.98044115779</v>
      </c>
      <c r="O109" s="50">
        <v>140313.16044115767</v>
      </c>
      <c r="P109" s="50">
        <v>0</v>
      </c>
      <c r="Q109" s="50" t="e" cm="1">
        <f t="array" ref="Q109">IF('Mortgage Payment Plan'!E$22="Annual",IF(MATCH(J109,S:S,0),N109,#N/A),IF('Mortgage Payment Plan'!E$22="Percentage",_xlfn.IFS(R$2=J109,N109,R$3=J109,N109,R$4=J109,N109,R$5=J109,N109,R$6=J109,N109),#N/A))</f>
        <v>#N/A</v>
      </c>
      <c r="U109" s="49">
        <f>IFERROR(IF(V108&gt;0,IF(H_MortgageAmoritization!V108-H_MortgageAmoritization!Y109&gt;0,DATE(YEAR(U108),MONTH(U108)+1,DAY(U$2)),#N/A),#N/A),#N/A)</f>
        <v>49279</v>
      </c>
      <c r="V109" s="50">
        <f>IFERROR(IF(V108&gt;0,IF(H_MortgageAmoritization!V108-H_MortgageAmoritization!Y109&gt;0,H_MortgageAmoritization!V108-H_MortgageAmoritization!Y109,#N/A),#N/A),#N/A)</f>
        <v>240687.77305978595</v>
      </c>
      <c r="W109" s="50">
        <f>IFERROR(IF(AND(V108&gt;0,H_MortgageAmoritization!V108-H_MortgageAmoritization!Y109&gt;0),Z109+W108,#N/A),#N/A)</f>
        <v>140313.11039555271</v>
      </c>
      <c r="X109" s="50">
        <f>IFERROR(IF(AND(V108&gt;0,H_MortgageAmoritization!V108-H_MortgageAmoritization!Y109&gt;0),X108+AA109,#N/A),#N/A)</f>
        <v>0</v>
      </c>
      <c r="Y109" s="50">
        <f>IFERROR(IF(V108&gt;0,(IFERROR(('Mortgage Payment Plan'!E$8*('Mortgage Payment Plan'!E$9/12)/(1-((1+('Mortgage Payment Plan'!E$9/12))^IF('Mortgage Payment Plan'!E$16="30 Year Fixed",-360,-180)))),0))-(H_MortgageAmoritization!V108*'Mortgage Payment Plan'!E$9/12),#N/A),#N/A)</f>
        <v>472.93791555104008</v>
      </c>
      <c r="Z109" s="50">
        <f>IFERROR(IF(V108&gt;0,(H_MortgageAmoritization!V108*'Mortgage Payment Plan'!E$9/12),#N/A),#N/A)</f>
        <v>1205.803554876685</v>
      </c>
      <c r="AA109" s="50">
        <f>IFERROR(IF(V108&gt;0,'Mortgage Payment Plan'!E$14,#N/A),#N/A)</f>
        <v>0</v>
      </c>
      <c r="AB109" s="49">
        <v>49279</v>
      </c>
      <c r="AC109" s="50">
        <v>240687.77305978595</v>
      </c>
      <c r="AD109" s="50">
        <v>140313.11039555271</v>
      </c>
      <c r="AE109" s="50">
        <v>0</v>
      </c>
    </row>
    <row r="110" spans="1:31" ht="15.75" customHeight="1" x14ac:dyDescent="0.25">
      <c r="A110" s="49">
        <f>IFERROR(IF(B109&gt;0,IF(ISBLANK('Mortgage Payment Plan'!C163),IF(H_MortgageAmoritization!B109-H_MortgageAmoritization!E110&gt;0,DATE(YEAR(A109),MONTH(A109)+1,DAY(A$2)),#N/A),'Mortgage Payment Plan'!C163),#N/A),#N/A)</f>
        <v>49310</v>
      </c>
      <c r="B110" s="50">
        <f>IFERROR(IF(B109&gt;0,IF(OR(ISBLANK('Mortgage Payment Plan'!G163),'Mortgage Payment Plan'!G163=""),IF(H_MortgageAmoritization!B109-H_MortgageAmoritization!E110&gt;0,H_MortgageAmoritization!B109-H_MortgageAmoritization!E110,#N/A),'Mortgage Payment Plan'!G163),#N/A),#N/A)</f>
        <v>240212.68034336358</v>
      </c>
      <c r="C110" s="50">
        <f>IFERROR(IF(AND(B109&gt;0,H_MortgageAmoritization!B109-H_MortgageAmoritization!E110&gt;0),F110+C109,#N/A),#N/A)</f>
        <v>141516.60034336345</v>
      </c>
      <c r="D110" s="50">
        <f>IFERROR(IF(AND(B109&gt;0,H_MortgageAmoritization!B109-H_MortgageAmoritization!E110&gt;0),D109+G110,#N/A),#N/A)</f>
        <v>0</v>
      </c>
      <c r="E110" s="50">
        <f>IFERROR(IF(B109&gt;0,IF(ISBLANK('Mortgage Payment Plan'!D163),('Mortgage Payment Plan'!E$18+'Mortgage Payment Plan'!E$19+IF(MONTH(A109)+1=MONTH(1&amp;'Mortgage Payment Plan'!E$21),'Mortgage Payment Plan'!E$20,IF(AND(MONTH(A109)+1=13,MONTH(1&amp;'Mortgage Payment Plan'!E$21)=1),'Mortgage Payment Plan'!E$20,0)))-(H_MortgageAmoritization!B109*'Mortgage Payment Plan'!E$9/12),'Mortgage Payment Plan'!D163),#N/A),#N/A)</f>
        <v>475.30009779421107</v>
      </c>
      <c r="F110" s="50">
        <f>IFERROR(IF(B109&gt;0,IF(ISBLANK('Mortgage Payment Plan'!E163),(H_MortgageAmoritization!B109*'Mortgage Payment Plan'!E$9/12),'Mortgage Payment Plan'!E163),#N/A),#N/A)</f>
        <v>1203.4399022057889</v>
      </c>
      <c r="G110" s="50">
        <f>IFERROR(IF(B109&gt;0,IF(ISBLANK('Mortgage Payment Plan'!F163),'Mortgage Payment Plan'!E$14,'Mortgage Payment Plan'!F163),#N/A),#N/A)</f>
        <v>0</v>
      </c>
      <c r="H110" s="50">
        <f t="shared" si="1"/>
        <v>1678.74</v>
      </c>
      <c r="J110" s="49">
        <v>49310</v>
      </c>
      <c r="N110" s="50">
        <v>240212.68034336358</v>
      </c>
      <c r="O110" s="50">
        <v>141516.60034336345</v>
      </c>
      <c r="P110" s="50">
        <v>0</v>
      </c>
      <c r="Q110" s="50" t="e" cm="1">
        <f t="array" ref="Q110">IF('Mortgage Payment Plan'!E$22="Annual",IF(MATCH(J110,S:S,0),N110,#N/A),IF('Mortgage Payment Plan'!E$22="Percentage",_xlfn.IFS(R$2=J110,N110,R$3=J110,N110,R$4=J110,N110,R$5=J110,N110,R$6=J110,N110),#N/A))</f>
        <v>#N/A</v>
      </c>
      <c r="U110" s="49">
        <f>IFERROR(IF(V109&gt;0,IF(H_MortgageAmoritization!V109-H_MortgageAmoritization!Y110&gt;0,DATE(YEAR(U109),MONTH(U109)+1,DAY(U$2)),#N/A),#N/A),#N/A)</f>
        <v>49310</v>
      </c>
      <c r="V110" s="50">
        <f>IFERROR(IF(V109&gt;0,IF(H_MortgageAmoritization!V109-H_MortgageAmoritization!Y110&gt;0,H_MortgageAmoritization!V109-H_MortgageAmoritization!Y110,#N/A),#N/A),#N/A)</f>
        <v>240212.47045465716</v>
      </c>
      <c r="W110" s="50">
        <f>IFERROR(IF(AND(V109&gt;0,H_MortgageAmoritization!V109-H_MortgageAmoritization!Y110&gt;0),Z110+W109,#N/A),#N/A)</f>
        <v>141516.54926085164</v>
      </c>
      <c r="X110" s="50">
        <f>IFERROR(IF(AND(V109&gt;0,H_MortgageAmoritization!V109-H_MortgageAmoritization!Y110&gt;0),X109+AA110,#N/A),#N/A)</f>
        <v>0</v>
      </c>
      <c r="Y110" s="50">
        <f>IFERROR(IF(V109&gt;0,(IFERROR(('Mortgage Payment Plan'!E$8*('Mortgage Payment Plan'!E$9/12)/(1-((1+('Mortgage Payment Plan'!E$9/12))^IF('Mortgage Payment Plan'!E$16="30 Year Fixed",-360,-180)))),0))-(H_MortgageAmoritization!V109*'Mortgage Payment Plan'!E$9/12),#N/A),#N/A)</f>
        <v>475.30260512879522</v>
      </c>
      <c r="Z110" s="50">
        <f>IFERROR(IF(V109&gt;0,(H_MortgageAmoritization!V109*'Mortgage Payment Plan'!E$9/12),#N/A),#N/A)</f>
        <v>1203.4388652989298</v>
      </c>
      <c r="AA110" s="50">
        <f>IFERROR(IF(V109&gt;0,'Mortgage Payment Plan'!E$14,#N/A),#N/A)</f>
        <v>0</v>
      </c>
      <c r="AB110" s="49">
        <v>49310</v>
      </c>
      <c r="AC110" s="50">
        <v>240212.47045465716</v>
      </c>
      <c r="AD110" s="50">
        <v>141516.54926085164</v>
      </c>
      <c r="AE110" s="50">
        <v>0</v>
      </c>
    </row>
    <row r="111" spans="1:31" ht="15.75" customHeight="1" x14ac:dyDescent="0.25">
      <c r="A111" s="49">
        <f>IFERROR(IF(B110&gt;0,IF(ISBLANK('Mortgage Payment Plan'!C164),IF(H_MortgageAmoritization!B110-H_MortgageAmoritization!E111&gt;0,DATE(YEAR(A110),MONTH(A110)+1,DAY(A$2)),#N/A),'Mortgage Payment Plan'!C164),#N/A),#N/A)</f>
        <v>49341</v>
      </c>
      <c r="B111" s="50">
        <f>IFERROR(IF(B110&gt;0,IF(OR(ISBLANK('Mortgage Payment Plan'!G164),'Mortgage Payment Plan'!G164=""),IF(H_MortgageAmoritization!B110-H_MortgageAmoritization!E111&gt;0,H_MortgageAmoritization!B110-H_MortgageAmoritization!E111,#N/A),'Mortgage Payment Plan'!G164),#N/A),#N/A)</f>
        <v>239735.00374508041</v>
      </c>
      <c r="C111" s="50">
        <f>IFERROR(IF(AND(B110&gt;0,H_MortgageAmoritization!B110-H_MortgageAmoritization!E111&gt;0),F111+C110,#N/A),#N/A)</f>
        <v>142717.66374508027</v>
      </c>
      <c r="D111" s="50">
        <f>IFERROR(IF(AND(B110&gt;0,H_MortgageAmoritization!B110-H_MortgageAmoritization!E111&gt;0),D110+G111,#N/A),#N/A)</f>
        <v>0</v>
      </c>
      <c r="E111" s="50">
        <f>IFERROR(IF(B110&gt;0,IF(ISBLANK('Mortgage Payment Plan'!D164),('Mortgage Payment Plan'!E$18+'Mortgage Payment Plan'!E$19+IF(MONTH(A110)+1=MONTH(1&amp;'Mortgage Payment Plan'!E$21),'Mortgage Payment Plan'!E$20,IF(AND(MONTH(A110)+1=13,MONTH(1&amp;'Mortgage Payment Plan'!E$21)=1),'Mortgage Payment Plan'!E$20,0)))-(H_MortgageAmoritization!B110*'Mortgage Payment Plan'!E$9/12),'Mortgage Payment Plan'!D164),#N/A),#N/A)</f>
        <v>477.6765982831821</v>
      </c>
      <c r="F111" s="50">
        <f>IFERROR(IF(B110&gt;0,IF(ISBLANK('Mortgage Payment Plan'!E164),(H_MortgageAmoritization!B110*'Mortgage Payment Plan'!E$9/12),'Mortgage Payment Plan'!E164),#N/A),#N/A)</f>
        <v>1201.0634017168179</v>
      </c>
      <c r="G111" s="50">
        <f>IFERROR(IF(B110&gt;0,IF(ISBLANK('Mortgage Payment Plan'!F164),'Mortgage Payment Plan'!E$14,'Mortgage Payment Plan'!F164),#N/A),#N/A)</f>
        <v>0</v>
      </c>
      <c r="H111" s="50">
        <f t="shared" si="1"/>
        <v>1678.74</v>
      </c>
      <c r="J111" s="49">
        <v>49341</v>
      </c>
      <c r="N111" s="50">
        <v>239735.00374508041</v>
      </c>
      <c r="O111" s="50">
        <v>142717.66374508027</v>
      </c>
      <c r="P111" s="50">
        <v>0</v>
      </c>
      <c r="Q111" s="50" t="e" cm="1">
        <f t="array" ref="Q111">IF('Mortgage Payment Plan'!E$22="Annual",IF(MATCH(J111,S:S,0),N111,#N/A),IF('Mortgage Payment Plan'!E$22="Percentage",_xlfn.IFS(R$2=J111,N111,R$3=J111,N111,R$4=J111,N111,R$5=J111,N111,R$6=J111,N111),#N/A))</f>
        <v>#N/A</v>
      </c>
      <c r="U111" s="49">
        <f>IFERROR(IF(V110&gt;0,IF(H_MortgageAmoritization!V110-H_MortgageAmoritization!Y111&gt;0,DATE(YEAR(U110),MONTH(U110)+1,DAY(U$2)),#N/A),#N/A),#N/A)</f>
        <v>49341</v>
      </c>
      <c r="V111" s="50">
        <f>IFERROR(IF(V110&gt;0,IF(H_MortgageAmoritization!V110-H_MortgageAmoritization!Y111&gt;0,H_MortgageAmoritization!V110-H_MortgageAmoritization!Y111,#N/A),#N/A),#N/A)</f>
        <v>239734.79133650273</v>
      </c>
      <c r="W111" s="50">
        <f>IFERROR(IF(AND(V110&gt;0,H_MortgageAmoritization!V110-H_MortgageAmoritization!Y111&gt;0),Z111+W110,#N/A),#N/A)</f>
        <v>142717.61161312493</v>
      </c>
      <c r="X111" s="50">
        <f>IFERROR(IF(AND(V110&gt;0,H_MortgageAmoritization!V110-H_MortgageAmoritization!Y111&gt;0),X110+AA111,#N/A),#N/A)</f>
        <v>0</v>
      </c>
      <c r="Y111" s="50">
        <f>IFERROR(IF(V110&gt;0,(IFERROR(('Mortgage Payment Plan'!E$8*('Mortgage Payment Plan'!E$9/12)/(1-((1+('Mortgage Payment Plan'!E$9/12))^IF('Mortgage Payment Plan'!E$16="30 Year Fixed",-360,-180)))),0))-(H_MortgageAmoritization!V110*'Mortgage Payment Plan'!E$9/12),#N/A),#N/A)</f>
        <v>477.67911815443927</v>
      </c>
      <c r="Z111" s="50">
        <f>IFERROR(IF(V110&gt;0,(H_MortgageAmoritization!V110*'Mortgage Payment Plan'!E$9/12),#N/A),#N/A)</f>
        <v>1201.0623522732858</v>
      </c>
      <c r="AA111" s="50">
        <f>IFERROR(IF(V110&gt;0,'Mortgage Payment Plan'!E$14,#N/A),#N/A)</f>
        <v>0</v>
      </c>
      <c r="AB111" s="49">
        <v>49341</v>
      </c>
      <c r="AC111" s="50">
        <v>239734.79133650273</v>
      </c>
      <c r="AD111" s="50">
        <v>142717.61161312493</v>
      </c>
      <c r="AE111" s="50">
        <v>0</v>
      </c>
    </row>
    <row r="112" spans="1:31" ht="15.75" customHeight="1" x14ac:dyDescent="0.25">
      <c r="A112" s="49">
        <f>IFERROR(IF(B111&gt;0,IF(ISBLANK('Mortgage Payment Plan'!C165),IF(H_MortgageAmoritization!B111-H_MortgageAmoritization!E112&gt;0,DATE(YEAR(A111),MONTH(A111)+1,DAY(A$2)),#N/A),'Mortgage Payment Plan'!C165),#N/A),#N/A)</f>
        <v>49369</v>
      </c>
      <c r="B112" s="50">
        <f>IFERROR(IF(B111&gt;0,IF(OR(ISBLANK('Mortgage Payment Plan'!G165),'Mortgage Payment Plan'!G165=""),IF(H_MortgageAmoritization!B111-H_MortgageAmoritization!E112&gt;0,H_MortgageAmoritization!B111-H_MortgageAmoritization!E112,#N/A),'Mortgage Payment Plan'!G165),#N/A),#N/A)</f>
        <v>239254.93876380581</v>
      </c>
      <c r="C112" s="50">
        <f>IFERROR(IF(AND(B111&gt;0,H_MortgageAmoritization!B111-H_MortgageAmoritization!E112&gt;0),F112+C111,#N/A),#N/A)</f>
        <v>143916.33876380566</v>
      </c>
      <c r="D112" s="50">
        <f>IFERROR(IF(AND(B111&gt;0,H_MortgageAmoritization!B111-H_MortgageAmoritization!E112&gt;0),D111+G112,#N/A),#N/A)</f>
        <v>0</v>
      </c>
      <c r="E112" s="50">
        <f>IFERROR(IF(B111&gt;0,IF(ISBLANK('Mortgage Payment Plan'!D165),('Mortgage Payment Plan'!E$18+'Mortgage Payment Plan'!E$19+IF(MONTH(A111)+1=MONTH(1&amp;'Mortgage Payment Plan'!E$21),'Mortgage Payment Plan'!E$20,IF(AND(MONTH(A111)+1=13,MONTH(1&amp;'Mortgage Payment Plan'!E$21)=1),'Mortgage Payment Plan'!E$20,0)))-(H_MortgageAmoritization!B111*'Mortgage Payment Plan'!E$9/12),'Mortgage Payment Plan'!D165),#N/A),#N/A)</f>
        <v>480.06498127459804</v>
      </c>
      <c r="F112" s="50">
        <f>IFERROR(IF(B111&gt;0,IF(ISBLANK('Mortgage Payment Plan'!E165),(H_MortgageAmoritization!B111*'Mortgage Payment Plan'!E$9/12),'Mortgage Payment Plan'!E165),#N/A),#N/A)</f>
        <v>1198.675018725402</v>
      </c>
      <c r="G112" s="50">
        <f>IFERROR(IF(B111&gt;0,IF(ISBLANK('Mortgage Payment Plan'!F165),'Mortgage Payment Plan'!E$14,'Mortgage Payment Plan'!F165),#N/A),#N/A)</f>
        <v>0</v>
      </c>
      <c r="H112" s="50">
        <f t="shared" si="1"/>
        <v>1678.74</v>
      </c>
      <c r="J112" s="49">
        <v>49369</v>
      </c>
      <c r="N112" s="50">
        <v>239254.93876380581</v>
      </c>
      <c r="O112" s="50">
        <v>143916.33876380566</v>
      </c>
      <c r="P112" s="50">
        <v>0</v>
      </c>
      <c r="Q112" s="50" t="e" cm="1">
        <f t="array" ref="Q112">IF('Mortgage Payment Plan'!E$22="Annual",IF(MATCH(J112,S:S,0),N112,#N/A),IF('Mortgage Payment Plan'!E$22="Percentage",_xlfn.IFS(R$2=J112,N112,R$3=J112,N112,R$4=J112,N112,R$5=J112,N112,R$6=J112,N112),#N/A))</f>
        <v>#N/A</v>
      </c>
      <c r="U112" s="49">
        <f>IFERROR(IF(V111&gt;0,IF(H_MortgageAmoritization!V111-H_MortgageAmoritization!Y112&gt;0,DATE(YEAR(U111),MONTH(U111)+1,DAY(U$2)),#N/A),#N/A),#N/A)</f>
        <v>49369</v>
      </c>
      <c r="V112" s="50">
        <f>IFERROR(IF(V111&gt;0,IF(H_MortgageAmoritization!V111-H_MortgageAmoritization!Y112&gt;0,H_MortgageAmoritization!V111-H_MortgageAmoritization!Y112,#N/A),#N/A),#N/A)</f>
        <v>239254.72382275751</v>
      </c>
      <c r="W112" s="50">
        <f>IFERROR(IF(AND(V111&gt;0,H_MortgageAmoritization!V111-H_MortgageAmoritization!Y112&gt;0),Z112+W111,#N/A),#N/A)</f>
        <v>143916.28556980746</v>
      </c>
      <c r="X112" s="50">
        <f>IFERROR(IF(AND(V111&gt;0,H_MortgageAmoritization!V111-H_MortgageAmoritization!Y112&gt;0),X111+AA112,#N/A),#N/A)</f>
        <v>0</v>
      </c>
      <c r="Y112" s="50">
        <f>IFERROR(IF(V111&gt;0,(IFERROR(('Mortgage Payment Plan'!E$8*('Mortgage Payment Plan'!E$9/12)/(1-((1+('Mortgage Payment Plan'!E$9/12))^IF('Mortgage Payment Plan'!E$16="30 Year Fixed",-360,-180)))),0))-(H_MortgageAmoritization!V111*'Mortgage Payment Plan'!E$9/12),#N/A),#N/A)</f>
        <v>480.0675137452115</v>
      </c>
      <c r="Z112" s="50">
        <f>IFERROR(IF(V111&gt;0,(H_MortgageAmoritization!V111*'Mortgage Payment Plan'!E$9/12),#N/A),#N/A)</f>
        <v>1198.6739566825136</v>
      </c>
      <c r="AA112" s="50">
        <f>IFERROR(IF(V111&gt;0,'Mortgage Payment Plan'!E$14,#N/A),#N/A)</f>
        <v>0</v>
      </c>
      <c r="AB112" s="49">
        <v>49369</v>
      </c>
      <c r="AC112" s="50">
        <v>239254.72382275751</v>
      </c>
      <c r="AD112" s="50">
        <v>143916.28556980746</v>
      </c>
      <c r="AE112" s="50">
        <v>0</v>
      </c>
    </row>
    <row r="113" spans="1:31" ht="15.75" customHeight="1" x14ac:dyDescent="0.25">
      <c r="A113" s="49">
        <f>IFERROR(IF(B112&gt;0,IF(ISBLANK('Mortgage Payment Plan'!C166),IF(H_MortgageAmoritization!B112-H_MortgageAmoritization!E113&gt;0,DATE(YEAR(A112),MONTH(A112)+1,DAY(A$2)),#N/A),'Mortgage Payment Plan'!C166),#N/A),#N/A)</f>
        <v>49400</v>
      </c>
      <c r="B113" s="50">
        <f>IFERROR(IF(B112&gt;0,IF(OR(ISBLANK('Mortgage Payment Plan'!G166),'Mortgage Payment Plan'!G166=""),IF(H_MortgageAmoritization!B112-H_MortgageAmoritization!E113&gt;0,H_MortgageAmoritization!B112-H_MortgageAmoritization!E113,#N/A),'Mortgage Payment Plan'!G166),#N/A),#N/A)</f>
        <v>238772.47345762484</v>
      </c>
      <c r="C113" s="50">
        <f>IFERROR(IF(AND(B112&gt;0,H_MortgageAmoritization!B112-H_MortgageAmoritization!E113&gt;0),F113+C112,#N/A),#N/A)</f>
        <v>145112.61345762468</v>
      </c>
      <c r="D113" s="50">
        <f>IFERROR(IF(AND(B112&gt;0,H_MortgageAmoritization!B112-H_MortgageAmoritization!E113&gt;0),D112+G113,#N/A),#N/A)</f>
        <v>0</v>
      </c>
      <c r="E113" s="50">
        <f>IFERROR(IF(B112&gt;0,IF(ISBLANK('Mortgage Payment Plan'!D166),('Mortgage Payment Plan'!E$18+'Mortgage Payment Plan'!E$19+IF(MONTH(A112)+1=MONTH(1&amp;'Mortgage Payment Plan'!E$21),'Mortgage Payment Plan'!E$20,IF(AND(MONTH(A112)+1=13,MONTH(1&amp;'Mortgage Payment Plan'!E$21)=1),'Mortgage Payment Plan'!E$20,0)))-(H_MortgageAmoritization!B112*'Mortgage Payment Plan'!E$9/12),'Mortgage Payment Plan'!D166),#N/A),#N/A)</f>
        <v>482.46530618097086</v>
      </c>
      <c r="F113" s="50">
        <f>IFERROR(IF(B112&gt;0,IF(ISBLANK('Mortgage Payment Plan'!E166),(H_MortgageAmoritization!B112*'Mortgage Payment Plan'!E$9/12),'Mortgage Payment Plan'!E166),#N/A),#N/A)</f>
        <v>1196.2746938190292</v>
      </c>
      <c r="G113" s="50">
        <f>IFERROR(IF(B112&gt;0,IF(ISBLANK('Mortgage Payment Plan'!F166),'Mortgage Payment Plan'!E$14,'Mortgage Payment Plan'!F166),#N/A),#N/A)</f>
        <v>0</v>
      </c>
      <c r="H113" s="50">
        <f t="shared" si="1"/>
        <v>1678.74</v>
      </c>
      <c r="J113" s="49">
        <v>49400</v>
      </c>
      <c r="N113" s="50">
        <v>238772.47345762484</v>
      </c>
      <c r="O113" s="50">
        <v>145112.61345762468</v>
      </c>
      <c r="P113" s="50">
        <v>0</v>
      </c>
      <c r="Q113" s="50" t="e" cm="1">
        <f t="array" ref="Q113">IF('Mortgage Payment Plan'!E$22="Annual",IF(MATCH(J113,S:S,0),N113,#N/A),IF('Mortgage Payment Plan'!E$22="Percentage",_xlfn.IFS(R$2=J113,N113,R$3=J113,N113,R$4=J113,N113,R$5=J113,N113,R$6=J113,N113),#N/A))</f>
        <v>#N/A</v>
      </c>
      <c r="U113" s="49">
        <f>IFERROR(IF(V112&gt;0,IF(H_MortgageAmoritization!V112-H_MortgageAmoritization!Y113&gt;0,DATE(YEAR(U112),MONTH(U112)+1,DAY(U$2)),#N/A),#N/A),#N/A)</f>
        <v>49400</v>
      </c>
      <c r="V113" s="50">
        <f>IFERROR(IF(V112&gt;0,IF(H_MortgageAmoritization!V112-H_MortgageAmoritization!Y113&gt;0,H_MortgageAmoritization!V112-H_MortgageAmoritization!Y113,#N/A),#N/A),#N/A)</f>
        <v>238772.25597144358</v>
      </c>
      <c r="W113" s="50">
        <f>IFERROR(IF(AND(V112&gt;0,H_MortgageAmoritization!V112-H_MortgageAmoritization!Y113&gt;0),Z113+W112,#N/A),#N/A)</f>
        <v>145112.55918892124</v>
      </c>
      <c r="X113" s="50">
        <f>IFERROR(IF(AND(V112&gt;0,H_MortgageAmoritization!V112-H_MortgageAmoritization!Y113&gt;0),X112+AA113,#N/A),#N/A)</f>
        <v>0</v>
      </c>
      <c r="Y113" s="50">
        <f>IFERROR(IF(V112&gt;0,(IFERROR(('Mortgage Payment Plan'!E$8*('Mortgage Payment Plan'!E$9/12)/(1-((1+('Mortgage Payment Plan'!E$9/12))^IF('Mortgage Payment Plan'!E$16="30 Year Fixed",-360,-180)))),0))-(H_MortgageAmoritization!V112*'Mortgage Payment Plan'!E$9/12),#N/A),#N/A)</f>
        <v>482.46785131393744</v>
      </c>
      <c r="Z113" s="50">
        <f>IFERROR(IF(V112&gt;0,(H_MortgageAmoritization!V112*'Mortgage Payment Plan'!E$9/12),#N/A),#N/A)</f>
        <v>1196.2736191137876</v>
      </c>
      <c r="AA113" s="50">
        <f>IFERROR(IF(V112&gt;0,'Mortgage Payment Plan'!E$14,#N/A),#N/A)</f>
        <v>0</v>
      </c>
      <c r="AB113" s="49">
        <v>49400</v>
      </c>
      <c r="AC113" s="50">
        <v>238772.25597144358</v>
      </c>
      <c r="AD113" s="50">
        <v>145112.55918892124</v>
      </c>
      <c r="AE113" s="50">
        <v>0</v>
      </c>
    </row>
    <row r="114" spans="1:31" ht="15.75" customHeight="1" x14ac:dyDescent="0.25">
      <c r="A114" s="49">
        <f>IFERROR(IF(B113&gt;0,IF(ISBLANK('Mortgage Payment Plan'!C167),IF(H_MortgageAmoritization!B113-H_MortgageAmoritization!E114&gt;0,DATE(YEAR(A113),MONTH(A113)+1,DAY(A$2)),#N/A),'Mortgage Payment Plan'!C167),#N/A),#N/A)</f>
        <v>49430</v>
      </c>
      <c r="B114" s="50">
        <f>IFERROR(IF(B113&gt;0,IF(OR(ISBLANK('Mortgage Payment Plan'!G167),'Mortgage Payment Plan'!G167=""),IF(H_MortgageAmoritization!B113-H_MortgageAmoritization!E114&gt;0,H_MortgageAmoritization!B113-H_MortgageAmoritization!E114,#N/A),'Mortgage Payment Plan'!G167),#N/A),#N/A)</f>
        <v>238287.59582491298</v>
      </c>
      <c r="C114" s="50">
        <f>IFERROR(IF(AND(B113&gt;0,H_MortgageAmoritization!B113-H_MortgageAmoritization!E114&gt;0),F114+C113,#N/A),#N/A)</f>
        <v>146306.47582491281</v>
      </c>
      <c r="D114" s="50">
        <f>IFERROR(IF(AND(B113&gt;0,H_MortgageAmoritization!B113-H_MortgageAmoritization!E114&gt;0),D113+G114,#N/A),#N/A)</f>
        <v>0</v>
      </c>
      <c r="E114" s="50">
        <f>IFERROR(IF(B113&gt;0,IF(ISBLANK('Mortgage Payment Plan'!D167),('Mortgage Payment Plan'!E$18+'Mortgage Payment Plan'!E$19+IF(MONTH(A113)+1=MONTH(1&amp;'Mortgage Payment Plan'!E$21),'Mortgage Payment Plan'!E$20,IF(AND(MONTH(A113)+1=13,MONTH(1&amp;'Mortgage Payment Plan'!E$21)=1),'Mortgage Payment Plan'!E$20,0)))-(H_MortgageAmoritization!B113*'Mortgage Payment Plan'!E$9/12),'Mortgage Payment Plan'!D167),#N/A),#N/A)</f>
        <v>484.87763271187578</v>
      </c>
      <c r="F114" s="50">
        <f>IFERROR(IF(B113&gt;0,IF(ISBLANK('Mortgage Payment Plan'!E167),(H_MortgageAmoritization!B113*'Mortgage Payment Plan'!E$9/12),'Mortgage Payment Plan'!E167),#N/A),#N/A)</f>
        <v>1193.8623672881242</v>
      </c>
      <c r="G114" s="50">
        <f>IFERROR(IF(B113&gt;0,IF(ISBLANK('Mortgage Payment Plan'!F167),'Mortgage Payment Plan'!E$14,'Mortgage Payment Plan'!F167),#N/A),#N/A)</f>
        <v>0</v>
      </c>
      <c r="H114" s="50">
        <f t="shared" si="1"/>
        <v>1678.74</v>
      </c>
      <c r="J114" s="49">
        <v>49430</v>
      </c>
      <c r="N114" s="50">
        <v>238287.59582491298</v>
      </c>
      <c r="O114" s="50">
        <v>146306.47582491281</v>
      </c>
      <c r="P114" s="50">
        <v>0</v>
      </c>
      <c r="Q114" s="50" t="e" cm="1">
        <f t="array" ref="Q114">IF('Mortgage Payment Plan'!E$22="Annual",IF(MATCH(J114,S:S,0),N114,#N/A),IF('Mortgage Payment Plan'!E$22="Percentage",_xlfn.IFS(R$2=J114,N114,R$3=J114,N114,R$4=J114,N114,R$5=J114,N114,R$6=J114,N114),#N/A))</f>
        <v>#N/A</v>
      </c>
      <c r="U114" s="49">
        <f>IFERROR(IF(V113&gt;0,IF(H_MortgageAmoritization!V113-H_MortgageAmoritization!Y114&gt;0,DATE(YEAR(U113),MONTH(U113)+1,DAY(U$2)),#N/A),#N/A),#N/A)</f>
        <v>49430</v>
      </c>
      <c r="V114" s="50">
        <f>IFERROR(IF(V113&gt;0,IF(H_MortgageAmoritization!V113-H_MortgageAmoritization!Y114&gt;0,H_MortgageAmoritization!V113-H_MortgageAmoritization!Y114,#N/A),#N/A),#N/A)</f>
        <v>238287.37578087306</v>
      </c>
      <c r="W114" s="50">
        <f>IFERROR(IF(AND(V113&gt;0,H_MortgageAmoritization!V113-H_MortgageAmoritization!Y114&gt;0),Z114+W113,#N/A),#N/A)</f>
        <v>146306.42046877847</v>
      </c>
      <c r="X114" s="50">
        <f>IFERROR(IF(AND(V113&gt;0,H_MortgageAmoritization!V113-H_MortgageAmoritization!Y114&gt;0),X113+AA114,#N/A),#N/A)</f>
        <v>0</v>
      </c>
      <c r="Y114" s="50">
        <f>IFERROR(IF(V113&gt;0,(IFERROR(('Mortgage Payment Plan'!E$8*('Mortgage Payment Plan'!E$9/12)/(1-((1+('Mortgage Payment Plan'!E$9/12))^IF('Mortgage Payment Plan'!E$16="30 Year Fixed",-360,-180)))),0))-(H_MortgageAmoritization!V113*'Mortgage Payment Plan'!E$9/12),#N/A),#N/A)</f>
        <v>484.88019057050724</v>
      </c>
      <c r="Z114" s="50">
        <f>IFERROR(IF(V113&gt;0,(H_MortgageAmoritization!V113*'Mortgage Payment Plan'!E$9/12),#N/A),#N/A)</f>
        <v>1193.8612798572178</v>
      </c>
      <c r="AA114" s="50">
        <f>IFERROR(IF(V113&gt;0,'Mortgage Payment Plan'!E$14,#N/A),#N/A)</f>
        <v>0</v>
      </c>
      <c r="AB114" s="49">
        <v>49430</v>
      </c>
      <c r="AC114" s="50">
        <v>238287.37578087306</v>
      </c>
      <c r="AD114" s="50">
        <v>146306.42046877847</v>
      </c>
      <c r="AE114" s="50">
        <v>0</v>
      </c>
    </row>
    <row r="115" spans="1:31" ht="15.75" customHeight="1" x14ac:dyDescent="0.25">
      <c r="A115" s="49">
        <f>IFERROR(IF(B114&gt;0,IF(ISBLANK('Mortgage Payment Plan'!C168),IF(H_MortgageAmoritization!B114-H_MortgageAmoritization!E115&gt;0,DATE(YEAR(A114),MONTH(A114)+1,DAY(A$2)),#N/A),'Mortgage Payment Plan'!C168),#N/A),#N/A)</f>
        <v>49461</v>
      </c>
      <c r="B115" s="50">
        <f>IFERROR(IF(B114&gt;0,IF(OR(ISBLANK('Mortgage Payment Plan'!G168),'Mortgage Payment Plan'!G168=""),IF(H_MortgageAmoritization!B114-H_MortgageAmoritization!E115&gt;0,H_MortgageAmoritization!B114-H_MortgageAmoritization!E115,#N/A),'Mortgage Payment Plan'!G168),#N/A),#N/A)</f>
        <v>237800.29380403753</v>
      </c>
      <c r="C115" s="50">
        <f>IFERROR(IF(AND(B114&gt;0,H_MortgageAmoritization!B114-H_MortgageAmoritization!E115&gt;0),F115+C114,#N/A),#N/A)</f>
        <v>147497.91380403738</v>
      </c>
      <c r="D115" s="50">
        <f>IFERROR(IF(AND(B114&gt;0,H_MortgageAmoritization!B114-H_MortgageAmoritization!E115&gt;0),D114+G115,#N/A),#N/A)</f>
        <v>0</v>
      </c>
      <c r="E115" s="50">
        <f>IFERROR(IF(B114&gt;0,IF(ISBLANK('Mortgage Payment Plan'!D168),('Mortgage Payment Plan'!E$18+'Mortgage Payment Plan'!E$19+IF(MONTH(A114)+1=MONTH(1&amp;'Mortgage Payment Plan'!E$21),'Mortgage Payment Plan'!E$20,IF(AND(MONTH(A114)+1=13,MONTH(1&amp;'Mortgage Payment Plan'!E$21)=1),'Mortgage Payment Plan'!E$20,0)))-(H_MortgageAmoritization!B114*'Mortgage Payment Plan'!E$9/12),'Mortgage Payment Plan'!D168),#N/A),#N/A)</f>
        <v>487.30202087543512</v>
      </c>
      <c r="F115" s="50">
        <f>IFERROR(IF(B114&gt;0,IF(ISBLANK('Mortgage Payment Plan'!E168),(H_MortgageAmoritization!B114*'Mortgage Payment Plan'!E$9/12),'Mortgage Payment Plan'!E168),#N/A),#N/A)</f>
        <v>1191.4379791245649</v>
      </c>
      <c r="G115" s="50">
        <f>IFERROR(IF(B114&gt;0,IF(ISBLANK('Mortgage Payment Plan'!F168),'Mortgage Payment Plan'!E$14,'Mortgage Payment Plan'!F168),#N/A),#N/A)</f>
        <v>0</v>
      </c>
      <c r="H115" s="50">
        <f t="shared" si="1"/>
        <v>1678.74</v>
      </c>
      <c r="J115" s="49">
        <v>49461</v>
      </c>
      <c r="N115" s="50">
        <v>237800.29380403753</v>
      </c>
      <c r="O115" s="50">
        <v>147497.91380403738</v>
      </c>
      <c r="P115" s="50">
        <v>0</v>
      </c>
      <c r="Q115" s="50" t="e" cm="1">
        <f t="array" ref="Q115">IF('Mortgage Payment Plan'!E$22="Annual",IF(MATCH(J115,S:S,0),N115,#N/A),IF('Mortgage Payment Plan'!E$22="Percentage",_xlfn.IFS(R$2=J115,N115,R$3=J115,N115,R$4=J115,N115,R$5=J115,N115,R$6=J115,N115),#N/A))</f>
        <v>#N/A</v>
      </c>
      <c r="U115" s="49">
        <f>IFERROR(IF(V114&gt;0,IF(H_MortgageAmoritization!V114-H_MortgageAmoritization!Y115&gt;0,DATE(YEAR(U114),MONTH(U114)+1,DAY(U$2)),#N/A),#N/A),#N/A)</f>
        <v>49461</v>
      </c>
      <c r="V115" s="50">
        <f>IFERROR(IF(V114&gt;0,IF(H_MortgageAmoritization!V114-H_MortgageAmoritization!Y115&gt;0,H_MortgageAmoritization!V114-H_MortgageAmoritization!Y115,#N/A),#N/A),#N/A)</f>
        <v>237800.07118934969</v>
      </c>
      <c r="W115" s="50">
        <f>IFERROR(IF(AND(V114&gt;0,H_MortgageAmoritization!V114-H_MortgageAmoritization!Y115&gt;0),Z115+W114,#N/A),#N/A)</f>
        <v>147497.85734768282</v>
      </c>
      <c r="X115" s="50">
        <f>IFERROR(IF(AND(V114&gt;0,H_MortgageAmoritization!V114-H_MortgageAmoritization!Y115&gt;0),X114+AA115,#N/A),#N/A)</f>
        <v>0</v>
      </c>
      <c r="Y115" s="50">
        <f>IFERROR(IF(V114&gt;0,(IFERROR(('Mortgage Payment Plan'!E$8*('Mortgage Payment Plan'!E$9/12)/(1-((1+('Mortgage Payment Plan'!E$9/12))^IF('Mortgage Payment Plan'!E$16="30 Year Fixed",-360,-180)))),0))-(H_MortgageAmoritization!V114*'Mortgage Payment Plan'!E$9/12),#N/A),#N/A)</f>
        <v>487.3045915233597</v>
      </c>
      <c r="Z115" s="50">
        <f>IFERROR(IF(V114&gt;0,(H_MortgageAmoritization!V114*'Mortgage Payment Plan'!E$9/12),#N/A),#N/A)</f>
        <v>1191.4368789043654</v>
      </c>
      <c r="AA115" s="50">
        <f>IFERROR(IF(V114&gt;0,'Mortgage Payment Plan'!E$14,#N/A),#N/A)</f>
        <v>0</v>
      </c>
      <c r="AB115" s="49">
        <v>49461</v>
      </c>
      <c r="AC115" s="50">
        <v>237800.07118934969</v>
      </c>
      <c r="AD115" s="50">
        <v>147497.85734768282</v>
      </c>
      <c r="AE115" s="50">
        <v>0</v>
      </c>
    </row>
    <row r="116" spans="1:31" ht="15.75" customHeight="1" x14ac:dyDescent="0.25">
      <c r="A116" s="49">
        <f>IFERROR(IF(B115&gt;0,IF(ISBLANK('Mortgage Payment Plan'!C169),IF(H_MortgageAmoritization!B115-H_MortgageAmoritization!E116&gt;0,DATE(YEAR(A115),MONTH(A115)+1,DAY(A$2)),#N/A),'Mortgage Payment Plan'!C169),#N/A),#N/A)</f>
        <v>49491</v>
      </c>
      <c r="B116" s="50">
        <f>IFERROR(IF(B115&gt;0,IF(OR(ISBLANK('Mortgage Payment Plan'!G169),'Mortgage Payment Plan'!G169=""),IF(H_MortgageAmoritization!B115-H_MortgageAmoritization!E116&gt;0,H_MortgageAmoritization!B115-H_MortgageAmoritization!E116,#N/A),'Mortgage Payment Plan'!G169),#N/A),#N/A)</f>
        <v>237310.55527305772</v>
      </c>
      <c r="C116" s="50">
        <f>IFERROR(IF(AND(B115&gt;0,H_MortgageAmoritization!B115-H_MortgageAmoritization!E116&gt;0),F116+C115,#N/A),#N/A)</f>
        <v>148686.91527305756</v>
      </c>
      <c r="D116" s="50">
        <f>IFERROR(IF(AND(B115&gt;0,H_MortgageAmoritization!B115-H_MortgageAmoritization!E116&gt;0),D115+G116,#N/A),#N/A)</f>
        <v>0</v>
      </c>
      <c r="E116" s="50">
        <f>IFERROR(IF(B115&gt;0,IF(ISBLANK('Mortgage Payment Plan'!D169),('Mortgage Payment Plan'!E$18+'Mortgage Payment Plan'!E$19+IF(MONTH(A115)+1=MONTH(1&amp;'Mortgage Payment Plan'!E$21),'Mortgage Payment Plan'!E$20,IF(AND(MONTH(A115)+1=13,MONTH(1&amp;'Mortgage Payment Plan'!E$21)=1),'Mortgage Payment Plan'!E$20,0)))-(H_MortgageAmoritization!B115*'Mortgage Payment Plan'!E$9/12),'Mortgage Payment Plan'!D169),#N/A),#N/A)</f>
        <v>489.73853097981237</v>
      </c>
      <c r="F116" s="50">
        <f>IFERROR(IF(B115&gt;0,IF(ISBLANK('Mortgage Payment Plan'!E169),(H_MortgageAmoritization!B115*'Mortgage Payment Plan'!E$9/12),'Mortgage Payment Plan'!E169),#N/A),#N/A)</f>
        <v>1189.0014690201876</v>
      </c>
      <c r="G116" s="50">
        <f>IFERROR(IF(B115&gt;0,IF(ISBLANK('Mortgage Payment Plan'!F169),'Mortgage Payment Plan'!E$14,'Mortgage Payment Plan'!F169),#N/A),#N/A)</f>
        <v>0</v>
      </c>
      <c r="H116" s="50">
        <f t="shared" si="1"/>
        <v>1678.74</v>
      </c>
      <c r="J116" s="49">
        <v>49491</v>
      </c>
      <c r="N116" s="50">
        <v>237310.55527305772</v>
      </c>
      <c r="O116" s="50">
        <v>148686.91527305756</v>
      </c>
      <c r="P116" s="50">
        <v>0</v>
      </c>
      <c r="Q116" s="50" t="e" cm="1">
        <f t="array" ref="Q116">IF('Mortgage Payment Plan'!E$22="Annual",IF(MATCH(J116,S:S,0),N116,#N/A),IF('Mortgage Payment Plan'!E$22="Percentage",_xlfn.IFS(R$2=J116,N116,R$3=J116,N116,R$4=J116,N116,R$5=J116,N116,R$6=J116,N116),#N/A))</f>
        <v>#N/A</v>
      </c>
      <c r="U116" s="49">
        <f>IFERROR(IF(V115&gt;0,IF(H_MortgageAmoritization!V115-H_MortgageAmoritization!Y116&gt;0,DATE(YEAR(U115),MONTH(U115)+1,DAY(U$2)),#N/A),#N/A),#N/A)</f>
        <v>49491</v>
      </c>
      <c r="V116" s="50">
        <f>IFERROR(IF(V115&gt;0,IF(H_MortgageAmoritization!V115-H_MortgageAmoritization!Y116&gt;0,H_MortgageAmoritization!V115-H_MortgageAmoritization!Y116,#N/A),#N/A),#N/A)</f>
        <v>237310.33007486872</v>
      </c>
      <c r="W116" s="50">
        <f>IFERROR(IF(AND(V115&gt;0,H_MortgageAmoritization!V115-H_MortgageAmoritization!Y116&gt;0),Z116+W115,#N/A),#N/A)</f>
        <v>148686.85770362956</v>
      </c>
      <c r="X116" s="50">
        <f>IFERROR(IF(AND(V115&gt;0,H_MortgageAmoritization!V115-H_MortgageAmoritization!Y116&gt;0),X115+AA116,#N/A),#N/A)</f>
        <v>0</v>
      </c>
      <c r="Y116" s="50">
        <f>IFERROR(IF(V115&gt;0,(IFERROR(('Mortgage Payment Plan'!E$8*('Mortgage Payment Plan'!E$9/12)/(1-((1+('Mortgage Payment Plan'!E$9/12))^IF('Mortgage Payment Plan'!E$16="30 Year Fixed",-360,-180)))),0))-(H_MortgageAmoritization!V115*'Mortgage Payment Plan'!E$9/12),#N/A),#N/A)</f>
        <v>489.74111448097665</v>
      </c>
      <c r="Z116" s="50">
        <f>IFERROR(IF(V115&gt;0,(H_MortgageAmoritization!V115*'Mortgage Payment Plan'!E$9/12),#N/A),#N/A)</f>
        <v>1189.0003559467484</v>
      </c>
      <c r="AA116" s="50">
        <f>IFERROR(IF(V115&gt;0,'Mortgage Payment Plan'!E$14,#N/A),#N/A)</f>
        <v>0</v>
      </c>
      <c r="AB116" s="49">
        <v>49491</v>
      </c>
      <c r="AC116" s="50">
        <v>237310.33007486872</v>
      </c>
      <c r="AD116" s="50">
        <v>148686.85770362956</v>
      </c>
      <c r="AE116" s="50">
        <v>0</v>
      </c>
    </row>
    <row r="117" spans="1:31" ht="15.75" customHeight="1" x14ac:dyDescent="0.25">
      <c r="A117" s="49">
        <f>IFERROR(IF(B116&gt;0,IF(ISBLANK('Mortgage Payment Plan'!C170),IF(H_MortgageAmoritization!B116-H_MortgageAmoritization!E117&gt;0,DATE(YEAR(A116),MONTH(A116)+1,DAY(A$2)),#N/A),'Mortgage Payment Plan'!C170),#N/A),#N/A)</f>
        <v>49522</v>
      </c>
      <c r="B117" s="50">
        <f>IFERROR(IF(B116&gt;0,IF(OR(ISBLANK('Mortgage Payment Plan'!G170),'Mortgage Payment Plan'!G170=""),IF(H_MortgageAmoritization!B116-H_MortgageAmoritization!E117&gt;0,H_MortgageAmoritization!B116-H_MortgageAmoritization!E117,#N/A),'Mortgage Payment Plan'!G170),#N/A),#N/A)</f>
        <v>236818.36804942301</v>
      </c>
      <c r="C117" s="50">
        <f>IFERROR(IF(AND(B116&gt;0,H_MortgageAmoritization!B116-H_MortgageAmoritization!E117&gt;0),F117+C116,#N/A),#N/A)</f>
        <v>149873.46804942284</v>
      </c>
      <c r="D117" s="50">
        <f>IFERROR(IF(AND(B116&gt;0,H_MortgageAmoritization!B116-H_MortgageAmoritization!E117&gt;0),D116+G117,#N/A),#N/A)</f>
        <v>0</v>
      </c>
      <c r="E117" s="50">
        <f>IFERROR(IF(B116&gt;0,IF(ISBLANK('Mortgage Payment Plan'!D170),('Mortgage Payment Plan'!E$18+'Mortgage Payment Plan'!E$19+IF(MONTH(A116)+1=MONTH(1&amp;'Mortgage Payment Plan'!E$21),'Mortgage Payment Plan'!E$20,IF(AND(MONTH(A116)+1=13,MONTH(1&amp;'Mortgage Payment Plan'!E$21)=1),'Mortgage Payment Plan'!E$20,0)))-(H_MortgageAmoritization!B116*'Mortgage Payment Plan'!E$9/12),'Mortgage Payment Plan'!D170),#N/A),#N/A)</f>
        <v>492.18722363471147</v>
      </c>
      <c r="F117" s="50">
        <f>IFERROR(IF(B116&gt;0,IF(ISBLANK('Mortgage Payment Plan'!E170),(H_MortgageAmoritization!B116*'Mortgage Payment Plan'!E$9/12),'Mortgage Payment Plan'!E170),#N/A),#N/A)</f>
        <v>1186.5527763652885</v>
      </c>
      <c r="G117" s="50">
        <f>IFERROR(IF(B116&gt;0,IF(ISBLANK('Mortgage Payment Plan'!F170),'Mortgage Payment Plan'!E$14,'Mortgage Payment Plan'!F170),#N/A),#N/A)</f>
        <v>0</v>
      </c>
      <c r="H117" s="50">
        <f t="shared" si="1"/>
        <v>1678.74</v>
      </c>
      <c r="J117" s="49">
        <v>49522</v>
      </c>
      <c r="N117" s="50">
        <v>236818.36804942301</v>
      </c>
      <c r="O117" s="50">
        <v>149873.46804942284</v>
      </c>
      <c r="P117" s="50">
        <v>0</v>
      </c>
      <c r="Q117" s="50" t="e" cm="1">
        <f t="array" ref="Q117">IF('Mortgage Payment Plan'!E$22="Annual",IF(MATCH(J117,S:S,0),N117,#N/A),IF('Mortgage Payment Plan'!E$22="Percentage",_xlfn.IFS(R$2=J117,N117,R$3=J117,N117,R$4=J117,N117,R$5=J117,N117,R$6=J117,N117),#N/A))</f>
        <v>#N/A</v>
      </c>
      <c r="U117" s="49">
        <f>IFERROR(IF(V116&gt;0,IF(H_MortgageAmoritization!V116-H_MortgageAmoritization!Y117&gt;0,DATE(YEAR(U116),MONTH(U116)+1,DAY(U$2)),#N/A),#N/A),#N/A)</f>
        <v>49522</v>
      </c>
      <c r="V117" s="50">
        <f>IFERROR(IF(V116&gt;0,IF(H_MortgageAmoritization!V116-H_MortgageAmoritization!Y117&gt;0,H_MortgageAmoritization!V116-H_MortgageAmoritization!Y117,#N/A),#N/A),#N/A)</f>
        <v>236818.14025481534</v>
      </c>
      <c r="W117" s="50">
        <f>IFERROR(IF(AND(V116&gt;0,H_MortgageAmoritization!V116-H_MortgageAmoritization!Y117&gt;0),Z117+W116,#N/A),#N/A)</f>
        <v>149873.4093540039</v>
      </c>
      <c r="X117" s="50">
        <f>IFERROR(IF(AND(V116&gt;0,H_MortgageAmoritization!V116-H_MortgageAmoritization!Y117&gt;0),X116+AA117,#N/A),#N/A)</f>
        <v>0</v>
      </c>
      <c r="Y117" s="50">
        <f>IFERROR(IF(V116&gt;0,(IFERROR(('Mortgage Payment Plan'!E$8*('Mortgage Payment Plan'!E$9/12)/(1-((1+('Mortgage Payment Plan'!E$9/12))^IF('Mortgage Payment Plan'!E$16="30 Year Fixed",-360,-180)))),0))-(H_MortgageAmoritization!V116*'Mortgage Payment Plan'!E$9/12),#N/A),#N/A)</f>
        <v>492.18982005338148</v>
      </c>
      <c r="Z117" s="50">
        <f>IFERROR(IF(V116&gt;0,(H_MortgageAmoritization!V116*'Mortgage Payment Plan'!E$9/12),#N/A),#N/A)</f>
        <v>1186.5516503743436</v>
      </c>
      <c r="AA117" s="50">
        <f>IFERROR(IF(V116&gt;0,'Mortgage Payment Plan'!E$14,#N/A),#N/A)</f>
        <v>0</v>
      </c>
      <c r="AB117" s="49">
        <v>49522</v>
      </c>
      <c r="AC117" s="50">
        <v>236818.14025481534</v>
      </c>
      <c r="AD117" s="50">
        <v>149873.4093540039</v>
      </c>
      <c r="AE117" s="50">
        <v>0</v>
      </c>
    </row>
    <row r="118" spans="1:31" ht="15.75" customHeight="1" x14ac:dyDescent="0.25">
      <c r="A118" s="49">
        <f>IFERROR(IF(B117&gt;0,IF(ISBLANK('Mortgage Payment Plan'!C171),IF(H_MortgageAmoritization!B117-H_MortgageAmoritization!E118&gt;0,DATE(YEAR(A117),MONTH(A117)+1,DAY(A$2)),#N/A),'Mortgage Payment Plan'!C171),#N/A),#N/A)</f>
        <v>49553</v>
      </c>
      <c r="B118" s="50">
        <f>IFERROR(IF(B117&gt;0,IF(OR(ISBLANK('Mortgage Payment Plan'!G171),'Mortgage Payment Plan'!G171=""),IF(H_MortgageAmoritization!B117-H_MortgageAmoritization!E118&gt;0,H_MortgageAmoritization!B117-H_MortgageAmoritization!E118,#N/A),'Mortgage Payment Plan'!G171),#N/A),#N/A)</f>
        <v>236323.71988967012</v>
      </c>
      <c r="C118" s="50">
        <f>IFERROR(IF(AND(B117&gt;0,H_MortgageAmoritization!B117-H_MortgageAmoritization!E118&gt;0),F118+C117,#N/A),#N/A)</f>
        <v>151057.55988966997</v>
      </c>
      <c r="D118" s="50">
        <f>IFERROR(IF(AND(B117&gt;0,H_MortgageAmoritization!B117-H_MortgageAmoritization!E118&gt;0),D117+G118,#N/A),#N/A)</f>
        <v>0</v>
      </c>
      <c r="E118" s="50">
        <f>IFERROR(IF(B117&gt;0,IF(ISBLANK('Mortgage Payment Plan'!D171),('Mortgage Payment Plan'!E$18+'Mortgage Payment Plan'!E$19+IF(MONTH(A117)+1=MONTH(1&amp;'Mortgage Payment Plan'!E$21),'Mortgage Payment Plan'!E$20,IF(AND(MONTH(A117)+1=13,MONTH(1&amp;'Mortgage Payment Plan'!E$21)=1),'Mortgage Payment Plan'!E$20,0)))-(H_MortgageAmoritization!B117*'Mortgage Payment Plan'!E$9/12),'Mortgage Payment Plan'!D171),#N/A),#N/A)</f>
        <v>494.64815975288502</v>
      </c>
      <c r="F118" s="50">
        <f>IFERROR(IF(B117&gt;0,IF(ISBLANK('Mortgage Payment Plan'!E171),(H_MortgageAmoritization!B117*'Mortgage Payment Plan'!E$9/12),'Mortgage Payment Plan'!E171),#N/A),#N/A)</f>
        <v>1184.091840247115</v>
      </c>
      <c r="G118" s="50">
        <f>IFERROR(IF(B117&gt;0,IF(ISBLANK('Mortgage Payment Plan'!F171),'Mortgage Payment Plan'!E$14,'Mortgage Payment Plan'!F171),#N/A),#N/A)</f>
        <v>0</v>
      </c>
      <c r="H118" s="50">
        <f t="shared" si="1"/>
        <v>1678.74</v>
      </c>
      <c r="J118" s="49">
        <v>49553</v>
      </c>
      <c r="N118" s="50">
        <v>236323.71988967012</v>
      </c>
      <c r="O118" s="50">
        <v>151057.55988966997</v>
      </c>
      <c r="P118" s="50">
        <v>0</v>
      </c>
      <c r="Q118" s="50" t="e" cm="1">
        <f t="array" ref="Q118">IF('Mortgage Payment Plan'!E$22="Annual",IF(MATCH(J118,S:S,0),N118,#N/A),IF('Mortgage Payment Plan'!E$22="Percentage",_xlfn.IFS(R$2=J118,N118,R$3=J118,N118,R$4=J118,N118,R$5=J118,N118,R$6=J118,N118),#N/A))</f>
        <v>#N/A</v>
      </c>
      <c r="U118" s="49">
        <f>IFERROR(IF(V117&gt;0,IF(H_MortgageAmoritization!V117-H_MortgageAmoritization!Y118&gt;0,DATE(YEAR(U117),MONTH(U117)+1,DAY(U$2)),#N/A),#N/A),#N/A)</f>
        <v>49553</v>
      </c>
      <c r="V118" s="50">
        <f>IFERROR(IF(V117&gt;0,IF(H_MortgageAmoritization!V117-H_MortgageAmoritization!Y118&gt;0,H_MortgageAmoritization!V117-H_MortgageAmoritization!Y118,#N/A),#N/A),#N/A)</f>
        <v>236323.4894856617</v>
      </c>
      <c r="W118" s="50">
        <f>IFERROR(IF(AND(V117&gt;0,H_MortgageAmoritization!V117-H_MortgageAmoritization!Y118&gt;0),Z118+W117,#N/A),#N/A)</f>
        <v>151057.50005527798</v>
      </c>
      <c r="X118" s="50">
        <f>IFERROR(IF(AND(V117&gt;0,H_MortgageAmoritization!V117-H_MortgageAmoritization!Y118&gt;0),X117+AA118,#N/A),#N/A)</f>
        <v>0</v>
      </c>
      <c r="Y118" s="50">
        <f>IFERROR(IF(V117&gt;0,(IFERROR(('Mortgage Payment Plan'!E$8*('Mortgage Payment Plan'!E$9/12)/(1-((1+('Mortgage Payment Plan'!E$9/12))^IF('Mortgage Payment Plan'!E$16="30 Year Fixed",-360,-180)))),0))-(H_MortgageAmoritization!V117*'Mortgage Payment Plan'!E$9/12),#N/A),#N/A)</f>
        <v>494.65076915364853</v>
      </c>
      <c r="Z118" s="50">
        <f>IFERROR(IF(V117&gt;0,(H_MortgageAmoritization!V117*'Mortgage Payment Plan'!E$9/12),#N/A),#N/A)</f>
        <v>1184.0907012740765</v>
      </c>
      <c r="AA118" s="50">
        <f>IFERROR(IF(V117&gt;0,'Mortgage Payment Plan'!E$14,#N/A),#N/A)</f>
        <v>0</v>
      </c>
      <c r="AB118" s="49">
        <v>49553</v>
      </c>
      <c r="AC118" s="50">
        <v>236323.4894856617</v>
      </c>
      <c r="AD118" s="50">
        <v>151057.50005527798</v>
      </c>
      <c r="AE118" s="50">
        <v>0</v>
      </c>
    </row>
    <row r="119" spans="1:31" ht="15.75" customHeight="1" x14ac:dyDescent="0.25">
      <c r="A119" s="49">
        <f>IFERROR(IF(B118&gt;0,IF(ISBLANK('Mortgage Payment Plan'!C172),IF(H_MortgageAmoritization!B118-H_MortgageAmoritization!E119&gt;0,DATE(YEAR(A118),MONTH(A118)+1,DAY(A$2)),#N/A),'Mortgage Payment Plan'!C172),#N/A),#N/A)</f>
        <v>49583</v>
      </c>
      <c r="B119" s="50">
        <f>IFERROR(IF(B118&gt;0,IF(OR(ISBLANK('Mortgage Payment Plan'!G172),'Mortgage Payment Plan'!G172=""),IF(H_MortgageAmoritization!B118-H_MortgageAmoritization!E119&gt;0,H_MortgageAmoritization!B118-H_MortgageAmoritization!E119,#N/A),'Mortgage Payment Plan'!G172),#N/A),#N/A)</f>
        <v>235826.59848911848</v>
      </c>
      <c r="C119" s="50">
        <f>IFERROR(IF(AND(B118&gt;0,H_MortgageAmoritization!B118-H_MortgageAmoritization!E119&gt;0),F119+C118,#N/A),#N/A)</f>
        <v>152239.17848911832</v>
      </c>
      <c r="D119" s="50">
        <f>IFERROR(IF(AND(B118&gt;0,H_MortgageAmoritization!B118-H_MortgageAmoritization!E119&gt;0),D118+G119,#N/A),#N/A)</f>
        <v>0</v>
      </c>
      <c r="E119" s="50">
        <f>IFERROR(IF(B118&gt;0,IF(ISBLANK('Mortgage Payment Plan'!D172),('Mortgage Payment Plan'!E$18+'Mortgage Payment Plan'!E$19+IF(MONTH(A118)+1=MONTH(1&amp;'Mortgage Payment Plan'!E$21),'Mortgage Payment Plan'!E$20,IF(AND(MONTH(A118)+1=13,MONTH(1&amp;'Mortgage Payment Plan'!E$21)=1),'Mortgage Payment Plan'!E$20,0)))-(H_MortgageAmoritization!B118*'Mortgage Payment Plan'!E$9/12),'Mortgage Payment Plan'!D172),#N/A),#N/A)</f>
        <v>497.12140055164946</v>
      </c>
      <c r="F119" s="50">
        <f>IFERROR(IF(B118&gt;0,IF(ISBLANK('Mortgage Payment Plan'!E172),(H_MortgageAmoritization!B118*'Mortgage Payment Plan'!E$9/12),'Mortgage Payment Plan'!E172),#N/A),#N/A)</f>
        <v>1181.6185994483506</v>
      </c>
      <c r="G119" s="50">
        <f>IFERROR(IF(B118&gt;0,IF(ISBLANK('Mortgage Payment Plan'!F172),'Mortgage Payment Plan'!E$14,'Mortgage Payment Plan'!F172),#N/A),#N/A)</f>
        <v>0</v>
      </c>
      <c r="H119" s="50">
        <f t="shared" si="1"/>
        <v>1678.74</v>
      </c>
      <c r="J119" s="49">
        <v>49583</v>
      </c>
      <c r="N119" s="50">
        <v>235826.59848911848</v>
      </c>
      <c r="O119" s="50">
        <v>152239.17848911832</v>
      </c>
      <c r="P119" s="50">
        <v>0</v>
      </c>
      <c r="Q119" s="50" t="e" cm="1">
        <f t="array" ref="Q119">IF('Mortgage Payment Plan'!E$22="Annual",IF(MATCH(J119,S:S,0),N119,#N/A),IF('Mortgage Payment Plan'!E$22="Percentage",_xlfn.IFS(R$2=J119,N119,R$3=J119,N119,R$4=J119,N119,R$5=J119,N119,R$6=J119,N119),#N/A))</f>
        <v>#N/A</v>
      </c>
      <c r="U119" s="49">
        <f>IFERROR(IF(V118&gt;0,IF(H_MortgageAmoritization!V118-H_MortgageAmoritization!Y119&gt;0,DATE(YEAR(U118),MONTH(U118)+1,DAY(U$2)),#N/A),#N/A),#N/A)</f>
        <v>49583</v>
      </c>
      <c r="V119" s="50">
        <f>IFERROR(IF(V118&gt;0,IF(H_MortgageAmoritization!V118-H_MortgageAmoritization!Y119&gt;0,H_MortgageAmoritization!V118-H_MortgageAmoritization!Y119,#N/A),#N/A),#N/A)</f>
        <v>235826.36546266227</v>
      </c>
      <c r="W119" s="50">
        <f>IFERROR(IF(AND(V118&gt;0,H_MortgageAmoritization!V118-H_MortgageAmoritization!Y119&gt;0),Z119+W118,#N/A),#N/A)</f>
        <v>152239.1175027063</v>
      </c>
      <c r="X119" s="50">
        <f>IFERROR(IF(AND(V118&gt;0,H_MortgageAmoritization!V118-H_MortgageAmoritization!Y119&gt;0),X118+AA119,#N/A),#N/A)</f>
        <v>0</v>
      </c>
      <c r="Y119" s="50">
        <f>IFERROR(IF(V118&gt;0,(IFERROR(('Mortgage Payment Plan'!E$8*('Mortgage Payment Plan'!E$9/12)/(1-((1+('Mortgage Payment Plan'!E$9/12))^IF('Mortgage Payment Plan'!E$16="30 Year Fixed",-360,-180)))),0))-(H_MortgageAmoritization!V118*'Mortgage Payment Plan'!E$9/12),#N/A),#N/A)</f>
        <v>497.12402299941664</v>
      </c>
      <c r="Z119" s="50">
        <f>IFERROR(IF(V118&gt;0,(H_MortgageAmoritization!V118*'Mortgage Payment Plan'!E$9/12),#N/A),#N/A)</f>
        <v>1181.6174474283084</v>
      </c>
      <c r="AA119" s="50">
        <f>IFERROR(IF(V118&gt;0,'Mortgage Payment Plan'!E$14,#N/A),#N/A)</f>
        <v>0</v>
      </c>
      <c r="AB119" s="49">
        <v>49583</v>
      </c>
      <c r="AC119" s="50">
        <v>235826.36546266227</v>
      </c>
      <c r="AD119" s="50">
        <v>152239.1175027063</v>
      </c>
      <c r="AE119" s="50">
        <v>0</v>
      </c>
    </row>
    <row r="120" spans="1:31" ht="15.75" customHeight="1" x14ac:dyDescent="0.25">
      <c r="A120" s="49">
        <f>IFERROR(IF(B119&gt;0,IF(ISBLANK('Mortgage Payment Plan'!C173),IF(H_MortgageAmoritization!B119-H_MortgageAmoritization!E120&gt;0,DATE(YEAR(A119),MONTH(A119)+1,DAY(A$2)),#N/A),'Mortgage Payment Plan'!C173),#N/A),#N/A)</f>
        <v>49614</v>
      </c>
      <c r="B120" s="50">
        <f>IFERROR(IF(B119&gt;0,IF(OR(ISBLANK('Mortgage Payment Plan'!G173),'Mortgage Payment Plan'!G173=""),IF(H_MortgageAmoritization!B119-H_MortgageAmoritization!E120&gt;0,H_MortgageAmoritization!B119-H_MortgageAmoritization!E120,#N/A),'Mortgage Payment Plan'!G173),#N/A),#N/A)</f>
        <v>235326.99148156407</v>
      </c>
      <c r="C120" s="50">
        <f>IFERROR(IF(AND(B119&gt;0,H_MortgageAmoritization!B119-H_MortgageAmoritization!E120&gt;0),F120+C119,#N/A),#N/A)</f>
        <v>153418.3114815639</v>
      </c>
      <c r="D120" s="50">
        <f>IFERROR(IF(AND(B119&gt;0,H_MortgageAmoritization!B119-H_MortgageAmoritization!E120&gt;0),D119+G120,#N/A),#N/A)</f>
        <v>0</v>
      </c>
      <c r="E120" s="50">
        <f>IFERROR(IF(B119&gt;0,IF(ISBLANK('Mortgage Payment Plan'!D173),('Mortgage Payment Plan'!E$18+'Mortgage Payment Plan'!E$19+IF(MONTH(A119)+1=MONTH(1&amp;'Mortgage Payment Plan'!E$21),'Mortgage Payment Plan'!E$20,IF(AND(MONTH(A119)+1=13,MONTH(1&amp;'Mortgage Payment Plan'!E$21)=1),'Mortgage Payment Plan'!E$20,0)))-(H_MortgageAmoritization!B119*'Mortgage Payment Plan'!E$9/12),'Mortgage Payment Plan'!D173),#N/A),#N/A)</f>
        <v>499.60700755440757</v>
      </c>
      <c r="F120" s="50">
        <f>IFERROR(IF(B119&gt;0,IF(ISBLANK('Mortgage Payment Plan'!E173),(H_MortgageAmoritization!B119*'Mortgage Payment Plan'!E$9/12),'Mortgage Payment Plan'!E173),#N/A),#N/A)</f>
        <v>1179.1329924455924</v>
      </c>
      <c r="G120" s="50">
        <f>IFERROR(IF(B119&gt;0,IF(ISBLANK('Mortgage Payment Plan'!F173),'Mortgage Payment Plan'!E$14,'Mortgage Payment Plan'!F173),#N/A),#N/A)</f>
        <v>0</v>
      </c>
      <c r="H120" s="50">
        <f t="shared" si="1"/>
        <v>1678.74</v>
      </c>
      <c r="J120" s="49">
        <v>49614</v>
      </c>
      <c r="N120" s="50">
        <v>235326.99148156407</v>
      </c>
      <c r="O120" s="50">
        <v>153418.3114815639</v>
      </c>
      <c r="P120" s="50">
        <v>0</v>
      </c>
      <c r="Q120" s="50" t="e" cm="1">
        <f t="array" ref="Q120">IF('Mortgage Payment Plan'!E$22="Annual",IF(MATCH(J120,S:S,0),N120,#N/A),IF('Mortgage Payment Plan'!E$22="Percentage",_xlfn.IFS(R$2=J120,N120,R$3=J120,N120,R$4=J120,N120,R$5=J120,N120,R$6=J120,N120),#N/A))</f>
        <v>#N/A</v>
      </c>
      <c r="U120" s="49">
        <f>IFERROR(IF(V119&gt;0,IF(H_MortgageAmoritization!V119-H_MortgageAmoritization!Y120&gt;0,DATE(YEAR(U119),MONTH(U119)+1,DAY(U$2)),#N/A),#N/A),#N/A)</f>
        <v>49614</v>
      </c>
      <c r="V120" s="50">
        <f>IFERROR(IF(V119&gt;0,IF(H_MortgageAmoritization!V119-H_MortgageAmoritization!Y120&gt;0,H_MortgageAmoritization!V119-H_MortgageAmoritization!Y120,#N/A),#N/A),#N/A)</f>
        <v>235326.75581954786</v>
      </c>
      <c r="W120" s="50">
        <f>IFERROR(IF(AND(V119&gt;0,H_MortgageAmoritization!V119-H_MortgageAmoritization!Y120&gt;0),Z120+W119,#N/A),#N/A)</f>
        <v>153418.24933001961</v>
      </c>
      <c r="X120" s="50">
        <f>IFERROR(IF(AND(V119&gt;0,H_MortgageAmoritization!V119-H_MortgageAmoritization!Y120&gt;0),X119+AA120,#N/A),#N/A)</f>
        <v>0</v>
      </c>
      <c r="Y120" s="50">
        <f>IFERROR(IF(V119&gt;0,(IFERROR(('Mortgage Payment Plan'!E$8*('Mortgage Payment Plan'!E$9/12)/(1-((1+('Mortgage Payment Plan'!E$9/12))^IF('Mortgage Payment Plan'!E$16="30 Year Fixed",-360,-180)))),0))-(H_MortgageAmoritization!V119*'Mortgage Payment Plan'!E$9/12),#N/A),#N/A)</f>
        <v>499.60964311441376</v>
      </c>
      <c r="Z120" s="50">
        <f>IFERROR(IF(V119&gt;0,(H_MortgageAmoritization!V119*'Mortgage Payment Plan'!E$9/12),#N/A),#N/A)</f>
        <v>1179.1318273133113</v>
      </c>
      <c r="AA120" s="50">
        <f>IFERROR(IF(V119&gt;0,'Mortgage Payment Plan'!E$14,#N/A),#N/A)</f>
        <v>0</v>
      </c>
      <c r="AB120" s="49">
        <v>49614</v>
      </c>
      <c r="AC120" s="50">
        <v>235326.75581954786</v>
      </c>
      <c r="AD120" s="50">
        <v>153418.24933001961</v>
      </c>
      <c r="AE120" s="50">
        <v>0</v>
      </c>
    </row>
    <row r="121" spans="1:31" ht="15.75" customHeight="1" x14ac:dyDescent="0.25">
      <c r="A121" s="49">
        <f>IFERROR(IF(B120&gt;0,IF(ISBLANK('Mortgage Payment Plan'!C174),IF(H_MortgageAmoritization!B120-H_MortgageAmoritization!E121&gt;0,DATE(YEAR(A120),MONTH(A120)+1,DAY(A$2)),#N/A),'Mortgage Payment Plan'!C174),#N/A),#N/A)</f>
        <v>49644</v>
      </c>
      <c r="B121" s="50">
        <f>IFERROR(IF(B120&gt;0,IF(OR(ISBLANK('Mortgage Payment Plan'!G174),'Mortgage Payment Plan'!G174=""),IF(H_MortgageAmoritization!B120-H_MortgageAmoritization!E121&gt;0,H_MortgageAmoritization!B120-H_MortgageAmoritization!E121,#N/A),'Mortgage Payment Plan'!G174),#N/A),#N/A)</f>
        <v>234824.88643897188</v>
      </c>
      <c r="C121" s="50">
        <f>IFERROR(IF(AND(B120&gt;0,H_MortgageAmoritization!B120-H_MortgageAmoritization!E121&gt;0),F121+C120,#N/A),#N/A)</f>
        <v>154594.94643897173</v>
      </c>
      <c r="D121" s="50">
        <f>IFERROR(IF(AND(B120&gt;0,H_MortgageAmoritization!B120-H_MortgageAmoritization!E121&gt;0),D120+G121,#N/A),#N/A)</f>
        <v>0</v>
      </c>
      <c r="E121" s="50">
        <f>IFERROR(IF(B120&gt;0,IF(ISBLANK('Mortgage Payment Plan'!D174),('Mortgage Payment Plan'!E$18+'Mortgage Payment Plan'!E$19+IF(MONTH(A120)+1=MONTH(1&amp;'Mortgage Payment Plan'!E$21),'Mortgage Payment Plan'!E$20,IF(AND(MONTH(A120)+1=13,MONTH(1&amp;'Mortgage Payment Plan'!E$21)=1),'Mortgage Payment Plan'!E$20,0)))-(H_MortgageAmoritization!B120*'Mortgage Payment Plan'!E$9/12),'Mortgage Payment Plan'!D174),#N/A),#N/A)</f>
        <v>502.10504259217987</v>
      </c>
      <c r="F121" s="50">
        <f>IFERROR(IF(B120&gt;0,IF(ISBLANK('Mortgage Payment Plan'!E174),(H_MortgageAmoritization!B120*'Mortgage Payment Plan'!E$9/12),'Mortgage Payment Plan'!E174),#N/A),#N/A)</f>
        <v>1176.6349574078201</v>
      </c>
      <c r="G121" s="50">
        <f>IFERROR(IF(B120&gt;0,IF(ISBLANK('Mortgage Payment Plan'!F174),'Mortgage Payment Plan'!E$14,'Mortgage Payment Plan'!F174),#N/A),#N/A)</f>
        <v>0</v>
      </c>
      <c r="H121" s="50">
        <f t="shared" si="1"/>
        <v>1678.74</v>
      </c>
      <c r="J121" s="49">
        <v>49644</v>
      </c>
      <c r="N121" s="50">
        <v>234824.88643897188</v>
      </c>
      <c r="O121" s="50">
        <v>154594.94643897173</v>
      </c>
      <c r="P121" s="50">
        <v>0</v>
      </c>
      <c r="Q121" s="50" t="e" cm="1">
        <f t="array" ref="Q121">IF('Mortgage Payment Plan'!E$22="Annual",IF(MATCH(J121,S:S,0),N121,#N/A),IF('Mortgage Payment Plan'!E$22="Percentage",_xlfn.IFS(R$2=J121,N121,R$3=J121,N121,R$4=J121,N121,R$5=J121,N121,R$6=J121,N121),#N/A))</f>
        <v>#N/A</v>
      </c>
      <c r="U121" s="49">
        <f>IFERROR(IF(V120&gt;0,IF(H_MortgageAmoritization!V120-H_MortgageAmoritization!Y121&gt;0,DATE(YEAR(U120),MONTH(U120)+1,DAY(U$2)),#N/A),#N/A),#N/A)</f>
        <v>49644</v>
      </c>
      <c r="V121" s="50">
        <f>IFERROR(IF(V120&gt;0,IF(H_MortgageAmoritization!V120-H_MortgageAmoritization!Y121&gt;0,H_MortgageAmoritization!V120-H_MortgageAmoritization!Y121,#N/A),#N/A),#N/A)</f>
        <v>234824.64812821787</v>
      </c>
      <c r="W121" s="50">
        <f>IFERROR(IF(AND(V120&gt;0,H_MortgageAmoritization!V120-H_MortgageAmoritization!Y121&gt;0),Z121+W120,#N/A),#N/A)</f>
        <v>154594.88310911733</v>
      </c>
      <c r="X121" s="50">
        <f>IFERROR(IF(AND(V120&gt;0,H_MortgageAmoritization!V120-H_MortgageAmoritization!Y121&gt;0),X120+AA121,#N/A),#N/A)</f>
        <v>0</v>
      </c>
      <c r="Y121" s="50">
        <f>IFERROR(IF(V120&gt;0,(IFERROR(('Mortgage Payment Plan'!E$8*('Mortgage Payment Plan'!E$9/12)/(1-((1+('Mortgage Payment Plan'!E$9/12))^IF('Mortgage Payment Plan'!E$16="30 Year Fixed",-360,-180)))),0))-(H_MortgageAmoritization!V120*'Mortgage Payment Plan'!E$9/12),#N/A),#N/A)</f>
        <v>502.10769132998576</v>
      </c>
      <c r="Z121" s="50">
        <f>IFERROR(IF(V120&gt;0,(H_MortgageAmoritization!V120*'Mortgage Payment Plan'!E$9/12),#N/A),#N/A)</f>
        <v>1176.6337790977393</v>
      </c>
      <c r="AA121" s="50">
        <f>IFERROR(IF(V120&gt;0,'Mortgage Payment Plan'!E$14,#N/A),#N/A)</f>
        <v>0</v>
      </c>
      <c r="AB121" s="49">
        <v>49644</v>
      </c>
      <c r="AC121" s="50">
        <v>234824.64812821787</v>
      </c>
      <c r="AD121" s="50">
        <v>154594.88310911733</v>
      </c>
      <c r="AE121" s="50">
        <v>0</v>
      </c>
    </row>
    <row r="122" spans="1:31" ht="15.75" customHeight="1" x14ac:dyDescent="0.25">
      <c r="A122" s="49">
        <f>IFERROR(IF(B121&gt;0,IF(ISBLANK('Mortgage Payment Plan'!C175),IF(H_MortgageAmoritization!B121-H_MortgageAmoritization!E122&gt;0,DATE(YEAR(A121),MONTH(A121)+1,DAY(A$2)),#N/A),'Mortgage Payment Plan'!C175),#N/A),#N/A)</f>
        <v>49675</v>
      </c>
      <c r="B122" s="50">
        <f>IFERROR(IF(B121&gt;0,IF(OR(ISBLANK('Mortgage Payment Plan'!G175),'Mortgage Payment Plan'!G175=""),IF(H_MortgageAmoritization!B121-H_MortgageAmoritization!E122&gt;0,H_MortgageAmoritization!B121-H_MortgageAmoritization!E122,#N/A),'Mortgage Payment Plan'!G175),#N/A),#N/A)</f>
        <v>234320.27087116675</v>
      </c>
      <c r="C122" s="50">
        <f>IFERROR(IF(AND(B121&gt;0,H_MortgageAmoritization!B121-H_MortgageAmoritization!E122&gt;0),F122+C121,#N/A),#N/A)</f>
        <v>155769.07087116659</v>
      </c>
      <c r="D122" s="50">
        <f>IFERROR(IF(AND(B121&gt;0,H_MortgageAmoritization!B121-H_MortgageAmoritization!E122&gt;0),D121+G122,#N/A),#N/A)</f>
        <v>0</v>
      </c>
      <c r="E122" s="50">
        <f>IFERROR(IF(B121&gt;0,IF(ISBLANK('Mortgage Payment Plan'!D175),('Mortgage Payment Plan'!E$18+'Mortgage Payment Plan'!E$19+IF(MONTH(A121)+1=MONTH(1&amp;'Mortgage Payment Plan'!E$21),'Mortgage Payment Plan'!E$20,IF(AND(MONTH(A121)+1=13,MONTH(1&amp;'Mortgage Payment Plan'!E$21)=1),'Mortgage Payment Plan'!E$20,0)))-(H_MortgageAmoritization!B121*'Mortgage Payment Plan'!E$9/12),'Mortgage Payment Plan'!D175),#N/A),#N/A)</f>
        <v>504.6155678051407</v>
      </c>
      <c r="F122" s="50">
        <f>IFERROR(IF(B121&gt;0,IF(ISBLANK('Mortgage Payment Plan'!E175),(H_MortgageAmoritization!B121*'Mortgage Payment Plan'!E$9/12),'Mortgage Payment Plan'!E175),#N/A),#N/A)</f>
        <v>1174.1244321948593</v>
      </c>
      <c r="G122" s="50">
        <f>IFERROR(IF(B121&gt;0,IF(ISBLANK('Mortgage Payment Plan'!F175),'Mortgage Payment Plan'!E$14,'Mortgage Payment Plan'!F175),#N/A),#N/A)</f>
        <v>0</v>
      </c>
      <c r="H122" s="50">
        <f t="shared" si="1"/>
        <v>1678.74</v>
      </c>
      <c r="J122" s="49">
        <v>49675</v>
      </c>
      <c r="N122" s="50">
        <v>234320.27087116675</v>
      </c>
      <c r="O122" s="50">
        <v>155769.07087116659</v>
      </c>
      <c r="P122" s="50">
        <v>0</v>
      </c>
      <c r="Q122" s="50" t="e" cm="1">
        <f t="array" ref="Q122">IF('Mortgage Payment Plan'!E$22="Annual",IF(MATCH(J122,S:S,0),N122,#N/A),IF('Mortgage Payment Plan'!E$22="Percentage",_xlfn.IFS(R$2=J122,N122,R$3=J122,N122,R$4=J122,N122,R$5=J122,N122,R$6=J122,N122),#N/A))</f>
        <v>#N/A</v>
      </c>
      <c r="U122" s="49">
        <f>IFERROR(IF(V121&gt;0,IF(H_MortgageAmoritization!V121-H_MortgageAmoritization!Y122&gt;0,DATE(YEAR(U121),MONTH(U121)+1,DAY(U$2)),#N/A),#N/A),#N/A)</f>
        <v>49675</v>
      </c>
      <c r="V122" s="50">
        <f>IFERROR(IF(V121&gt;0,IF(H_MortgageAmoritization!V121-H_MortgageAmoritization!Y122&gt;0,H_MortgageAmoritization!V121-H_MortgageAmoritization!Y122,#N/A),#N/A),#N/A)</f>
        <v>234320.02989843124</v>
      </c>
      <c r="W122" s="50">
        <f>IFERROR(IF(AND(V121&gt;0,H_MortgageAmoritization!V121-H_MortgageAmoritization!Y122&gt;0),Z122+W121,#N/A),#N/A)</f>
        <v>155769.00634975842</v>
      </c>
      <c r="X122" s="50">
        <f>IFERROR(IF(AND(V121&gt;0,H_MortgageAmoritization!V121-H_MortgageAmoritization!Y122&gt;0),X121+AA122,#N/A),#N/A)</f>
        <v>0</v>
      </c>
      <c r="Y122" s="50">
        <f>IFERROR(IF(V121&gt;0,(IFERROR(('Mortgage Payment Plan'!E$8*('Mortgage Payment Plan'!E$9/12)/(1-((1+('Mortgage Payment Plan'!E$9/12))^IF('Mortgage Payment Plan'!E$16="30 Year Fixed",-360,-180)))),0))-(H_MortgageAmoritization!V121*'Mortgage Payment Plan'!E$9/12),#N/A),#N/A)</f>
        <v>504.61822978663577</v>
      </c>
      <c r="Z122" s="50">
        <f>IFERROR(IF(V121&gt;0,(H_MortgageAmoritization!V121*'Mortgage Payment Plan'!E$9/12),#N/A),#N/A)</f>
        <v>1174.1232406410893</v>
      </c>
      <c r="AA122" s="50">
        <f>IFERROR(IF(V121&gt;0,'Mortgage Payment Plan'!E$14,#N/A),#N/A)</f>
        <v>0</v>
      </c>
      <c r="AB122" s="49">
        <v>49675</v>
      </c>
      <c r="AC122" s="50">
        <v>234320.02989843124</v>
      </c>
      <c r="AD122" s="50">
        <v>155769.00634975842</v>
      </c>
      <c r="AE122" s="50">
        <v>0</v>
      </c>
    </row>
    <row r="123" spans="1:31" ht="15.75" customHeight="1" x14ac:dyDescent="0.25">
      <c r="A123" s="49">
        <f>IFERROR(IF(B122&gt;0,IF(ISBLANK('Mortgage Payment Plan'!C176),IF(H_MortgageAmoritization!B122-H_MortgageAmoritization!E123&gt;0,DATE(YEAR(A122),MONTH(A122)+1,DAY(A$2)),#N/A),'Mortgage Payment Plan'!C176),#N/A),#N/A)</f>
        <v>49706</v>
      </c>
      <c r="B123" s="50">
        <f>IFERROR(IF(B122&gt;0,IF(OR(ISBLANK('Mortgage Payment Plan'!G176),'Mortgage Payment Plan'!G176=""),IF(H_MortgageAmoritization!B122-H_MortgageAmoritization!E123&gt;0,H_MortgageAmoritization!B122-H_MortgageAmoritization!E123,#N/A),'Mortgage Payment Plan'!G176),#N/A),#N/A)</f>
        <v>233813.1322255226</v>
      </c>
      <c r="C123" s="50">
        <f>IFERROR(IF(AND(B122&gt;0,H_MortgageAmoritization!B122-H_MortgageAmoritization!E123&gt;0),F123+C122,#N/A),#N/A)</f>
        <v>156940.67222552243</v>
      </c>
      <c r="D123" s="50">
        <f>IFERROR(IF(AND(B122&gt;0,H_MortgageAmoritization!B122-H_MortgageAmoritization!E123&gt;0),D122+G123,#N/A),#N/A)</f>
        <v>0</v>
      </c>
      <c r="E123" s="50">
        <f>IFERROR(IF(B122&gt;0,IF(ISBLANK('Mortgage Payment Plan'!D176),('Mortgage Payment Plan'!E$18+'Mortgage Payment Plan'!E$19+IF(MONTH(A122)+1=MONTH(1&amp;'Mortgage Payment Plan'!E$21),'Mortgage Payment Plan'!E$20,IF(AND(MONTH(A122)+1=13,MONTH(1&amp;'Mortgage Payment Plan'!E$21)=1),'Mortgage Payment Plan'!E$20,0)))-(H_MortgageAmoritization!B122*'Mortgage Payment Plan'!E$9/12),'Mortgage Payment Plan'!D176),#N/A),#N/A)</f>
        <v>507.13864564416644</v>
      </c>
      <c r="F123" s="50">
        <f>IFERROR(IF(B122&gt;0,IF(ISBLANK('Mortgage Payment Plan'!E176),(H_MortgageAmoritization!B122*'Mortgage Payment Plan'!E$9/12),'Mortgage Payment Plan'!E176),#N/A),#N/A)</f>
        <v>1171.6013543558336</v>
      </c>
      <c r="G123" s="50">
        <f>IFERROR(IF(B122&gt;0,IF(ISBLANK('Mortgage Payment Plan'!F176),'Mortgage Payment Plan'!E$14,'Mortgage Payment Plan'!F176),#N/A),#N/A)</f>
        <v>0</v>
      </c>
      <c r="H123" s="50">
        <f t="shared" si="1"/>
        <v>1678.74</v>
      </c>
      <c r="J123" s="49">
        <v>49706</v>
      </c>
      <c r="N123" s="50">
        <v>233813.1322255226</v>
      </c>
      <c r="O123" s="50">
        <v>156940.67222552243</v>
      </c>
      <c r="P123" s="50">
        <v>0</v>
      </c>
      <c r="Q123" s="50" t="e" cm="1">
        <f t="array" ref="Q123">IF('Mortgage Payment Plan'!E$22="Annual",IF(MATCH(J123,S:S,0),N123,#N/A),IF('Mortgage Payment Plan'!E$22="Percentage",_xlfn.IFS(R$2=J123,N123,R$3=J123,N123,R$4=J123,N123,R$5=J123,N123,R$6=J123,N123),#N/A))</f>
        <v>#N/A</v>
      </c>
      <c r="U123" s="49">
        <f>IFERROR(IF(V122&gt;0,IF(H_MortgageAmoritization!V122-H_MortgageAmoritization!Y123&gt;0,DATE(YEAR(U122),MONTH(U122)+1,DAY(U$2)),#N/A),#N/A),#N/A)</f>
        <v>49706</v>
      </c>
      <c r="V123" s="50">
        <f>IFERROR(IF(V122&gt;0,IF(H_MortgageAmoritization!V122-H_MortgageAmoritization!Y123&gt;0,H_MortgageAmoritization!V122-H_MortgageAmoritization!Y123,#N/A),#N/A),#N/A)</f>
        <v>233812.88857749567</v>
      </c>
      <c r="W123" s="50">
        <f>IFERROR(IF(AND(V122&gt;0,H_MortgageAmoritization!V122-H_MortgageAmoritization!Y123&gt;0),Z123+W122,#N/A),#N/A)</f>
        <v>156940.60649925057</v>
      </c>
      <c r="X123" s="50">
        <f>IFERROR(IF(AND(V122&gt;0,H_MortgageAmoritization!V122-H_MortgageAmoritization!Y123&gt;0),X122+AA123,#N/A),#N/A)</f>
        <v>0</v>
      </c>
      <c r="Y123" s="50">
        <f>IFERROR(IF(V122&gt;0,(IFERROR(('Mortgage Payment Plan'!E$8*('Mortgage Payment Plan'!E$9/12)/(1-((1+('Mortgage Payment Plan'!E$9/12))^IF('Mortgage Payment Plan'!E$16="30 Year Fixed",-360,-180)))),0))-(H_MortgageAmoritization!V122*'Mortgage Payment Plan'!E$9/12),#N/A),#N/A)</f>
        <v>507.14132093556896</v>
      </c>
      <c r="Z123" s="50">
        <f>IFERROR(IF(V122&gt;0,(H_MortgageAmoritization!V122*'Mortgage Payment Plan'!E$9/12),#N/A),#N/A)</f>
        <v>1171.6001494921561</v>
      </c>
      <c r="AA123" s="50">
        <f>IFERROR(IF(V122&gt;0,'Mortgage Payment Plan'!E$14,#N/A),#N/A)</f>
        <v>0</v>
      </c>
      <c r="AB123" s="49">
        <v>49706</v>
      </c>
      <c r="AC123" s="50">
        <v>233812.88857749567</v>
      </c>
      <c r="AD123" s="50">
        <v>156940.60649925057</v>
      </c>
      <c r="AE123" s="50">
        <v>0</v>
      </c>
    </row>
    <row r="124" spans="1:31" ht="15.75" customHeight="1" x14ac:dyDescent="0.25">
      <c r="A124" s="49">
        <f>IFERROR(IF(B123&gt;0,IF(ISBLANK('Mortgage Payment Plan'!C177),IF(H_MortgageAmoritization!B123-H_MortgageAmoritization!E124&gt;0,DATE(YEAR(A123),MONTH(A123)+1,DAY(A$2)),#N/A),'Mortgage Payment Plan'!C177),#N/A),#N/A)</f>
        <v>49735</v>
      </c>
      <c r="B124" s="50">
        <f>IFERROR(IF(B123&gt;0,IF(OR(ISBLANK('Mortgage Payment Plan'!G177),'Mortgage Payment Plan'!G177=""),IF(H_MortgageAmoritization!B123-H_MortgageAmoritization!E124&gt;0,H_MortgageAmoritization!B123-H_MortgageAmoritization!E124,#N/A),'Mortgage Payment Plan'!G177),#N/A),#N/A)</f>
        <v>233303.4578866502</v>
      </c>
      <c r="C124" s="50">
        <f>IFERROR(IF(AND(B123&gt;0,H_MortgageAmoritization!B123-H_MortgageAmoritization!E124&gt;0),F124+C123,#N/A),#N/A)</f>
        <v>158109.73788665005</v>
      </c>
      <c r="D124" s="50">
        <f>IFERROR(IF(AND(B123&gt;0,H_MortgageAmoritization!B123-H_MortgageAmoritization!E124&gt;0),D123+G124,#N/A),#N/A)</f>
        <v>0</v>
      </c>
      <c r="E124" s="50">
        <f>IFERROR(IF(B123&gt;0,IF(ISBLANK('Mortgage Payment Plan'!D177),('Mortgage Payment Plan'!E$18+'Mortgage Payment Plan'!E$19+IF(MONTH(A123)+1=MONTH(1&amp;'Mortgage Payment Plan'!E$21),'Mortgage Payment Plan'!E$20,IF(AND(MONTH(A123)+1=13,MONTH(1&amp;'Mortgage Payment Plan'!E$21)=1),'Mortgage Payment Plan'!E$20,0)))-(H_MortgageAmoritization!B123*'Mortgage Payment Plan'!E$9/12),'Mortgage Payment Plan'!D177),#N/A),#N/A)</f>
        <v>509.67433887238712</v>
      </c>
      <c r="F124" s="50">
        <f>IFERROR(IF(B123&gt;0,IF(ISBLANK('Mortgage Payment Plan'!E177),(H_MortgageAmoritization!B123*'Mortgage Payment Plan'!E$9/12),'Mortgage Payment Plan'!E177),#N/A),#N/A)</f>
        <v>1169.0656611276129</v>
      </c>
      <c r="G124" s="50">
        <f>IFERROR(IF(B123&gt;0,IF(ISBLANK('Mortgage Payment Plan'!F177),'Mortgage Payment Plan'!E$14,'Mortgage Payment Plan'!F177),#N/A),#N/A)</f>
        <v>0</v>
      </c>
      <c r="H124" s="50">
        <f t="shared" si="1"/>
        <v>1678.74</v>
      </c>
      <c r="J124" s="49">
        <v>49735</v>
      </c>
      <c r="N124" s="50">
        <v>233303.4578866502</v>
      </c>
      <c r="O124" s="50">
        <v>158109.73788665005</v>
      </c>
      <c r="P124" s="50">
        <v>0</v>
      </c>
      <c r="Q124" s="50" t="e" cm="1">
        <f t="array" ref="Q124">IF('Mortgage Payment Plan'!E$22="Annual",IF(MATCH(J124,S:S,0),N124,#N/A),IF('Mortgage Payment Plan'!E$22="Percentage",_xlfn.IFS(R$2=J124,N124,R$3=J124,N124,R$4=J124,N124,R$5=J124,N124,R$6=J124,N124),#N/A))</f>
        <v>#N/A</v>
      </c>
      <c r="U124" s="49">
        <f>IFERROR(IF(V123&gt;0,IF(H_MortgageAmoritization!V123-H_MortgageAmoritization!Y124&gt;0,DATE(YEAR(U123),MONTH(U123)+1,DAY(U$2)),#N/A),#N/A),#N/A)</f>
        <v>49735</v>
      </c>
      <c r="V124" s="50">
        <f>IFERROR(IF(V123&gt;0,IF(H_MortgageAmoritization!V123-H_MortgageAmoritization!Y124&gt;0,H_MortgageAmoritization!V123-H_MortgageAmoritization!Y124,#N/A),#N/A),#N/A)</f>
        <v>233303.21154995542</v>
      </c>
      <c r="W124" s="50">
        <f>IFERROR(IF(AND(V123&gt;0,H_MortgageAmoritization!V123-H_MortgageAmoritization!Y124&gt;0),Z124+W123,#N/A),#N/A)</f>
        <v>158109.67094213804</v>
      </c>
      <c r="X124" s="50">
        <f>IFERROR(IF(AND(V123&gt;0,H_MortgageAmoritization!V123-H_MortgageAmoritization!Y124&gt;0),X123+AA124,#N/A),#N/A)</f>
        <v>0</v>
      </c>
      <c r="Y124" s="50">
        <f>IFERROR(IF(V123&gt;0,(IFERROR(('Mortgage Payment Plan'!E$8*('Mortgage Payment Plan'!E$9/12)/(1-((1+('Mortgage Payment Plan'!E$9/12))^IF('Mortgage Payment Plan'!E$16="30 Year Fixed",-360,-180)))),0))-(H_MortgageAmoritization!V123*'Mortgage Payment Plan'!E$9/12),#N/A),#N/A)</f>
        <v>509.67702754024685</v>
      </c>
      <c r="Z124" s="50">
        <f>IFERROR(IF(V123&gt;0,(H_MortgageAmoritization!V123*'Mortgage Payment Plan'!E$9/12),#N/A),#N/A)</f>
        <v>1169.0644428874782</v>
      </c>
      <c r="AA124" s="50">
        <f>IFERROR(IF(V123&gt;0,'Mortgage Payment Plan'!E$14,#N/A),#N/A)</f>
        <v>0</v>
      </c>
      <c r="AB124" s="49">
        <v>49735</v>
      </c>
      <c r="AC124" s="50">
        <v>233303.21154995542</v>
      </c>
      <c r="AD124" s="50">
        <v>158109.67094213804</v>
      </c>
      <c r="AE124" s="50">
        <v>0</v>
      </c>
    </row>
    <row r="125" spans="1:31" ht="15.75" customHeight="1" x14ac:dyDescent="0.25">
      <c r="A125" s="49">
        <f>IFERROR(IF(B124&gt;0,IF(ISBLANK('Mortgage Payment Plan'!C178),IF(H_MortgageAmoritization!B124-H_MortgageAmoritization!E125&gt;0,DATE(YEAR(A124),MONTH(A124)+1,DAY(A$2)),#N/A),'Mortgage Payment Plan'!C178),#N/A),#N/A)</f>
        <v>49766</v>
      </c>
      <c r="B125" s="50">
        <f>IFERROR(IF(B124&gt;0,IF(OR(ISBLANK('Mortgage Payment Plan'!G178),'Mortgage Payment Plan'!G178=""),IF(H_MortgageAmoritization!B124-H_MortgageAmoritization!E125&gt;0,H_MortgageAmoritization!B124-H_MortgageAmoritization!E125,#N/A),'Mortgage Payment Plan'!G178),#N/A),#N/A)</f>
        <v>232791.23517608346</v>
      </c>
      <c r="C125" s="50">
        <f>IFERROR(IF(AND(B124&gt;0,H_MortgageAmoritization!B124-H_MortgageAmoritization!E125&gt;0),F125+C124,#N/A),#N/A)</f>
        <v>159276.2551760833</v>
      </c>
      <c r="D125" s="50">
        <f>IFERROR(IF(AND(B124&gt;0,H_MortgageAmoritization!B124-H_MortgageAmoritization!E125&gt;0),D124+G125,#N/A),#N/A)</f>
        <v>0</v>
      </c>
      <c r="E125" s="50">
        <f>IFERROR(IF(B124&gt;0,IF(ISBLANK('Mortgage Payment Plan'!D178),('Mortgage Payment Plan'!E$18+'Mortgage Payment Plan'!E$19+IF(MONTH(A124)+1=MONTH(1&amp;'Mortgage Payment Plan'!E$21),'Mortgage Payment Plan'!E$20,IF(AND(MONTH(A124)+1=13,MONTH(1&amp;'Mortgage Payment Plan'!E$21)=1),'Mortgage Payment Plan'!E$20,0)))-(H_MortgageAmoritization!B124*'Mortgage Payment Plan'!E$9/12),'Mortgage Payment Plan'!D178),#N/A),#N/A)</f>
        <v>512.22271056674913</v>
      </c>
      <c r="F125" s="50">
        <f>IFERROR(IF(B124&gt;0,IF(ISBLANK('Mortgage Payment Plan'!E178),(H_MortgageAmoritization!B124*'Mortgage Payment Plan'!E$9/12),'Mortgage Payment Plan'!E178),#N/A),#N/A)</f>
        <v>1166.5172894332509</v>
      </c>
      <c r="G125" s="50">
        <f>IFERROR(IF(B124&gt;0,IF(ISBLANK('Mortgage Payment Plan'!F178),'Mortgage Payment Plan'!E$14,'Mortgage Payment Plan'!F178),#N/A),#N/A)</f>
        <v>0</v>
      </c>
      <c r="H125" s="50">
        <f t="shared" si="1"/>
        <v>1678.74</v>
      </c>
      <c r="J125" s="49">
        <v>49766</v>
      </c>
      <c r="N125" s="50">
        <v>232791.23517608346</v>
      </c>
      <c r="O125" s="50">
        <v>159276.2551760833</v>
      </c>
      <c r="P125" s="50">
        <v>0</v>
      </c>
      <c r="Q125" s="50" t="e" cm="1">
        <f t="array" ref="Q125">IF('Mortgage Payment Plan'!E$22="Annual",IF(MATCH(J125,S:S,0),N125,#N/A),IF('Mortgage Payment Plan'!E$22="Percentage",_xlfn.IFS(R$2=J125,N125,R$3=J125,N125,R$4=J125,N125,R$5=J125,N125,R$6=J125,N125),#N/A))</f>
        <v>#N/A</v>
      </c>
      <c r="U125" s="49">
        <f>IFERROR(IF(V124&gt;0,IF(H_MortgageAmoritization!V124-H_MortgageAmoritization!Y125&gt;0,DATE(YEAR(U124),MONTH(U124)+1,DAY(U$2)),#N/A),#N/A),#N/A)</f>
        <v>49766</v>
      </c>
      <c r="V125" s="50">
        <f>IFERROR(IF(V124&gt;0,IF(H_MortgageAmoritization!V124-H_MortgageAmoritization!Y125&gt;0,H_MortgageAmoritization!V124-H_MortgageAmoritization!Y125,#N/A),#N/A),#N/A)</f>
        <v>232790.98613727748</v>
      </c>
      <c r="W125" s="50">
        <f>IFERROR(IF(AND(V124&gt;0,H_MortgageAmoritization!V124-H_MortgageAmoritization!Y125&gt;0),Z125+W124,#N/A),#N/A)</f>
        <v>159276.18699988781</v>
      </c>
      <c r="X125" s="50">
        <f>IFERROR(IF(AND(V124&gt;0,H_MortgageAmoritization!V124-H_MortgageAmoritization!Y125&gt;0),X124+AA125,#N/A),#N/A)</f>
        <v>0</v>
      </c>
      <c r="Y125" s="50">
        <f>IFERROR(IF(V124&gt;0,(IFERROR(('Mortgage Payment Plan'!E$8*('Mortgage Payment Plan'!E$9/12)/(1-((1+('Mortgage Payment Plan'!E$9/12))^IF('Mortgage Payment Plan'!E$16="30 Year Fixed",-360,-180)))),0))-(H_MortgageAmoritization!V124*'Mortgage Payment Plan'!E$9/12),#N/A),#N/A)</f>
        <v>512.22541267794804</v>
      </c>
      <c r="Z125" s="50">
        <f>IFERROR(IF(V124&gt;0,(H_MortgageAmoritization!V124*'Mortgage Payment Plan'!E$9/12),#N/A),#N/A)</f>
        <v>1166.516057749777</v>
      </c>
      <c r="AA125" s="50">
        <f>IFERROR(IF(V124&gt;0,'Mortgage Payment Plan'!E$14,#N/A),#N/A)</f>
        <v>0</v>
      </c>
      <c r="AB125" s="49">
        <v>49766</v>
      </c>
      <c r="AC125" s="50">
        <v>232790.98613727748</v>
      </c>
      <c r="AD125" s="50">
        <v>159276.18699988781</v>
      </c>
      <c r="AE125" s="50">
        <v>0</v>
      </c>
    </row>
    <row r="126" spans="1:31" ht="15.75" customHeight="1" x14ac:dyDescent="0.25">
      <c r="A126" s="49">
        <f>IFERROR(IF(B125&gt;0,IF(ISBLANK('Mortgage Payment Plan'!C179),IF(H_MortgageAmoritization!B125-H_MortgageAmoritization!E126&gt;0,DATE(YEAR(A125),MONTH(A125)+1,DAY(A$2)),#N/A),'Mortgage Payment Plan'!C179),#N/A),#N/A)</f>
        <v>49796</v>
      </c>
      <c r="B126" s="50">
        <f>IFERROR(IF(B125&gt;0,IF(OR(ISBLANK('Mortgage Payment Plan'!G179),'Mortgage Payment Plan'!G179=""),IF(H_MortgageAmoritization!B125-H_MortgageAmoritization!E126&gt;0,H_MortgageAmoritization!B125-H_MortgageAmoritization!E126,#N/A),'Mortgage Payment Plan'!G179),#N/A),#N/A)</f>
        <v>232276.45135196389</v>
      </c>
      <c r="C126" s="50">
        <f>IFERROR(IF(AND(B125&gt;0,H_MortgageAmoritization!B125-H_MortgageAmoritization!E126&gt;0),F126+C125,#N/A),#N/A)</f>
        <v>160440.21135196372</v>
      </c>
      <c r="D126" s="50">
        <f>IFERROR(IF(AND(B125&gt;0,H_MortgageAmoritization!B125-H_MortgageAmoritization!E126&gt;0),D125+G126,#N/A),#N/A)</f>
        <v>0</v>
      </c>
      <c r="E126" s="50">
        <f>IFERROR(IF(B125&gt;0,IF(ISBLANK('Mortgage Payment Plan'!D179),('Mortgage Payment Plan'!E$18+'Mortgage Payment Plan'!E$19+IF(MONTH(A125)+1=MONTH(1&amp;'Mortgage Payment Plan'!E$21),'Mortgage Payment Plan'!E$20,IF(AND(MONTH(A125)+1=13,MONTH(1&amp;'Mortgage Payment Plan'!E$21)=1),'Mortgage Payment Plan'!E$20,0)))-(H_MortgageAmoritization!B125*'Mortgage Payment Plan'!E$9/12),'Mortgage Payment Plan'!D179),#N/A),#N/A)</f>
        <v>514.78382411958273</v>
      </c>
      <c r="F126" s="50">
        <f>IFERROR(IF(B125&gt;0,IF(ISBLANK('Mortgage Payment Plan'!E179),(H_MortgageAmoritization!B125*'Mortgage Payment Plan'!E$9/12),'Mortgage Payment Plan'!E179),#N/A),#N/A)</f>
        <v>1163.9561758804173</v>
      </c>
      <c r="G126" s="50">
        <f>IFERROR(IF(B125&gt;0,IF(ISBLANK('Mortgage Payment Plan'!F179),'Mortgage Payment Plan'!E$14,'Mortgage Payment Plan'!F179),#N/A),#N/A)</f>
        <v>0</v>
      </c>
      <c r="H126" s="50">
        <f t="shared" si="1"/>
        <v>1678.74</v>
      </c>
      <c r="J126" s="49">
        <v>49796</v>
      </c>
      <c r="N126" s="50">
        <v>232276.45135196389</v>
      </c>
      <c r="O126" s="50">
        <v>160440.21135196372</v>
      </c>
      <c r="P126" s="50">
        <v>0</v>
      </c>
      <c r="Q126" s="50" t="e" cm="1">
        <f t="array" ref="Q126">IF('Mortgage Payment Plan'!E$22="Annual",IF(MATCH(J126,S:S,0),N126,#N/A),IF('Mortgage Payment Plan'!E$22="Percentage",_xlfn.IFS(R$2=J126,N126,R$3=J126,N126,R$4=J126,N126,R$5=J126,N126,R$6=J126,N126),#N/A))</f>
        <v>#N/A</v>
      </c>
      <c r="U126" s="49">
        <f>IFERROR(IF(V125&gt;0,IF(H_MortgageAmoritization!V125-H_MortgageAmoritization!Y126&gt;0,DATE(YEAR(U125),MONTH(U125)+1,DAY(U$2)),#N/A),#N/A),#N/A)</f>
        <v>49796</v>
      </c>
      <c r="V126" s="50">
        <f>IFERROR(IF(V125&gt;0,IF(H_MortgageAmoritization!V125-H_MortgageAmoritization!Y126&gt;0,H_MortgageAmoritization!V125-H_MortgageAmoritization!Y126,#N/A),#N/A),#N/A)</f>
        <v>232276.19959753615</v>
      </c>
      <c r="W126" s="50">
        <f>IFERROR(IF(AND(V125&gt;0,H_MortgageAmoritization!V125-H_MortgageAmoritization!Y126&gt;0),Z126+W125,#N/A),#N/A)</f>
        <v>160440.1419305742</v>
      </c>
      <c r="X126" s="50">
        <f>IFERROR(IF(AND(V125&gt;0,H_MortgageAmoritization!V125-H_MortgageAmoritization!Y126&gt;0),X125+AA126,#N/A),#N/A)</f>
        <v>0</v>
      </c>
      <c r="Y126" s="50">
        <f>IFERROR(IF(V125&gt;0,(IFERROR(('Mortgage Payment Plan'!E$8*('Mortgage Payment Plan'!E$9/12)/(1-((1+('Mortgage Payment Plan'!E$9/12))^IF('Mortgage Payment Plan'!E$16="30 Year Fixed",-360,-180)))),0))-(H_MortgageAmoritization!V125*'Mortgage Payment Plan'!E$9/12),#N/A),#N/A)</f>
        <v>514.78653974133772</v>
      </c>
      <c r="Z126" s="50">
        <f>IFERROR(IF(V125&gt;0,(H_MortgageAmoritization!V125*'Mortgage Payment Plan'!E$9/12),#N/A),#N/A)</f>
        <v>1163.9549306863873</v>
      </c>
      <c r="AA126" s="50">
        <f>IFERROR(IF(V125&gt;0,'Mortgage Payment Plan'!E$14,#N/A),#N/A)</f>
        <v>0</v>
      </c>
      <c r="AB126" s="49">
        <v>49796</v>
      </c>
      <c r="AC126" s="50">
        <v>232276.19959753615</v>
      </c>
      <c r="AD126" s="50">
        <v>160440.1419305742</v>
      </c>
      <c r="AE126" s="50">
        <v>0</v>
      </c>
    </row>
    <row r="127" spans="1:31" ht="15.75" customHeight="1" x14ac:dyDescent="0.25">
      <c r="A127" s="49">
        <f>IFERROR(IF(B126&gt;0,IF(ISBLANK('Mortgage Payment Plan'!C180),IF(H_MortgageAmoritization!B126-H_MortgageAmoritization!E127&gt;0,DATE(YEAR(A126),MONTH(A126)+1,DAY(A$2)),#N/A),'Mortgage Payment Plan'!C180),#N/A),#N/A)</f>
        <v>49827</v>
      </c>
      <c r="B127" s="50">
        <f>IFERROR(IF(B126&gt;0,IF(OR(ISBLANK('Mortgage Payment Plan'!G180),'Mortgage Payment Plan'!G180=""),IF(H_MortgageAmoritization!B126-H_MortgageAmoritization!E127&gt;0,H_MortgageAmoritization!B126-H_MortgageAmoritization!E127,#N/A),'Mortgage Payment Plan'!G180),#N/A),#N/A)</f>
        <v>231759.09360872369</v>
      </c>
      <c r="C127" s="50">
        <f>IFERROR(IF(AND(B126&gt;0,H_MortgageAmoritization!B126-H_MortgageAmoritization!E127&gt;0),F127+C126,#N/A),#N/A)</f>
        <v>161601.59360872355</v>
      </c>
      <c r="D127" s="50">
        <f>IFERROR(IF(AND(B126&gt;0,H_MortgageAmoritization!B126-H_MortgageAmoritization!E127&gt;0),D126+G127,#N/A),#N/A)</f>
        <v>0</v>
      </c>
      <c r="E127" s="50">
        <f>IFERROR(IF(B126&gt;0,IF(ISBLANK('Mortgage Payment Plan'!D180),('Mortgage Payment Plan'!E$18+'Mortgage Payment Plan'!E$19+IF(MONTH(A126)+1=MONTH(1&amp;'Mortgage Payment Plan'!E$21),'Mortgage Payment Plan'!E$20,IF(AND(MONTH(A126)+1=13,MONTH(1&amp;'Mortgage Payment Plan'!E$21)=1),'Mortgage Payment Plan'!E$20,0)))-(H_MortgageAmoritization!B126*'Mortgage Payment Plan'!E$9/12),'Mortgage Payment Plan'!D180),#N/A),#N/A)</f>
        <v>517.35774324018075</v>
      </c>
      <c r="F127" s="50">
        <f>IFERROR(IF(B126&gt;0,IF(ISBLANK('Mortgage Payment Plan'!E180),(H_MortgageAmoritization!B126*'Mortgage Payment Plan'!E$9/12),'Mortgage Payment Plan'!E180),#N/A),#N/A)</f>
        <v>1161.3822567598193</v>
      </c>
      <c r="G127" s="50">
        <f>IFERROR(IF(B126&gt;0,IF(ISBLANK('Mortgage Payment Plan'!F180),'Mortgage Payment Plan'!E$14,'Mortgage Payment Plan'!F180),#N/A),#N/A)</f>
        <v>0</v>
      </c>
      <c r="H127" s="50">
        <f t="shared" si="1"/>
        <v>1678.74</v>
      </c>
      <c r="J127" s="49">
        <v>49827</v>
      </c>
      <c r="N127" s="50">
        <v>231759.09360872369</v>
      </c>
      <c r="O127" s="50">
        <v>161601.59360872355</v>
      </c>
      <c r="P127" s="50">
        <v>0</v>
      </c>
      <c r="Q127" s="50" t="e" cm="1">
        <f t="array" ref="Q127">IF('Mortgage Payment Plan'!E$22="Annual",IF(MATCH(J127,S:S,0),N127,#N/A),IF('Mortgage Payment Plan'!E$22="Percentage",_xlfn.IFS(R$2=J127,N127,R$3=J127,N127,R$4=J127,N127,R$5=J127,N127,R$6=J127,N127),#N/A))</f>
        <v>#N/A</v>
      </c>
      <c r="U127" s="49">
        <f>IFERROR(IF(V126&gt;0,IF(H_MortgageAmoritization!V126-H_MortgageAmoritization!Y127&gt;0,DATE(YEAR(U126),MONTH(U126)+1,DAY(U$2)),#N/A),#N/A),#N/A)</f>
        <v>49827</v>
      </c>
      <c r="V127" s="50">
        <f>IFERROR(IF(V126&gt;0,IF(H_MortgageAmoritization!V126-H_MortgageAmoritization!Y127&gt;0,H_MortgageAmoritization!V126-H_MortgageAmoritization!Y127,#N/A),#N/A),#N/A)</f>
        <v>231758.8391250961</v>
      </c>
      <c r="W127" s="50">
        <f>IFERROR(IF(AND(V126&gt;0,H_MortgageAmoritization!V126-H_MortgageAmoritization!Y127&gt;0),Z127+W126,#N/A),#N/A)</f>
        <v>161601.52292856187</v>
      </c>
      <c r="X127" s="50">
        <f>IFERROR(IF(AND(V126&gt;0,H_MortgageAmoritization!V126-H_MortgageAmoritization!Y127&gt;0),X126+AA127,#N/A),#N/A)</f>
        <v>0</v>
      </c>
      <c r="Y127" s="50">
        <f>IFERROR(IF(V126&gt;0,(IFERROR(('Mortgage Payment Plan'!E$8*('Mortgage Payment Plan'!E$9/12)/(1-((1+('Mortgage Payment Plan'!E$9/12))^IF('Mortgage Payment Plan'!E$16="30 Year Fixed",-360,-180)))),0))-(H_MortgageAmoritization!V126*'Mortgage Payment Plan'!E$9/12),#N/A),#N/A)</f>
        <v>517.3604724400443</v>
      </c>
      <c r="Z127" s="50">
        <f>IFERROR(IF(V126&gt;0,(H_MortgageAmoritization!V126*'Mortgage Payment Plan'!E$9/12),#N/A),#N/A)</f>
        <v>1161.3809979876808</v>
      </c>
      <c r="AA127" s="50">
        <f>IFERROR(IF(V126&gt;0,'Mortgage Payment Plan'!E$14,#N/A),#N/A)</f>
        <v>0</v>
      </c>
      <c r="AB127" s="49">
        <v>49827</v>
      </c>
      <c r="AC127" s="50">
        <v>231758.8391250961</v>
      </c>
      <c r="AD127" s="50">
        <v>161601.52292856187</v>
      </c>
      <c r="AE127" s="50">
        <v>0</v>
      </c>
    </row>
    <row r="128" spans="1:31" ht="15.75" customHeight="1" x14ac:dyDescent="0.25">
      <c r="A128" s="49">
        <f>IFERROR(IF(B127&gt;0,IF(ISBLANK('Mortgage Payment Plan'!C181),IF(H_MortgageAmoritization!B127-H_MortgageAmoritization!E128&gt;0,DATE(YEAR(A127),MONTH(A127)+1,DAY(A$2)),#N/A),'Mortgage Payment Plan'!C181),#N/A),#N/A)</f>
        <v>49857</v>
      </c>
      <c r="B128" s="50">
        <f>IFERROR(IF(B127&gt;0,IF(OR(ISBLANK('Mortgage Payment Plan'!G181),'Mortgage Payment Plan'!G181=""),IF(H_MortgageAmoritization!B127-H_MortgageAmoritization!E128&gt;0,H_MortgageAmoritization!B127-H_MortgageAmoritization!E128,#N/A),'Mortgage Payment Plan'!G181),#N/A),#N/A)</f>
        <v>231239.14907676732</v>
      </c>
      <c r="C128" s="50">
        <f>IFERROR(IF(AND(B127&gt;0,H_MortgageAmoritization!B127-H_MortgageAmoritization!E128&gt;0),F128+C127,#N/A),#N/A)</f>
        <v>162760.38907676717</v>
      </c>
      <c r="D128" s="50">
        <f>IFERROR(IF(AND(B127&gt;0,H_MortgageAmoritization!B127-H_MortgageAmoritization!E128&gt;0),D127+G128,#N/A),#N/A)</f>
        <v>0</v>
      </c>
      <c r="E128" s="50">
        <f>IFERROR(IF(B127&gt;0,IF(ISBLANK('Mortgage Payment Plan'!D181),('Mortgage Payment Plan'!E$18+'Mortgage Payment Plan'!E$19+IF(MONTH(A127)+1=MONTH(1&amp;'Mortgage Payment Plan'!E$21),'Mortgage Payment Plan'!E$20,IF(AND(MONTH(A127)+1=13,MONTH(1&amp;'Mortgage Payment Plan'!E$21)=1),'Mortgage Payment Plan'!E$20,0)))-(H_MortgageAmoritization!B127*'Mortgage Payment Plan'!E$9/12),'Mortgage Payment Plan'!D181),#N/A),#N/A)</f>
        <v>519.94453195638152</v>
      </c>
      <c r="F128" s="50">
        <f>IFERROR(IF(B127&gt;0,IF(ISBLANK('Mortgage Payment Plan'!E181),(H_MortgageAmoritization!B127*'Mortgage Payment Plan'!E$9/12),'Mortgage Payment Plan'!E181),#N/A),#N/A)</f>
        <v>1158.7954680436185</v>
      </c>
      <c r="G128" s="50">
        <f>IFERROR(IF(B127&gt;0,IF(ISBLANK('Mortgage Payment Plan'!F181),'Mortgage Payment Plan'!E$14,'Mortgage Payment Plan'!F181),#N/A),#N/A)</f>
        <v>0</v>
      </c>
      <c r="H128" s="50">
        <f t="shared" si="1"/>
        <v>1678.74</v>
      </c>
      <c r="J128" s="49">
        <v>49857</v>
      </c>
      <c r="N128" s="50">
        <v>231239.14907676732</v>
      </c>
      <c r="O128" s="50">
        <v>162760.38907676717</v>
      </c>
      <c r="P128" s="50">
        <v>0</v>
      </c>
      <c r="Q128" s="50" t="e" cm="1">
        <f t="array" ref="Q128">IF('Mortgage Payment Plan'!E$22="Annual",IF(MATCH(J128,S:S,0),N128,#N/A),IF('Mortgage Payment Plan'!E$22="Percentage",_xlfn.IFS(R$2=J128,N128,R$3=J128,N128,R$4=J128,N128,R$5=J128,N128,R$6=J128,N128),#N/A))</f>
        <v>#N/A</v>
      </c>
      <c r="U128" s="49">
        <f>IFERROR(IF(V127&gt;0,IF(H_MortgageAmoritization!V127-H_MortgageAmoritization!Y128&gt;0,DATE(YEAR(U127),MONTH(U127)+1,DAY(U$2)),#N/A),#N/A),#N/A)</f>
        <v>49857</v>
      </c>
      <c r="V128" s="50">
        <f>IFERROR(IF(V127&gt;0,IF(H_MortgageAmoritization!V127-H_MortgageAmoritization!Y128&gt;0,H_MortgageAmoritization!V127-H_MortgageAmoritization!Y128,#N/A),#N/A),#N/A)</f>
        <v>231238.89185029385</v>
      </c>
      <c r="W128" s="50">
        <f>IFERROR(IF(AND(V127&gt;0,H_MortgageAmoritization!V127-H_MortgageAmoritization!Y128&gt;0),Z128+W127,#N/A),#N/A)</f>
        <v>162760.31712418736</v>
      </c>
      <c r="X128" s="50">
        <f>IFERROR(IF(AND(V127&gt;0,H_MortgageAmoritization!V127-H_MortgageAmoritization!Y128&gt;0),X127+AA128,#N/A),#N/A)</f>
        <v>0</v>
      </c>
      <c r="Y128" s="50">
        <f>IFERROR(IF(V127&gt;0,(IFERROR(('Mortgage Payment Plan'!E$8*('Mortgage Payment Plan'!E$9/12)/(1-((1+('Mortgage Payment Plan'!E$9/12))^IF('Mortgage Payment Plan'!E$16="30 Year Fixed",-360,-180)))),0))-(H_MortgageAmoritization!V127*'Mortgage Payment Plan'!E$9/12),#N/A),#N/A)</f>
        <v>519.94727480224446</v>
      </c>
      <c r="Z128" s="50">
        <f>IFERROR(IF(V127&gt;0,(H_MortgageAmoritization!V127*'Mortgage Payment Plan'!E$9/12),#N/A),#N/A)</f>
        <v>1158.7941956254806</v>
      </c>
      <c r="AA128" s="50">
        <f>IFERROR(IF(V127&gt;0,'Mortgage Payment Plan'!E$14,#N/A),#N/A)</f>
        <v>0</v>
      </c>
      <c r="AB128" s="49">
        <v>49857</v>
      </c>
      <c r="AC128" s="50">
        <v>231238.89185029385</v>
      </c>
      <c r="AD128" s="50">
        <v>162760.31712418736</v>
      </c>
      <c r="AE128" s="50">
        <v>0</v>
      </c>
    </row>
    <row r="129" spans="1:31" ht="15.75" customHeight="1" x14ac:dyDescent="0.25">
      <c r="A129" s="49">
        <f>IFERROR(IF(B128&gt;0,IF(ISBLANK('Mortgage Payment Plan'!C182),IF(H_MortgageAmoritization!B128-H_MortgageAmoritization!E129&gt;0,DATE(YEAR(A128),MONTH(A128)+1,DAY(A$2)),#N/A),'Mortgage Payment Plan'!C182),#N/A),#N/A)</f>
        <v>49888</v>
      </c>
      <c r="B129" s="50">
        <f>IFERROR(IF(B128&gt;0,IF(OR(ISBLANK('Mortgage Payment Plan'!G182),'Mortgage Payment Plan'!G182=""),IF(H_MortgageAmoritization!B128-H_MortgageAmoritization!E129&gt;0,H_MortgageAmoritization!B128-H_MortgageAmoritization!E129,#N/A),'Mortgage Payment Plan'!G182),#N/A),#N/A)</f>
        <v>230716.60482215116</v>
      </c>
      <c r="C129" s="50">
        <f>IFERROR(IF(AND(B128&gt;0,H_MortgageAmoritization!B128-H_MortgageAmoritization!E129&gt;0),F129+C128,#N/A),#N/A)</f>
        <v>163916.584822151</v>
      </c>
      <c r="D129" s="50">
        <f>IFERROR(IF(AND(B128&gt;0,H_MortgageAmoritization!B128-H_MortgageAmoritization!E129&gt;0),D128+G129,#N/A),#N/A)</f>
        <v>0</v>
      </c>
      <c r="E129" s="50">
        <f>IFERROR(IF(B128&gt;0,IF(ISBLANK('Mortgage Payment Plan'!D182),('Mortgage Payment Plan'!E$18+'Mortgage Payment Plan'!E$19+IF(MONTH(A128)+1=MONTH(1&amp;'Mortgage Payment Plan'!E$21),'Mortgage Payment Plan'!E$20,IF(AND(MONTH(A128)+1=13,MONTH(1&amp;'Mortgage Payment Plan'!E$21)=1),'Mortgage Payment Plan'!E$20,0)))-(H_MortgageAmoritization!B128*'Mortgage Payment Plan'!E$9/12),'Mortgage Payment Plan'!D182),#N/A),#N/A)</f>
        <v>522.54425461616347</v>
      </c>
      <c r="F129" s="50">
        <f>IFERROR(IF(B128&gt;0,IF(ISBLANK('Mortgage Payment Plan'!E182),(H_MortgageAmoritization!B128*'Mortgage Payment Plan'!E$9/12),'Mortgage Payment Plan'!E182),#N/A),#N/A)</f>
        <v>1156.1957453838365</v>
      </c>
      <c r="G129" s="50">
        <f>IFERROR(IF(B128&gt;0,IF(ISBLANK('Mortgage Payment Plan'!F182),'Mortgage Payment Plan'!E$14,'Mortgage Payment Plan'!F182),#N/A),#N/A)</f>
        <v>0</v>
      </c>
      <c r="H129" s="50">
        <f t="shared" si="1"/>
        <v>1678.74</v>
      </c>
      <c r="J129" s="49">
        <v>49888</v>
      </c>
      <c r="N129" s="50">
        <v>230716.60482215116</v>
      </c>
      <c r="O129" s="50">
        <v>163916.584822151</v>
      </c>
      <c r="P129" s="50">
        <v>0</v>
      </c>
      <c r="Q129" s="50" t="e" cm="1">
        <f t="array" ref="Q129">IF('Mortgage Payment Plan'!E$22="Annual",IF(MATCH(J129,S:S,0),N129,#N/A),IF('Mortgage Payment Plan'!E$22="Percentage",_xlfn.IFS(R$2=J129,N129,R$3=J129,N129,R$4=J129,N129,R$5=J129,N129,R$6=J129,N129),#N/A))</f>
        <v>#N/A</v>
      </c>
      <c r="U129" s="49">
        <f>IFERROR(IF(V128&gt;0,IF(H_MortgageAmoritization!V128-H_MortgageAmoritization!Y129&gt;0,DATE(YEAR(U128),MONTH(U128)+1,DAY(U$2)),#N/A),#N/A),#N/A)</f>
        <v>49888</v>
      </c>
      <c r="V129" s="50">
        <f>IFERROR(IF(V128&gt;0,IF(H_MortgageAmoritization!V128-H_MortgageAmoritization!Y129&gt;0,H_MortgageAmoritization!V128-H_MortgageAmoritization!Y129,#N/A),#N/A),#N/A)</f>
        <v>230716.34483911758</v>
      </c>
      <c r="W129" s="50">
        <f>IFERROR(IF(AND(V128&gt;0,H_MortgageAmoritization!V128-H_MortgageAmoritization!Y129&gt;0),Z129+W128,#N/A),#N/A)</f>
        <v>163916.51158343884</v>
      </c>
      <c r="X129" s="50">
        <f>IFERROR(IF(AND(V128&gt;0,H_MortgageAmoritization!V128-H_MortgageAmoritization!Y129&gt;0),X128+AA129,#N/A),#N/A)</f>
        <v>0</v>
      </c>
      <c r="Y129" s="50">
        <f>IFERROR(IF(V128&gt;0,(IFERROR(('Mortgage Payment Plan'!E$8*('Mortgage Payment Plan'!E$9/12)/(1-((1+('Mortgage Payment Plan'!E$9/12))^IF('Mortgage Payment Plan'!E$16="30 Year Fixed",-360,-180)))),0))-(H_MortgageAmoritization!V128*'Mortgage Payment Plan'!E$9/12),#N/A),#N/A)</f>
        <v>522.54701117625586</v>
      </c>
      <c r="Z129" s="50">
        <f>IFERROR(IF(V128&gt;0,(H_MortgageAmoritization!V128*'Mortgage Payment Plan'!E$9/12),#N/A),#N/A)</f>
        <v>1156.1944592514692</v>
      </c>
      <c r="AA129" s="50">
        <f>IFERROR(IF(V128&gt;0,'Mortgage Payment Plan'!E$14,#N/A),#N/A)</f>
        <v>0</v>
      </c>
      <c r="AB129" s="49">
        <v>49888</v>
      </c>
      <c r="AC129" s="50">
        <v>230716.34483911758</v>
      </c>
      <c r="AD129" s="50">
        <v>163916.51158343884</v>
      </c>
      <c r="AE129" s="50">
        <v>0</v>
      </c>
    </row>
    <row r="130" spans="1:31" ht="15.75" customHeight="1" x14ac:dyDescent="0.25">
      <c r="A130" s="49">
        <f>IFERROR(IF(B129&gt;0,IF(ISBLANK('Mortgage Payment Plan'!C183),IF(H_MortgageAmoritization!B129-H_MortgageAmoritization!E130&gt;0,DATE(YEAR(A129),MONTH(A129)+1,DAY(A$2)),#N/A),'Mortgage Payment Plan'!C183),#N/A),#N/A)</f>
        <v>49919</v>
      </c>
      <c r="B130" s="50">
        <f>IFERROR(IF(B129&gt;0,IF(OR(ISBLANK('Mortgage Payment Plan'!G183),'Mortgage Payment Plan'!G183=""),IF(H_MortgageAmoritization!B129-H_MortgageAmoritization!E130&gt;0,H_MortgageAmoritization!B129-H_MortgageAmoritization!E130,#N/A),'Mortgage Payment Plan'!G183),#N/A),#N/A)</f>
        <v>230191.4478462619</v>
      </c>
      <c r="C130" s="50">
        <f>IFERROR(IF(AND(B129&gt;0,H_MortgageAmoritization!B129-H_MortgageAmoritization!E130&gt;0),F130+C129,#N/A),#N/A)</f>
        <v>165070.16784626176</v>
      </c>
      <c r="D130" s="50">
        <f>IFERROR(IF(AND(B129&gt;0,H_MortgageAmoritization!B129-H_MortgageAmoritization!E130&gt;0),D129+G130,#N/A),#N/A)</f>
        <v>0</v>
      </c>
      <c r="E130" s="50">
        <f>IFERROR(IF(B129&gt;0,IF(ISBLANK('Mortgage Payment Plan'!D183),('Mortgage Payment Plan'!E$18+'Mortgage Payment Plan'!E$19+IF(MONTH(A129)+1=MONTH(1&amp;'Mortgage Payment Plan'!E$21),'Mortgage Payment Plan'!E$20,IF(AND(MONTH(A129)+1=13,MONTH(1&amp;'Mortgage Payment Plan'!E$21)=1),'Mortgage Payment Plan'!E$20,0)))-(H_MortgageAmoritization!B129*'Mortgage Payment Plan'!E$9/12),'Mortgage Payment Plan'!D183),#N/A),#N/A)</f>
        <v>525.15697588924422</v>
      </c>
      <c r="F130" s="50">
        <f>IFERROR(IF(B129&gt;0,IF(ISBLANK('Mortgage Payment Plan'!E183),(H_MortgageAmoritization!B129*'Mortgage Payment Plan'!E$9/12),'Mortgage Payment Plan'!E183),#N/A),#N/A)</f>
        <v>1153.5830241107558</v>
      </c>
      <c r="G130" s="50">
        <f>IFERROR(IF(B129&gt;0,IF(ISBLANK('Mortgage Payment Plan'!F183),'Mortgage Payment Plan'!E$14,'Mortgage Payment Plan'!F183),#N/A),#N/A)</f>
        <v>0</v>
      </c>
      <c r="H130" s="50">
        <f t="shared" si="1"/>
        <v>1678.74</v>
      </c>
      <c r="J130" s="49">
        <v>49919</v>
      </c>
      <c r="N130" s="50">
        <v>230191.4478462619</v>
      </c>
      <c r="O130" s="50">
        <v>165070.16784626176</v>
      </c>
      <c r="P130" s="50">
        <v>0</v>
      </c>
      <c r="Q130" s="50" t="e" cm="1">
        <f t="array" ref="Q130">IF('Mortgage Payment Plan'!E$22="Annual",IF(MATCH(J130,S:S,0),N130,#N/A),IF('Mortgage Payment Plan'!E$22="Percentage",_xlfn.IFS(R$2=J130,N130,R$3=J130,N130,R$4=J130,N130,R$5=J130,N130,R$6=J130,N130),#N/A))</f>
        <v>#N/A</v>
      </c>
      <c r="U130" s="49">
        <f>IFERROR(IF(V129&gt;0,IF(H_MortgageAmoritization!V129-H_MortgageAmoritization!Y130&gt;0,DATE(YEAR(U129),MONTH(U129)+1,DAY(U$2)),#N/A),#N/A),#N/A)</f>
        <v>49919</v>
      </c>
      <c r="V130" s="50">
        <f>IFERROR(IF(V129&gt;0,IF(H_MortgageAmoritization!V129-H_MortgageAmoritization!Y130&gt;0,H_MortgageAmoritization!V129-H_MortgageAmoritization!Y130,#N/A),#N/A),#N/A)</f>
        <v>230191.18509288543</v>
      </c>
      <c r="W130" s="50">
        <f>IFERROR(IF(AND(V129&gt;0,H_MortgageAmoritization!V129-H_MortgageAmoritization!Y130&gt;0),Z130+W129,#N/A),#N/A)</f>
        <v>165070.09330763444</v>
      </c>
      <c r="X130" s="50">
        <f>IFERROR(IF(AND(V129&gt;0,H_MortgageAmoritization!V129-H_MortgageAmoritization!Y130&gt;0),X129+AA130,#N/A),#N/A)</f>
        <v>0</v>
      </c>
      <c r="Y130" s="50">
        <f>IFERROR(IF(V129&gt;0,(IFERROR(('Mortgage Payment Plan'!E$8*('Mortgage Payment Plan'!E$9/12)/(1-((1+('Mortgage Payment Plan'!E$9/12))^IF('Mortgage Payment Plan'!E$16="30 Year Fixed",-360,-180)))),0))-(H_MortgageAmoritization!V129*'Mortgage Payment Plan'!E$9/12),#N/A),#N/A)</f>
        <v>525.15974623213719</v>
      </c>
      <c r="Z130" s="50">
        <f>IFERROR(IF(V129&gt;0,(H_MortgageAmoritization!V129*'Mortgage Payment Plan'!E$9/12),#N/A),#N/A)</f>
        <v>1153.5817241955879</v>
      </c>
      <c r="AA130" s="50">
        <f>IFERROR(IF(V129&gt;0,'Mortgage Payment Plan'!E$14,#N/A),#N/A)</f>
        <v>0</v>
      </c>
      <c r="AB130" s="49">
        <v>49919</v>
      </c>
      <c r="AC130" s="50">
        <v>230191.18509288543</v>
      </c>
      <c r="AD130" s="50">
        <v>165070.09330763444</v>
      </c>
      <c r="AE130" s="50">
        <v>0</v>
      </c>
    </row>
    <row r="131" spans="1:31" ht="15.75" customHeight="1" x14ac:dyDescent="0.25">
      <c r="A131" s="49">
        <f>IFERROR(IF(B130&gt;0,IF(ISBLANK('Mortgage Payment Plan'!C184),IF(H_MortgageAmoritization!B130-H_MortgageAmoritization!E131&gt;0,DATE(YEAR(A130),MONTH(A130)+1,DAY(A$2)),#N/A),'Mortgage Payment Plan'!C184),#N/A),#N/A)</f>
        <v>49949</v>
      </c>
      <c r="B131" s="50">
        <f>IFERROR(IF(B130&gt;0,IF(OR(ISBLANK('Mortgage Payment Plan'!G184),'Mortgage Payment Plan'!G184=""),IF(H_MortgageAmoritization!B130-H_MortgageAmoritization!E131&gt;0,H_MortgageAmoritization!B130-H_MortgageAmoritization!E131,#N/A),'Mortgage Payment Plan'!G184),#N/A),#N/A)</f>
        <v>229663.66508549321</v>
      </c>
      <c r="C131" s="50">
        <f>IFERROR(IF(AND(B130&gt;0,H_MortgageAmoritization!B130-H_MortgageAmoritization!E131&gt;0),F131+C130,#N/A),#N/A)</f>
        <v>166221.12508549305</v>
      </c>
      <c r="D131" s="50">
        <f>IFERROR(IF(AND(B130&gt;0,H_MortgageAmoritization!B130-H_MortgageAmoritization!E131&gt;0),D130+G131,#N/A),#N/A)</f>
        <v>0</v>
      </c>
      <c r="E131" s="50">
        <f>IFERROR(IF(B130&gt;0,IF(ISBLANK('Mortgage Payment Plan'!D184),('Mortgage Payment Plan'!E$18+'Mortgage Payment Plan'!E$19+IF(MONTH(A130)+1=MONTH(1&amp;'Mortgage Payment Plan'!E$21),'Mortgage Payment Plan'!E$20,IF(AND(MONTH(A130)+1=13,MONTH(1&amp;'Mortgage Payment Plan'!E$21)=1),'Mortgage Payment Plan'!E$20,0)))-(H_MortgageAmoritization!B130*'Mortgage Payment Plan'!E$9/12),'Mortgage Payment Plan'!D184),#N/A),#N/A)</f>
        <v>527.78276076869042</v>
      </c>
      <c r="F131" s="50">
        <f>IFERROR(IF(B130&gt;0,IF(ISBLANK('Mortgage Payment Plan'!E184),(H_MortgageAmoritization!B130*'Mortgage Payment Plan'!E$9/12),'Mortgage Payment Plan'!E184),#N/A),#N/A)</f>
        <v>1150.9572392313096</v>
      </c>
      <c r="G131" s="50">
        <f>IFERROR(IF(B130&gt;0,IF(ISBLANK('Mortgage Payment Plan'!F184),'Mortgage Payment Plan'!E$14,'Mortgage Payment Plan'!F184),#N/A),#N/A)</f>
        <v>0</v>
      </c>
      <c r="H131" s="50">
        <f t="shared" si="1"/>
        <v>1678.74</v>
      </c>
      <c r="J131" s="49">
        <v>49949</v>
      </c>
      <c r="N131" s="50">
        <v>229663.66508549321</v>
      </c>
      <c r="O131" s="50">
        <v>166221.12508549305</v>
      </c>
      <c r="P131" s="50">
        <v>0</v>
      </c>
      <c r="Q131" s="50" t="e" cm="1">
        <f t="array" ref="Q131">IF('Mortgage Payment Plan'!E$22="Annual",IF(MATCH(J131,S:S,0),N131,#N/A),IF('Mortgage Payment Plan'!E$22="Percentage",_xlfn.IFS(R$2=J131,N131,R$3=J131,N131,R$4=J131,N131,R$5=J131,N131,R$6=J131,N131),#N/A))</f>
        <v>#N/A</v>
      </c>
      <c r="U131" s="49">
        <f>IFERROR(IF(V130&gt;0,IF(H_MortgageAmoritization!V130-H_MortgageAmoritization!Y131&gt;0,DATE(YEAR(U130),MONTH(U130)+1,DAY(U$2)),#N/A),#N/A),#N/A)</f>
        <v>49949</v>
      </c>
      <c r="V131" s="50">
        <f>IFERROR(IF(V130&gt;0,IF(H_MortgageAmoritization!V130-H_MortgageAmoritization!Y131&gt;0,H_MortgageAmoritization!V130-H_MortgageAmoritization!Y131,#N/A),#N/A),#N/A)</f>
        <v>229663.39954792213</v>
      </c>
      <c r="W131" s="50">
        <f>IFERROR(IF(AND(V130&gt;0,H_MortgageAmoritization!V130-H_MortgageAmoritization!Y131&gt;0),Z131+W130,#N/A),#N/A)</f>
        <v>166221.04923309886</v>
      </c>
      <c r="X131" s="50">
        <f>IFERROR(IF(AND(V130&gt;0,H_MortgageAmoritization!V130-H_MortgageAmoritization!Y131&gt;0),X130+AA131,#N/A),#N/A)</f>
        <v>0</v>
      </c>
      <c r="Y131" s="50">
        <f>IFERROR(IF(V130&gt;0,(IFERROR(('Mortgage Payment Plan'!E$8*('Mortgage Payment Plan'!E$9/12)/(1-((1+('Mortgage Payment Plan'!E$9/12))^IF('Mortgage Payment Plan'!E$16="30 Year Fixed",-360,-180)))),0))-(H_MortgageAmoritization!V130*'Mortgage Payment Plan'!E$9/12),#N/A),#N/A)</f>
        <v>527.78554496329798</v>
      </c>
      <c r="Z131" s="50">
        <f>IFERROR(IF(V130&gt;0,(H_MortgageAmoritization!V130*'Mortgage Payment Plan'!E$9/12),#N/A),#N/A)</f>
        <v>1150.9559254644271</v>
      </c>
      <c r="AA131" s="50">
        <f>IFERROR(IF(V130&gt;0,'Mortgage Payment Plan'!E$14,#N/A),#N/A)</f>
        <v>0</v>
      </c>
      <c r="AB131" s="49">
        <v>49949</v>
      </c>
      <c r="AC131" s="50">
        <v>229663.39954792213</v>
      </c>
      <c r="AD131" s="50">
        <v>166221.04923309886</v>
      </c>
      <c r="AE131" s="50">
        <v>0</v>
      </c>
    </row>
    <row r="132" spans="1:31" ht="15.75" customHeight="1" x14ac:dyDescent="0.25">
      <c r="A132" s="49">
        <f>IFERROR(IF(B131&gt;0,IF(ISBLANK('Mortgage Payment Plan'!C185),IF(H_MortgageAmoritization!B131-H_MortgageAmoritization!E132&gt;0,DATE(YEAR(A131),MONTH(A131)+1,DAY(A$2)),#N/A),'Mortgage Payment Plan'!C185),#N/A),#N/A)</f>
        <v>49980</v>
      </c>
      <c r="B132" s="50">
        <f>IFERROR(IF(B131&gt;0,IF(OR(ISBLANK('Mortgage Payment Plan'!G185),'Mortgage Payment Plan'!G185=""),IF(H_MortgageAmoritization!B131-H_MortgageAmoritization!E132&gt;0,H_MortgageAmoritization!B131-H_MortgageAmoritization!E132,#N/A),'Mortgage Payment Plan'!G185),#N/A),#N/A)</f>
        <v>229133.24341092067</v>
      </c>
      <c r="C132" s="50">
        <f>IFERROR(IF(AND(B131&gt;0,H_MortgageAmoritization!B131-H_MortgageAmoritization!E132&gt;0),F132+C131,#N/A),#N/A)</f>
        <v>167369.44341092053</v>
      </c>
      <c r="D132" s="50">
        <f>IFERROR(IF(AND(B131&gt;0,H_MortgageAmoritization!B131-H_MortgageAmoritization!E132&gt;0),D131+G132,#N/A),#N/A)</f>
        <v>0</v>
      </c>
      <c r="E132" s="50">
        <f>IFERROR(IF(B131&gt;0,IF(ISBLANK('Mortgage Payment Plan'!D185),('Mortgage Payment Plan'!E$18+'Mortgage Payment Plan'!E$19+IF(MONTH(A131)+1=MONTH(1&amp;'Mortgage Payment Plan'!E$21),'Mortgage Payment Plan'!E$20,IF(AND(MONTH(A131)+1=13,MONTH(1&amp;'Mortgage Payment Plan'!E$21)=1),'Mortgage Payment Plan'!E$20,0)))-(H_MortgageAmoritization!B131*'Mortgage Payment Plan'!E$9/12),'Mortgage Payment Plan'!D185),#N/A),#N/A)</f>
        <v>530.4216745725339</v>
      </c>
      <c r="F132" s="50">
        <f>IFERROR(IF(B131&gt;0,IF(ISBLANK('Mortgage Payment Plan'!E185),(H_MortgageAmoritization!B131*'Mortgage Payment Plan'!E$9/12),'Mortgage Payment Plan'!E185),#N/A),#N/A)</f>
        <v>1148.3183254274661</v>
      </c>
      <c r="G132" s="50">
        <f>IFERROR(IF(B131&gt;0,IF(ISBLANK('Mortgage Payment Plan'!F185),'Mortgage Payment Plan'!E$14,'Mortgage Payment Plan'!F185),#N/A),#N/A)</f>
        <v>0</v>
      </c>
      <c r="H132" s="50">
        <f t="shared" si="1"/>
        <v>1678.74</v>
      </c>
      <c r="J132" s="49">
        <v>49980</v>
      </c>
      <c r="N132" s="50">
        <v>229133.24341092067</v>
      </c>
      <c r="O132" s="50">
        <v>167369.44341092053</v>
      </c>
      <c r="P132" s="50">
        <v>0</v>
      </c>
      <c r="Q132" s="50" t="e" cm="1">
        <f t="array" ref="Q132">IF('Mortgage Payment Plan'!E$22="Annual",IF(MATCH(J132,S:S,0),N132,#N/A),IF('Mortgage Payment Plan'!E$22="Percentage",_xlfn.IFS(R$2=J132,N132,R$3=J132,N132,R$4=J132,N132,R$5=J132,N132,R$6=J132,N132),#N/A))</f>
        <v>#N/A</v>
      </c>
      <c r="U132" s="49">
        <f>IFERROR(IF(V131&gt;0,IF(H_MortgageAmoritization!V131-H_MortgageAmoritization!Y132&gt;0,DATE(YEAR(U131),MONTH(U131)+1,DAY(U$2)),#N/A),#N/A),#N/A)</f>
        <v>49980</v>
      </c>
      <c r="V132" s="50">
        <f>IFERROR(IF(V131&gt;0,IF(H_MortgageAmoritization!V131-H_MortgageAmoritization!Y132&gt;0,H_MortgageAmoritization!V131-H_MortgageAmoritization!Y132,#N/A),#N/A),#N/A)</f>
        <v>229132.97507523402</v>
      </c>
      <c r="W132" s="50">
        <f>IFERROR(IF(AND(V131&gt;0,H_MortgageAmoritization!V131-H_MortgageAmoritization!Y132&gt;0),Z132+W131,#N/A),#N/A)</f>
        <v>167369.36623083847</v>
      </c>
      <c r="X132" s="50">
        <f>IFERROR(IF(AND(V131&gt;0,H_MortgageAmoritization!V131-H_MortgageAmoritization!Y132&gt;0),X131+AA132,#N/A),#N/A)</f>
        <v>0</v>
      </c>
      <c r="Y132" s="50">
        <f>IFERROR(IF(V131&gt;0,(IFERROR(('Mortgage Payment Plan'!E$8*('Mortgage Payment Plan'!E$9/12)/(1-((1+('Mortgage Payment Plan'!E$9/12))^IF('Mortgage Payment Plan'!E$16="30 Year Fixed",-360,-180)))),0))-(H_MortgageAmoritization!V131*'Mortgage Payment Plan'!E$9/12),#N/A),#N/A)</f>
        <v>530.42447268811429</v>
      </c>
      <c r="Z132" s="50">
        <f>IFERROR(IF(V131&gt;0,(H_MortgageAmoritization!V131*'Mortgage Payment Plan'!E$9/12),#N/A),#N/A)</f>
        <v>1148.3169977396108</v>
      </c>
      <c r="AA132" s="50">
        <f>IFERROR(IF(V131&gt;0,'Mortgage Payment Plan'!E$14,#N/A),#N/A)</f>
        <v>0</v>
      </c>
      <c r="AB132" s="49">
        <v>49980</v>
      </c>
      <c r="AC132" s="50">
        <v>229132.97507523402</v>
      </c>
      <c r="AD132" s="50">
        <v>167369.36623083847</v>
      </c>
      <c r="AE132" s="50">
        <v>0</v>
      </c>
    </row>
    <row r="133" spans="1:31" ht="15.75" customHeight="1" x14ac:dyDescent="0.25">
      <c r="A133" s="49">
        <f>IFERROR(IF(B132&gt;0,IF(ISBLANK('Mortgage Payment Plan'!C186),IF(H_MortgageAmoritization!B132-H_MortgageAmoritization!E133&gt;0,DATE(YEAR(A132),MONTH(A132)+1,DAY(A$2)),#N/A),'Mortgage Payment Plan'!C186),#N/A),#N/A)</f>
        <v>50010</v>
      </c>
      <c r="B133" s="50">
        <f>IFERROR(IF(B132&gt;0,IF(OR(ISBLANK('Mortgage Payment Plan'!G186),'Mortgage Payment Plan'!G186=""),IF(H_MortgageAmoritization!B132-H_MortgageAmoritization!E133&gt;0,H_MortgageAmoritization!B132-H_MortgageAmoritization!E133,#N/A),'Mortgage Payment Plan'!G186),#N/A),#N/A)</f>
        <v>228600.16962797527</v>
      </c>
      <c r="C133" s="50">
        <f>IFERROR(IF(AND(B132&gt;0,H_MortgageAmoritization!B132-H_MortgageAmoritization!E133&gt;0),F133+C132,#N/A),#N/A)</f>
        <v>168515.10962797512</v>
      </c>
      <c r="D133" s="50">
        <f>IFERROR(IF(AND(B132&gt;0,H_MortgageAmoritization!B132-H_MortgageAmoritization!E133&gt;0),D132+G133,#N/A),#N/A)</f>
        <v>0</v>
      </c>
      <c r="E133" s="50">
        <f>IFERROR(IF(B132&gt;0,IF(ISBLANK('Mortgage Payment Plan'!D186),('Mortgage Payment Plan'!E$18+'Mortgage Payment Plan'!E$19+IF(MONTH(A132)+1=MONTH(1&amp;'Mortgage Payment Plan'!E$21),'Mortgage Payment Plan'!E$20,IF(AND(MONTH(A132)+1=13,MONTH(1&amp;'Mortgage Payment Plan'!E$21)=1),'Mortgage Payment Plan'!E$20,0)))-(H_MortgageAmoritization!B132*'Mortgage Payment Plan'!E$9/12),'Mortgage Payment Plan'!D186),#N/A),#N/A)</f>
        <v>533.07378294539672</v>
      </c>
      <c r="F133" s="50">
        <f>IFERROR(IF(B132&gt;0,IF(ISBLANK('Mortgage Payment Plan'!E186),(H_MortgageAmoritization!B132*'Mortgage Payment Plan'!E$9/12),'Mortgage Payment Plan'!E186),#N/A),#N/A)</f>
        <v>1145.6662170546033</v>
      </c>
      <c r="G133" s="50">
        <f>IFERROR(IF(B132&gt;0,IF(ISBLANK('Mortgage Payment Plan'!F186),'Mortgage Payment Plan'!E$14,'Mortgage Payment Plan'!F186),#N/A),#N/A)</f>
        <v>0</v>
      </c>
      <c r="H133" s="50">
        <f t="shared" si="1"/>
        <v>1678.74</v>
      </c>
      <c r="J133" s="49">
        <v>50010</v>
      </c>
      <c r="N133" s="50">
        <v>228600.16962797527</v>
      </c>
      <c r="O133" s="50">
        <v>168515.10962797512</v>
      </c>
      <c r="P133" s="50">
        <v>0</v>
      </c>
      <c r="Q133" s="50" t="e" cm="1">
        <f t="array" ref="Q133">IF('Mortgage Payment Plan'!E$22="Annual",IF(MATCH(J133,S:S,0),N133,#N/A),IF('Mortgage Payment Plan'!E$22="Percentage",_xlfn.IFS(R$2=J133,N133,R$3=J133,N133,R$4=J133,N133,R$5=J133,N133,R$6=J133,N133),#N/A))</f>
        <v>#N/A</v>
      </c>
      <c r="U133" s="49">
        <f>IFERROR(IF(V132&gt;0,IF(H_MortgageAmoritization!V132-H_MortgageAmoritization!Y133&gt;0,DATE(YEAR(U132),MONTH(U132)+1,DAY(U$2)),#N/A),#N/A),#N/A)</f>
        <v>50010</v>
      </c>
      <c r="V133" s="50">
        <f>IFERROR(IF(V132&gt;0,IF(H_MortgageAmoritization!V132-H_MortgageAmoritization!Y133&gt;0,H_MortgageAmoritization!V132-H_MortgageAmoritization!Y133,#N/A),#N/A),#N/A)</f>
        <v>228599.89848018246</v>
      </c>
      <c r="W133" s="50">
        <f>IFERROR(IF(AND(V132&gt;0,H_MortgageAmoritization!V132-H_MortgageAmoritization!Y133&gt;0),Z133+W132,#N/A),#N/A)</f>
        <v>168515.03110621465</v>
      </c>
      <c r="X133" s="50">
        <f>IFERROR(IF(AND(V132&gt;0,H_MortgageAmoritization!V132-H_MortgageAmoritization!Y133&gt;0),X132+AA133,#N/A),#N/A)</f>
        <v>0</v>
      </c>
      <c r="Y133" s="50">
        <f>IFERROR(IF(V132&gt;0,(IFERROR(('Mortgage Payment Plan'!E$8*('Mortgage Payment Plan'!E$9/12)/(1-((1+('Mortgage Payment Plan'!E$9/12))^IF('Mortgage Payment Plan'!E$16="30 Year Fixed",-360,-180)))),0))-(H_MortgageAmoritization!V132*'Mortgage Payment Plan'!E$9/12),#N/A),#N/A)</f>
        <v>533.07659505155516</v>
      </c>
      <c r="Z133" s="50">
        <f>IFERROR(IF(V132&gt;0,(H_MortgageAmoritization!V132*'Mortgage Payment Plan'!E$9/12),#N/A),#N/A)</f>
        <v>1145.6648753761699</v>
      </c>
      <c r="AA133" s="50">
        <f>IFERROR(IF(V132&gt;0,'Mortgage Payment Plan'!E$14,#N/A),#N/A)</f>
        <v>0</v>
      </c>
      <c r="AB133" s="49">
        <v>50010</v>
      </c>
      <c r="AC133" s="50">
        <v>228599.89848018246</v>
      </c>
      <c r="AD133" s="50">
        <v>168515.03110621465</v>
      </c>
      <c r="AE133" s="50">
        <v>0</v>
      </c>
    </row>
    <row r="134" spans="1:31" ht="15.75" customHeight="1" x14ac:dyDescent="0.25">
      <c r="A134" s="49">
        <f>IFERROR(IF(B133&gt;0,IF(ISBLANK('Mortgage Payment Plan'!C187),IF(H_MortgageAmoritization!B133-H_MortgageAmoritization!E134&gt;0,DATE(YEAR(A133),MONTH(A133)+1,DAY(A$2)),#N/A),'Mortgage Payment Plan'!C187),#N/A),#N/A)</f>
        <v>50041</v>
      </c>
      <c r="B134" s="50">
        <f>IFERROR(IF(B133&gt;0,IF(OR(ISBLANK('Mortgage Payment Plan'!G187),'Mortgage Payment Plan'!G187=""),IF(H_MortgageAmoritization!B133-H_MortgageAmoritization!E134&gt;0,H_MortgageAmoritization!B133-H_MortgageAmoritization!E134,#N/A),'Mortgage Payment Plan'!G187),#N/A),#N/A)</f>
        <v>228064.43047611514</v>
      </c>
      <c r="C134" s="50">
        <f>IFERROR(IF(AND(B133&gt;0,H_MortgageAmoritization!B133-H_MortgageAmoritization!E134&gt;0),F134+C133,#N/A),#N/A)</f>
        <v>169658.11047611499</v>
      </c>
      <c r="D134" s="50">
        <f>IFERROR(IF(AND(B133&gt;0,H_MortgageAmoritization!B133-H_MortgageAmoritization!E134&gt;0),D133+G134,#N/A),#N/A)</f>
        <v>0</v>
      </c>
      <c r="E134" s="50">
        <f>IFERROR(IF(B133&gt;0,IF(ISBLANK('Mortgage Payment Plan'!D187),('Mortgage Payment Plan'!E$18+'Mortgage Payment Plan'!E$19+IF(MONTH(A133)+1=MONTH(1&amp;'Mortgage Payment Plan'!E$21),'Mortgage Payment Plan'!E$20,IF(AND(MONTH(A133)+1=13,MONTH(1&amp;'Mortgage Payment Plan'!E$21)=1),'Mortgage Payment Plan'!E$20,0)))-(H_MortgageAmoritization!B133*'Mortgage Payment Plan'!E$9/12),'Mortgage Payment Plan'!D187),#N/A),#N/A)</f>
        <v>535.73915186012368</v>
      </c>
      <c r="F134" s="50">
        <f>IFERROR(IF(B133&gt;0,IF(ISBLANK('Mortgage Payment Plan'!E187),(H_MortgageAmoritization!B133*'Mortgage Payment Plan'!E$9/12),'Mortgage Payment Plan'!E187),#N/A),#N/A)</f>
        <v>1143.0008481398763</v>
      </c>
      <c r="G134" s="50">
        <f>IFERROR(IF(B133&gt;0,IF(ISBLANK('Mortgage Payment Plan'!F187),'Mortgage Payment Plan'!E$14,'Mortgage Payment Plan'!F187),#N/A),#N/A)</f>
        <v>0</v>
      </c>
      <c r="H134" s="50">
        <f t="shared" si="1"/>
        <v>1678.74</v>
      </c>
      <c r="J134" s="49">
        <v>50041</v>
      </c>
      <c r="N134" s="50">
        <v>228064.43047611514</v>
      </c>
      <c r="O134" s="50">
        <v>169658.11047611499</v>
      </c>
      <c r="P134" s="50">
        <v>0</v>
      </c>
      <c r="Q134" s="50" t="e" cm="1">
        <f t="array" ref="Q134">IF('Mortgage Payment Plan'!E$22="Annual",IF(MATCH(J134,S:S,0),N134,#N/A),IF('Mortgage Payment Plan'!E$22="Percentage",_xlfn.IFS(R$2=J134,N134,R$3=J134,N134,R$4=J134,N134,R$5=J134,N134,R$6=J134,N134),#N/A))</f>
        <v>#N/A</v>
      </c>
      <c r="U134" s="49">
        <f>IFERROR(IF(V133&gt;0,IF(H_MortgageAmoritization!V133-H_MortgageAmoritization!Y134&gt;0,DATE(YEAR(U133),MONTH(U133)+1,DAY(U$2)),#N/A),#N/A),#N/A)</f>
        <v>50041</v>
      </c>
      <c r="V134" s="50">
        <f>IFERROR(IF(V133&gt;0,IF(H_MortgageAmoritization!V133-H_MortgageAmoritization!Y134&gt;0,H_MortgageAmoritization!V133-H_MortgageAmoritization!Y134,#N/A),#N/A),#N/A)</f>
        <v>228064.15650215565</v>
      </c>
      <c r="W134" s="50">
        <f>IFERROR(IF(AND(V133&gt;0,H_MortgageAmoritization!V133-H_MortgageAmoritization!Y134&gt;0),Z134+W133,#N/A),#N/A)</f>
        <v>169658.03059861556</v>
      </c>
      <c r="X134" s="50">
        <f>IFERROR(IF(AND(V133&gt;0,H_MortgageAmoritization!V133-H_MortgageAmoritization!Y134&gt;0),X133+AA134,#N/A),#N/A)</f>
        <v>0</v>
      </c>
      <c r="Y134" s="50">
        <f>IFERROR(IF(V133&gt;0,(IFERROR(('Mortgage Payment Plan'!E$8*('Mortgage Payment Plan'!E$9/12)/(1-((1+('Mortgage Payment Plan'!E$9/12))^IF('Mortgage Payment Plan'!E$16="30 Year Fixed",-360,-180)))),0))-(H_MortgageAmoritization!V133*'Mortgage Payment Plan'!E$9/12),#N/A),#N/A)</f>
        <v>535.74197802681283</v>
      </c>
      <c r="Z134" s="50">
        <f>IFERROR(IF(V133&gt;0,(H_MortgageAmoritization!V133*'Mortgage Payment Plan'!E$9/12),#N/A),#N/A)</f>
        <v>1142.9994924009122</v>
      </c>
      <c r="AA134" s="50">
        <f>IFERROR(IF(V133&gt;0,'Mortgage Payment Plan'!E$14,#N/A),#N/A)</f>
        <v>0</v>
      </c>
      <c r="AB134" s="49">
        <v>50041</v>
      </c>
      <c r="AC134" s="50">
        <v>228064.15650215565</v>
      </c>
      <c r="AD134" s="50">
        <v>169658.03059861556</v>
      </c>
      <c r="AE134" s="50">
        <v>0</v>
      </c>
    </row>
    <row r="135" spans="1:31" ht="15.75" customHeight="1" x14ac:dyDescent="0.25">
      <c r="A135" s="49">
        <f>IFERROR(IF(B134&gt;0,IF(ISBLANK('Mortgage Payment Plan'!C188),IF(H_MortgageAmoritization!B134-H_MortgageAmoritization!E135&gt;0,DATE(YEAR(A134),MONTH(A134)+1,DAY(A$2)),#N/A),'Mortgage Payment Plan'!C188),#N/A),#N/A)</f>
        <v>50072</v>
      </c>
      <c r="B135" s="50">
        <f>IFERROR(IF(B134&gt;0,IF(OR(ISBLANK('Mortgage Payment Plan'!G188),'Mortgage Payment Plan'!G188=""),IF(H_MortgageAmoritization!B134-H_MortgageAmoritization!E135&gt;0,H_MortgageAmoritization!B134-H_MortgageAmoritization!E135,#N/A),'Mortgage Payment Plan'!G188),#N/A),#N/A)</f>
        <v>227526.01262849572</v>
      </c>
      <c r="C135" s="50">
        <f>IFERROR(IF(AND(B134&gt;0,H_MortgageAmoritization!B134-H_MortgageAmoritization!E135&gt;0),F135+C134,#N/A),#N/A)</f>
        <v>170798.43262849556</v>
      </c>
      <c r="D135" s="50">
        <f>IFERROR(IF(AND(B134&gt;0,H_MortgageAmoritization!B134-H_MortgageAmoritization!E135&gt;0),D134+G135,#N/A),#N/A)</f>
        <v>0</v>
      </c>
      <c r="E135" s="50">
        <f>IFERROR(IF(B134&gt;0,IF(ISBLANK('Mortgage Payment Plan'!D188),('Mortgage Payment Plan'!E$18+'Mortgage Payment Plan'!E$19+IF(MONTH(A134)+1=MONTH(1&amp;'Mortgage Payment Plan'!E$21),'Mortgage Payment Plan'!E$20,IF(AND(MONTH(A134)+1=13,MONTH(1&amp;'Mortgage Payment Plan'!E$21)=1),'Mortgage Payment Plan'!E$20,0)))-(H_MortgageAmoritization!B134*'Mortgage Payment Plan'!E$9/12),'Mortgage Payment Plan'!D188),#N/A),#N/A)</f>
        <v>538.41784761942426</v>
      </c>
      <c r="F135" s="50">
        <f>IFERROR(IF(B134&gt;0,IF(ISBLANK('Mortgage Payment Plan'!E188),(H_MortgageAmoritization!B134*'Mortgage Payment Plan'!E$9/12),'Mortgage Payment Plan'!E188),#N/A),#N/A)</f>
        <v>1140.3221523805757</v>
      </c>
      <c r="G135" s="50">
        <f>IFERROR(IF(B134&gt;0,IF(ISBLANK('Mortgage Payment Plan'!F188),'Mortgage Payment Plan'!E$14,'Mortgage Payment Plan'!F188),#N/A),#N/A)</f>
        <v>0</v>
      </c>
      <c r="H135" s="50">
        <f t="shared" si="1"/>
        <v>1678.74</v>
      </c>
      <c r="J135" s="49">
        <v>50072</v>
      </c>
      <c r="N135" s="50">
        <v>227526.01262849572</v>
      </c>
      <c r="O135" s="50">
        <v>170798.43262849556</v>
      </c>
      <c r="P135" s="50">
        <v>0</v>
      </c>
      <c r="Q135" s="50" t="e" cm="1">
        <f t="array" ref="Q135">IF('Mortgage Payment Plan'!E$22="Annual",IF(MATCH(J135,S:S,0),N135,#N/A),IF('Mortgage Payment Plan'!E$22="Percentage",_xlfn.IFS(R$2=J135,N135,R$3=J135,N135,R$4=J135,N135,R$5=J135,N135,R$6=J135,N135),#N/A))</f>
        <v>#N/A</v>
      </c>
      <c r="U135" s="49">
        <f>IFERROR(IF(V134&gt;0,IF(H_MortgageAmoritization!V134-H_MortgageAmoritization!Y135&gt;0,DATE(YEAR(U134),MONTH(U134)+1,DAY(U$2)),#N/A),#N/A),#N/A)</f>
        <v>50072</v>
      </c>
      <c r="V135" s="50">
        <f>IFERROR(IF(V134&gt;0,IF(H_MortgageAmoritization!V134-H_MortgageAmoritization!Y135&gt;0,H_MortgageAmoritization!V134-H_MortgageAmoritization!Y135,#N/A),#N/A),#N/A)</f>
        <v>227525.73581423869</v>
      </c>
      <c r="W135" s="50">
        <f>IFERROR(IF(AND(V134&gt;0,H_MortgageAmoritization!V134-H_MortgageAmoritization!Y135&gt;0),Z135+W134,#N/A),#N/A)</f>
        <v>170798.35138112633</v>
      </c>
      <c r="X135" s="50">
        <f>IFERROR(IF(AND(V134&gt;0,H_MortgageAmoritization!V134-H_MortgageAmoritization!Y135&gt;0),X134+AA135,#N/A),#N/A)</f>
        <v>0</v>
      </c>
      <c r="Y135" s="50">
        <f>IFERROR(IF(V134&gt;0,(IFERROR(('Mortgage Payment Plan'!E$8*('Mortgage Payment Plan'!E$9/12)/(1-((1+('Mortgage Payment Plan'!E$9/12))^IF('Mortgage Payment Plan'!E$16="30 Year Fixed",-360,-180)))),0))-(H_MortgageAmoritization!V134*'Mortgage Payment Plan'!E$9/12),#N/A),#N/A)</f>
        <v>538.42068791694692</v>
      </c>
      <c r="Z135" s="50">
        <f>IFERROR(IF(V134&gt;0,(H_MortgageAmoritization!V134*'Mortgage Payment Plan'!E$9/12),#N/A),#N/A)</f>
        <v>1140.3207825107781</v>
      </c>
      <c r="AA135" s="50">
        <f>IFERROR(IF(V134&gt;0,'Mortgage Payment Plan'!E$14,#N/A),#N/A)</f>
        <v>0</v>
      </c>
      <c r="AB135" s="49">
        <v>50072</v>
      </c>
      <c r="AC135" s="50">
        <v>227525.73581423869</v>
      </c>
      <c r="AD135" s="50">
        <v>170798.35138112633</v>
      </c>
      <c r="AE135" s="50">
        <v>0</v>
      </c>
    </row>
    <row r="136" spans="1:31" ht="15.75" customHeight="1" x14ac:dyDescent="0.25">
      <c r="A136" s="49">
        <f>IFERROR(IF(B135&gt;0,IF(ISBLANK('Mortgage Payment Plan'!C189),IF(H_MortgageAmoritization!B135-H_MortgageAmoritization!E136&gt;0,DATE(YEAR(A135),MONTH(A135)+1,DAY(A$2)),#N/A),'Mortgage Payment Plan'!C189),#N/A),#N/A)</f>
        <v>50100</v>
      </c>
      <c r="B136" s="50">
        <f>IFERROR(IF(B135&gt;0,IF(OR(ISBLANK('Mortgage Payment Plan'!G189),'Mortgage Payment Plan'!G189=""),IF(H_MortgageAmoritization!B135-H_MortgageAmoritization!E136&gt;0,H_MortgageAmoritization!B135-H_MortgageAmoritization!E136,#N/A),'Mortgage Payment Plan'!G189),#N/A),#N/A)</f>
        <v>226984.90269163821</v>
      </c>
      <c r="C136" s="50">
        <f>IFERROR(IF(AND(B135&gt;0,H_MortgageAmoritization!B135-H_MortgageAmoritization!E136&gt;0),F136+C135,#N/A),#N/A)</f>
        <v>171936.06269163804</v>
      </c>
      <c r="D136" s="50">
        <f>IFERROR(IF(AND(B135&gt;0,H_MortgageAmoritization!B135-H_MortgageAmoritization!E136&gt;0),D135+G136,#N/A),#N/A)</f>
        <v>0</v>
      </c>
      <c r="E136" s="50">
        <f>IFERROR(IF(B135&gt;0,IF(ISBLANK('Mortgage Payment Plan'!D189),('Mortgage Payment Plan'!E$18+'Mortgage Payment Plan'!E$19+IF(MONTH(A135)+1=MONTH(1&amp;'Mortgage Payment Plan'!E$21),'Mortgage Payment Plan'!E$20,IF(AND(MONTH(A135)+1=13,MONTH(1&amp;'Mortgage Payment Plan'!E$21)=1),'Mortgage Payment Plan'!E$20,0)))-(H_MortgageAmoritization!B135*'Mortgage Payment Plan'!E$9/12),'Mortgage Payment Plan'!D189),#N/A),#N/A)</f>
        <v>541.10993685752146</v>
      </c>
      <c r="F136" s="50">
        <f>IFERROR(IF(B135&gt;0,IF(ISBLANK('Mortgage Payment Plan'!E189),(H_MortgageAmoritization!B135*'Mortgage Payment Plan'!E$9/12),'Mortgage Payment Plan'!E189),#N/A),#N/A)</f>
        <v>1137.6300631424785</v>
      </c>
      <c r="G136" s="50">
        <f>IFERROR(IF(B135&gt;0,IF(ISBLANK('Mortgage Payment Plan'!F189),'Mortgage Payment Plan'!E$14,'Mortgage Payment Plan'!F189),#N/A),#N/A)</f>
        <v>0</v>
      </c>
      <c r="H136" s="50">
        <f t="shared" si="1"/>
        <v>1678.74</v>
      </c>
      <c r="J136" s="49">
        <v>50100</v>
      </c>
      <c r="N136" s="50">
        <v>226984.90269163821</v>
      </c>
      <c r="O136" s="50">
        <v>171936.06269163804</v>
      </c>
      <c r="P136" s="50">
        <v>0</v>
      </c>
      <c r="Q136" s="50" t="e" cm="1">
        <f t="array" ref="Q136">IF('Mortgage Payment Plan'!E$22="Annual",IF(MATCH(J136,S:S,0),N136,#N/A),IF('Mortgage Payment Plan'!E$22="Percentage",_xlfn.IFS(R$2=J136,N136,R$3=J136,N136,R$4=J136,N136,R$5=J136,N136,R$6=J136,N136),#N/A))</f>
        <v>#N/A</v>
      </c>
      <c r="U136" s="49">
        <f>IFERROR(IF(V135&gt;0,IF(H_MortgageAmoritization!V135-H_MortgageAmoritization!Y136&gt;0,DATE(YEAR(U135),MONTH(U135)+1,DAY(U$2)),#N/A),#N/A),#N/A)</f>
        <v>50100</v>
      </c>
      <c r="V136" s="50">
        <f>IFERROR(IF(V135&gt;0,IF(H_MortgageAmoritization!V135-H_MortgageAmoritization!Y136&gt;0,H_MortgageAmoritization!V135-H_MortgageAmoritization!Y136,#N/A),#N/A),#N/A)</f>
        <v>226984.62302288215</v>
      </c>
      <c r="W136" s="50">
        <f>IFERROR(IF(AND(V135&gt;0,H_MortgageAmoritization!V135-H_MortgageAmoritization!Y136&gt;0),Z136+W135,#N/A),#N/A)</f>
        <v>171935.98006019753</v>
      </c>
      <c r="X136" s="50">
        <f>IFERROR(IF(AND(V135&gt;0,H_MortgageAmoritization!V135-H_MortgageAmoritization!Y136&gt;0),X135+AA136,#N/A),#N/A)</f>
        <v>0</v>
      </c>
      <c r="Y136" s="50">
        <f>IFERROR(IF(V135&gt;0,(IFERROR(('Mortgage Payment Plan'!E$8*('Mortgage Payment Plan'!E$9/12)/(1-((1+('Mortgage Payment Plan'!E$9/12))^IF('Mortgage Payment Plan'!E$16="30 Year Fixed",-360,-180)))),0))-(H_MortgageAmoritization!V135*'Mortgage Payment Plan'!E$9/12),#N/A),#N/A)</f>
        <v>541.11279135653149</v>
      </c>
      <c r="Z136" s="50">
        <f>IFERROR(IF(V135&gt;0,(H_MortgageAmoritization!V135*'Mortgage Payment Plan'!E$9/12),#N/A),#N/A)</f>
        <v>1137.6286790711936</v>
      </c>
      <c r="AA136" s="50">
        <f>IFERROR(IF(V135&gt;0,'Mortgage Payment Plan'!E$14,#N/A),#N/A)</f>
        <v>0</v>
      </c>
      <c r="AB136" s="49">
        <v>50100</v>
      </c>
      <c r="AC136" s="50">
        <v>226984.62302288215</v>
      </c>
      <c r="AD136" s="50">
        <v>171935.98006019753</v>
      </c>
      <c r="AE136" s="50">
        <v>0</v>
      </c>
    </row>
    <row r="137" spans="1:31" ht="15.75" customHeight="1" x14ac:dyDescent="0.25">
      <c r="A137" s="49">
        <f>IFERROR(IF(B136&gt;0,IF(ISBLANK('Mortgage Payment Plan'!C190),IF(H_MortgageAmoritization!B136-H_MortgageAmoritization!E137&gt;0,DATE(YEAR(A136),MONTH(A136)+1,DAY(A$2)),#N/A),'Mortgage Payment Plan'!C190),#N/A),#N/A)</f>
        <v>50131</v>
      </c>
      <c r="B137" s="50">
        <f>IFERROR(IF(B136&gt;0,IF(OR(ISBLANK('Mortgage Payment Plan'!G190),'Mortgage Payment Plan'!G190=""),IF(H_MortgageAmoritization!B136-H_MortgageAmoritization!E137&gt;0,H_MortgageAmoritization!B136-H_MortgageAmoritization!E137,#N/A),'Mortgage Payment Plan'!G190),#N/A),#N/A)</f>
        <v>226441.08720509641</v>
      </c>
      <c r="C137" s="50">
        <f>IFERROR(IF(AND(B136&gt;0,H_MortgageAmoritization!B136-H_MortgageAmoritization!E137&gt;0),F137+C136,#N/A),#N/A)</f>
        <v>173070.98720509623</v>
      </c>
      <c r="D137" s="50">
        <f>IFERROR(IF(AND(B136&gt;0,H_MortgageAmoritization!B136-H_MortgageAmoritization!E137&gt;0),D136+G137,#N/A),#N/A)</f>
        <v>0</v>
      </c>
      <c r="E137" s="50">
        <f>IFERROR(IF(B136&gt;0,IF(ISBLANK('Mortgage Payment Plan'!D190),('Mortgage Payment Plan'!E$18+'Mortgage Payment Plan'!E$19+IF(MONTH(A136)+1=MONTH(1&amp;'Mortgage Payment Plan'!E$21),'Mortgage Payment Plan'!E$20,IF(AND(MONTH(A136)+1=13,MONTH(1&amp;'Mortgage Payment Plan'!E$21)=1),'Mortgage Payment Plan'!E$20,0)))-(H_MortgageAmoritization!B136*'Mortgage Payment Plan'!E$9/12),'Mortgage Payment Plan'!D190),#N/A),#N/A)</f>
        <v>543.81548654180892</v>
      </c>
      <c r="F137" s="50">
        <f>IFERROR(IF(B136&gt;0,IF(ISBLANK('Mortgage Payment Plan'!E190),(H_MortgageAmoritization!B136*'Mortgage Payment Plan'!E$9/12),'Mortgage Payment Plan'!E190),#N/A),#N/A)</f>
        <v>1134.9245134581911</v>
      </c>
      <c r="G137" s="50">
        <f>IFERROR(IF(B136&gt;0,IF(ISBLANK('Mortgage Payment Plan'!F190),'Mortgage Payment Plan'!E$14,'Mortgage Payment Plan'!F190),#N/A),#N/A)</f>
        <v>0</v>
      </c>
      <c r="H137" s="50">
        <f t="shared" si="1"/>
        <v>1678.74</v>
      </c>
      <c r="J137" s="49">
        <v>50131</v>
      </c>
      <c r="N137" s="50">
        <v>226441.08720509641</v>
      </c>
      <c r="O137" s="50">
        <v>173070.98720509623</v>
      </c>
      <c r="P137" s="50">
        <v>0</v>
      </c>
      <c r="Q137" s="50" t="e" cm="1">
        <f t="array" ref="Q137">IF('Mortgage Payment Plan'!E$22="Annual",IF(MATCH(J137,S:S,0),N137,#N/A),IF('Mortgage Payment Plan'!E$22="Percentage",_xlfn.IFS(R$2=J137,N137,R$3=J137,N137,R$4=J137,N137,R$5=J137,N137,R$6=J137,N137),#N/A))</f>
        <v>#N/A</v>
      </c>
      <c r="U137" s="49">
        <f>IFERROR(IF(V136&gt;0,IF(H_MortgageAmoritization!V136-H_MortgageAmoritization!Y137&gt;0,DATE(YEAR(U136),MONTH(U136)+1,DAY(U$2)),#N/A),#N/A),#N/A)</f>
        <v>50131</v>
      </c>
      <c r="V137" s="50">
        <f>IFERROR(IF(V136&gt;0,IF(H_MortgageAmoritization!V136-H_MortgageAmoritization!Y137&gt;0,H_MortgageAmoritization!V136-H_MortgageAmoritization!Y137,#N/A),#N/A),#N/A)</f>
        <v>226440.80466756882</v>
      </c>
      <c r="W137" s="50">
        <f>IFERROR(IF(AND(V136&gt;0,H_MortgageAmoritization!V136-H_MortgageAmoritization!Y137&gt;0),Z137+W136,#N/A),#N/A)</f>
        <v>173070.90317531195</v>
      </c>
      <c r="X137" s="50">
        <f>IFERROR(IF(AND(V136&gt;0,H_MortgageAmoritization!V136-H_MortgageAmoritization!Y137&gt;0),X136+AA137,#N/A),#N/A)</f>
        <v>0</v>
      </c>
      <c r="Y137" s="50">
        <f>IFERROR(IF(V136&gt;0,(IFERROR(('Mortgage Payment Plan'!E$8*('Mortgage Payment Plan'!E$9/12)/(1-((1+('Mortgage Payment Plan'!E$9/12))^IF('Mortgage Payment Plan'!E$16="30 Year Fixed",-360,-180)))),0))-(H_MortgageAmoritization!V136*'Mortgage Payment Plan'!E$9/12),#N/A),#N/A)</f>
        <v>543.81835531331444</v>
      </c>
      <c r="Z137" s="50">
        <f>IFERROR(IF(V136&gt;0,(H_MortgageAmoritization!V136*'Mortgage Payment Plan'!E$9/12),#N/A),#N/A)</f>
        <v>1134.9231151144106</v>
      </c>
      <c r="AA137" s="50">
        <f>IFERROR(IF(V136&gt;0,'Mortgage Payment Plan'!E$14,#N/A),#N/A)</f>
        <v>0</v>
      </c>
      <c r="AB137" s="49">
        <v>50131</v>
      </c>
      <c r="AC137" s="50">
        <v>226440.80466756882</v>
      </c>
      <c r="AD137" s="50">
        <v>173070.90317531195</v>
      </c>
      <c r="AE137" s="50">
        <v>0</v>
      </c>
    </row>
    <row r="138" spans="1:31" ht="15.75" customHeight="1" x14ac:dyDescent="0.25">
      <c r="A138" s="49">
        <f>IFERROR(IF(B137&gt;0,IF(ISBLANK('Mortgage Payment Plan'!C191),IF(H_MortgageAmoritization!B137-H_MortgageAmoritization!E138&gt;0,DATE(YEAR(A137),MONTH(A137)+1,DAY(A$2)),#N/A),'Mortgage Payment Plan'!C191),#N/A),#N/A)</f>
        <v>50161</v>
      </c>
      <c r="B138" s="50">
        <f>IFERROR(IF(B137&gt;0,IF(OR(ISBLANK('Mortgage Payment Plan'!G191),'Mortgage Payment Plan'!G191=""),IF(H_MortgageAmoritization!B137-H_MortgageAmoritization!E138&gt;0,H_MortgageAmoritization!B137-H_MortgageAmoritization!E138,#N/A),'Mortgage Payment Plan'!G191),#N/A),#N/A)</f>
        <v>225894.5526411219</v>
      </c>
      <c r="C138" s="50">
        <f>IFERROR(IF(AND(B137&gt;0,H_MortgageAmoritization!B137-H_MortgageAmoritization!E138&gt;0),F138+C137,#N/A),#N/A)</f>
        <v>174203.19264112171</v>
      </c>
      <c r="D138" s="50">
        <f>IFERROR(IF(AND(B137&gt;0,H_MortgageAmoritization!B137-H_MortgageAmoritization!E138&gt;0),D137+G138,#N/A),#N/A)</f>
        <v>0</v>
      </c>
      <c r="E138" s="50">
        <f>IFERROR(IF(B137&gt;0,IF(ISBLANK('Mortgage Payment Plan'!D191),('Mortgage Payment Plan'!E$18+'Mortgage Payment Plan'!E$19+IF(MONTH(A137)+1=MONTH(1&amp;'Mortgage Payment Plan'!E$21),'Mortgage Payment Plan'!E$20,IF(AND(MONTH(A137)+1=13,MONTH(1&amp;'Mortgage Payment Plan'!E$21)=1),'Mortgage Payment Plan'!E$20,0)))-(H_MortgageAmoritization!B137*'Mortgage Payment Plan'!E$9/12),'Mortgage Payment Plan'!D191),#N/A),#N/A)</f>
        <v>546.53456397451805</v>
      </c>
      <c r="F138" s="50">
        <f>IFERROR(IF(B137&gt;0,IF(ISBLANK('Mortgage Payment Plan'!E191),(H_MortgageAmoritization!B137*'Mortgage Payment Plan'!E$9/12),'Mortgage Payment Plan'!E191),#N/A),#N/A)</f>
        <v>1132.205436025482</v>
      </c>
      <c r="G138" s="50">
        <f>IFERROR(IF(B137&gt;0,IF(ISBLANK('Mortgage Payment Plan'!F191),'Mortgage Payment Plan'!E$14,'Mortgage Payment Plan'!F191),#N/A),#N/A)</f>
        <v>0</v>
      </c>
      <c r="H138" s="50">
        <f t="shared" si="1"/>
        <v>1678.74</v>
      </c>
      <c r="J138" s="49">
        <v>50161</v>
      </c>
      <c r="N138" s="50">
        <v>225894.5526411219</v>
      </c>
      <c r="O138" s="50">
        <v>174203.19264112171</v>
      </c>
      <c r="P138" s="50">
        <v>0</v>
      </c>
      <c r="Q138" s="50" t="e" cm="1">
        <f t="array" ref="Q138">IF('Mortgage Payment Plan'!E$22="Annual",IF(MATCH(J138,S:S,0),N138,#N/A),IF('Mortgage Payment Plan'!E$22="Percentage",_xlfn.IFS(R$2=J138,N138,R$3=J138,N138,R$4=J138,N138,R$5=J138,N138,R$6=J138,N138),#N/A))</f>
        <v>#N/A</v>
      </c>
      <c r="U138" s="49">
        <f>IFERROR(IF(V137&gt;0,IF(H_MortgageAmoritization!V137-H_MortgageAmoritization!Y138&gt;0,DATE(YEAR(U137),MONTH(U137)+1,DAY(U$2)),#N/A),#N/A),#N/A)</f>
        <v>50161</v>
      </c>
      <c r="V138" s="50">
        <f>IFERROR(IF(V137&gt;0,IF(H_MortgageAmoritization!V137-H_MortgageAmoritization!Y138&gt;0,H_MortgageAmoritization!V137-H_MortgageAmoritization!Y138,#N/A),#N/A),#N/A)</f>
        <v>225894.26722047894</v>
      </c>
      <c r="W138" s="50">
        <f>IFERROR(IF(AND(V137&gt;0,H_MortgageAmoritization!V137-H_MortgageAmoritization!Y138&gt;0),Z138+W137,#N/A),#N/A)</f>
        <v>174203.10719864978</v>
      </c>
      <c r="X138" s="50">
        <f>IFERROR(IF(AND(V137&gt;0,H_MortgageAmoritization!V137-H_MortgageAmoritization!Y138&gt;0),X137+AA138,#N/A),#N/A)</f>
        <v>0</v>
      </c>
      <c r="Y138" s="50">
        <f>IFERROR(IF(V137&gt;0,(IFERROR(('Mortgage Payment Plan'!E$8*('Mortgage Payment Plan'!E$9/12)/(1-((1+('Mortgage Payment Plan'!E$9/12))^IF('Mortgage Payment Plan'!E$16="30 Year Fixed",-360,-180)))),0))-(H_MortgageAmoritization!V137*'Mortgage Payment Plan'!E$9/12),#N/A),#N/A)</f>
        <v>546.53744708988097</v>
      </c>
      <c r="Z138" s="50">
        <f>IFERROR(IF(V137&gt;0,(H_MortgageAmoritization!V137*'Mortgage Payment Plan'!E$9/12),#N/A),#N/A)</f>
        <v>1132.2040233378441</v>
      </c>
      <c r="AA138" s="50">
        <f>IFERROR(IF(V137&gt;0,'Mortgage Payment Plan'!E$14,#N/A),#N/A)</f>
        <v>0</v>
      </c>
      <c r="AB138" s="49">
        <v>50161</v>
      </c>
      <c r="AC138" s="50">
        <v>225894.26722047894</v>
      </c>
      <c r="AD138" s="50">
        <v>174203.10719864978</v>
      </c>
      <c r="AE138" s="50">
        <v>0</v>
      </c>
    </row>
    <row r="139" spans="1:31" ht="15.75" customHeight="1" x14ac:dyDescent="0.25">
      <c r="A139" s="49">
        <f>IFERROR(IF(B138&gt;0,IF(ISBLANK('Mortgage Payment Plan'!C192),IF(H_MortgageAmoritization!B138-H_MortgageAmoritization!E139&gt;0,DATE(YEAR(A138),MONTH(A138)+1,DAY(A$2)),#N/A),'Mortgage Payment Plan'!C192),#N/A),#N/A)</f>
        <v>50192</v>
      </c>
      <c r="B139" s="50">
        <f>IFERROR(IF(B138&gt;0,IF(OR(ISBLANK('Mortgage Payment Plan'!G192),'Mortgage Payment Plan'!G192=""),IF(H_MortgageAmoritization!B138-H_MortgageAmoritization!E139&gt;0,H_MortgageAmoritization!B138-H_MortgageAmoritization!E139,#N/A),'Mortgage Payment Plan'!G192),#N/A),#N/A)</f>
        <v>225345.2854043275</v>
      </c>
      <c r="C139" s="50">
        <f>IFERROR(IF(AND(B138&gt;0,H_MortgageAmoritization!B138-H_MortgageAmoritization!E139&gt;0),F139+C138,#N/A),#N/A)</f>
        <v>175332.66540432733</v>
      </c>
      <c r="D139" s="50">
        <f>IFERROR(IF(AND(B138&gt;0,H_MortgageAmoritization!B138-H_MortgageAmoritization!E139&gt;0),D138+G139,#N/A),#N/A)</f>
        <v>0</v>
      </c>
      <c r="E139" s="50">
        <f>IFERROR(IF(B138&gt;0,IF(ISBLANK('Mortgage Payment Plan'!D192),('Mortgage Payment Plan'!E$18+'Mortgage Payment Plan'!E$19+IF(MONTH(A138)+1=MONTH(1&amp;'Mortgage Payment Plan'!E$21),'Mortgage Payment Plan'!E$20,IF(AND(MONTH(A138)+1=13,MONTH(1&amp;'Mortgage Payment Plan'!E$21)=1),'Mortgage Payment Plan'!E$20,0)))-(H_MortgageAmoritization!B138*'Mortgage Payment Plan'!E$9/12),'Mortgage Payment Plan'!D192),#N/A),#N/A)</f>
        <v>549.26723679439056</v>
      </c>
      <c r="F139" s="50">
        <f>IFERROR(IF(B138&gt;0,IF(ISBLANK('Mortgage Payment Plan'!E192),(H_MortgageAmoritization!B138*'Mortgage Payment Plan'!E$9/12),'Mortgage Payment Plan'!E192),#N/A),#N/A)</f>
        <v>1129.4727632056095</v>
      </c>
      <c r="G139" s="50">
        <f>IFERROR(IF(B138&gt;0,IF(ISBLANK('Mortgage Payment Plan'!F192),'Mortgage Payment Plan'!E$14,'Mortgage Payment Plan'!F192),#N/A),#N/A)</f>
        <v>0</v>
      </c>
      <c r="H139" s="50">
        <f t="shared" si="1"/>
        <v>1678.74</v>
      </c>
      <c r="J139" s="49">
        <v>50192</v>
      </c>
      <c r="N139" s="50">
        <v>225345.2854043275</v>
      </c>
      <c r="O139" s="50">
        <v>175332.66540432733</v>
      </c>
      <c r="P139" s="50">
        <v>0</v>
      </c>
      <c r="Q139" s="50" t="e" cm="1">
        <f t="array" ref="Q139">IF('Mortgage Payment Plan'!E$22="Annual",IF(MATCH(J139,S:S,0),N139,#N/A),IF('Mortgage Payment Plan'!E$22="Percentage",_xlfn.IFS(R$2=J139,N139,R$3=J139,N139,R$4=J139,N139,R$5=J139,N139,R$6=J139,N139),#N/A))</f>
        <v>#N/A</v>
      </c>
      <c r="U139" s="49">
        <f>IFERROR(IF(V138&gt;0,IF(H_MortgageAmoritization!V138-H_MortgageAmoritization!Y139&gt;0,DATE(YEAR(U138),MONTH(U138)+1,DAY(U$2)),#N/A),#N/A),#N/A)</f>
        <v>50192</v>
      </c>
      <c r="V139" s="50">
        <f>IFERROR(IF(V138&gt;0,IF(H_MortgageAmoritization!V138-H_MortgageAmoritization!Y139&gt;0,H_MortgageAmoritization!V138-H_MortgageAmoritization!Y139,#N/A),#N/A),#N/A)</f>
        <v>225344.9970861536</v>
      </c>
      <c r="W139" s="50">
        <f>IFERROR(IF(AND(V138&gt;0,H_MortgageAmoritization!V138-H_MortgageAmoritization!Y139&gt;0),Z139+W138,#N/A),#N/A)</f>
        <v>175332.57853475219</v>
      </c>
      <c r="X139" s="50">
        <f>IFERROR(IF(AND(V138&gt;0,H_MortgageAmoritization!V138-H_MortgageAmoritization!Y139&gt;0),X138+AA139,#N/A),#N/A)</f>
        <v>0</v>
      </c>
      <c r="Y139" s="50">
        <f>IFERROR(IF(V138&gt;0,(IFERROR(('Mortgage Payment Plan'!E$8*('Mortgage Payment Plan'!E$9/12)/(1-((1+('Mortgage Payment Plan'!E$9/12))^IF('Mortgage Payment Plan'!E$16="30 Year Fixed",-360,-180)))),0))-(H_MortgageAmoritization!V138*'Mortgage Payment Plan'!E$9/12),#N/A),#N/A)</f>
        <v>549.27013432533045</v>
      </c>
      <c r="Z139" s="50">
        <f>IFERROR(IF(V138&gt;0,(H_MortgageAmoritization!V138*'Mortgage Payment Plan'!E$9/12),#N/A),#N/A)</f>
        <v>1129.4713361023946</v>
      </c>
      <c r="AA139" s="50">
        <f>IFERROR(IF(V138&gt;0,'Mortgage Payment Plan'!E$14,#N/A),#N/A)</f>
        <v>0</v>
      </c>
      <c r="AB139" s="49">
        <v>50192</v>
      </c>
      <c r="AC139" s="50">
        <v>225344.9970861536</v>
      </c>
      <c r="AD139" s="50">
        <v>175332.57853475219</v>
      </c>
      <c r="AE139" s="50">
        <v>0</v>
      </c>
    </row>
    <row r="140" spans="1:31" ht="15.75" customHeight="1" x14ac:dyDescent="0.25">
      <c r="A140" s="49">
        <f>IFERROR(IF(B139&gt;0,IF(ISBLANK('Mortgage Payment Plan'!C193),IF(H_MortgageAmoritization!B139-H_MortgageAmoritization!E140&gt;0,DATE(YEAR(A139),MONTH(A139)+1,DAY(A$2)),#N/A),'Mortgage Payment Plan'!C193),#N/A),#N/A)</f>
        <v>50222</v>
      </c>
      <c r="B140" s="50">
        <f>IFERROR(IF(B139&gt;0,IF(OR(ISBLANK('Mortgage Payment Plan'!G193),'Mortgage Payment Plan'!G193=""),IF(H_MortgageAmoritization!B139-H_MortgageAmoritization!E140&gt;0,H_MortgageAmoritization!B139-H_MortgageAmoritization!E140,#N/A),'Mortgage Payment Plan'!G193),#N/A),#N/A)</f>
        <v>224793.27183134915</v>
      </c>
      <c r="C140" s="50">
        <f>IFERROR(IF(AND(B139&gt;0,H_MortgageAmoritization!B139-H_MortgageAmoritization!E140&gt;0),F140+C139,#N/A),#N/A)</f>
        <v>176459.39183134897</v>
      </c>
      <c r="D140" s="50">
        <f>IFERROR(IF(AND(B139&gt;0,H_MortgageAmoritization!B139-H_MortgageAmoritization!E140&gt;0),D139+G140,#N/A),#N/A)</f>
        <v>0</v>
      </c>
      <c r="E140" s="50">
        <f>IFERROR(IF(B139&gt;0,IF(ISBLANK('Mortgage Payment Plan'!D193),('Mortgage Payment Plan'!E$18+'Mortgage Payment Plan'!E$19+IF(MONTH(A139)+1=MONTH(1&amp;'Mortgage Payment Plan'!E$21),'Mortgage Payment Plan'!E$20,IF(AND(MONTH(A139)+1=13,MONTH(1&amp;'Mortgage Payment Plan'!E$21)=1),'Mortgage Payment Plan'!E$20,0)))-(H_MortgageAmoritization!B139*'Mortgage Payment Plan'!E$9/12),'Mortgage Payment Plan'!D193),#N/A),#N/A)</f>
        <v>552.01357297836262</v>
      </c>
      <c r="F140" s="50">
        <f>IFERROR(IF(B139&gt;0,IF(ISBLANK('Mortgage Payment Plan'!E193),(H_MortgageAmoritization!B139*'Mortgage Payment Plan'!E$9/12),'Mortgage Payment Plan'!E193),#N/A),#N/A)</f>
        <v>1126.7264270216374</v>
      </c>
      <c r="G140" s="50">
        <f>IFERROR(IF(B139&gt;0,IF(ISBLANK('Mortgage Payment Plan'!F193),'Mortgage Payment Plan'!E$14,'Mortgage Payment Plan'!F193),#N/A),#N/A)</f>
        <v>0</v>
      </c>
      <c r="H140" s="50">
        <f t="shared" si="1"/>
        <v>1678.74</v>
      </c>
      <c r="J140" s="49">
        <v>50222</v>
      </c>
      <c r="N140" s="50">
        <v>224793.27183134915</v>
      </c>
      <c r="O140" s="50">
        <v>176459.39183134897</v>
      </c>
      <c r="P140" s="50">
        <v>0</v>
      </c>
      <c r="Q140" s="50" t="e" cm="1">
        <f t="array" ref="Q140">IF('Mortgage Payment Plan'!E$22="Annual",IF(MATCH(J140,S:S,0),N140,#N/A),IF('Mortgage Payment Plan'!E$22="Percentage",_xlfn.IFS(R$2=J140,N140,R$3=J140,N140,R$4=J140,N140,R$5=J140,N140,R$6=J140,N140),#N/A))</f>
        <v>#N/A</v>
      </c>
      <c r="U140" s="49">
        <f>IFERROR(IF(V139&gt;0,IF(H_MortgageAmoritization!V139-H_MortgageAmoritization!Y140&gt;0,DATE(YEAR(U139),MONTH(U139)+1,DAY(U$2)),#N/A),#N/A),#N/A)</f>
        <v>50222</v>
      </c>
      <c r="V140" s="50">
        <f>IFERROR(IF(V139&gt;0,IF(H_MortgageAmoritization!V139-H_MortgageAmoritization!Y140&gt;0,H_MortgageAmoritization!V139-H_MortgageAmoritization!Y140,#N/A),#N/A),#N/A)</f>
        <v>224792.98060115665</v>
      </c>
      <c r="W140" s="50">
        <f>IFERROR(IF(AND(V139&gt;0,H_MortgageAmoritization!V139-H_MortgageAmoritization!Y140&gt;0),Z140+W139,#N/A),#N/A)</f>
        <v>176459.30352018296</v>
      </c>
      <c r="X140" s="50">
        <f>IFERROR(IF(AND(V139&gt;0,H_MortgageAmoritization!V139-H_MortgageAmoritization!Y140&gt;0),X139+AA140,#N/A),#N/A)</f>
        <v>0</v>
      </c>
      <c r="Y140" s="50">
        <f>IFERROR(IF(V139&gt;0,(IFERROR(('Mortgage Payment Plan'!E$8*('Mortgage Payment Plan'!E$9/12)/(1-((1+('Mortgage Payment Plan'!E$9/12))^IF('Mortgage Payment Plan'!E$16="30 Year Fixed",-360,-180)))),0))-(H_MortgageAmoritization!V139*'Mortgage Payment Plan'!E$9/12),#N/A),#N/A)</f>
        <v>552.01648499695716</v>
      </c>
      <c r="Z140" s="50">
        <f>IFERROR(IF(V139&gt;0,(H_MortgageAmoritization!V139*'Mortgage Payment Plan'!E$9/12),#N/A),#N/A)</f>
        <v>1126.7249854307679</v>
      </c>
      <c r="AA140" s="50">
        <f>IFERROR(IF(V139&gt;0,'Mortgage Payment Plan'!E$14,#N/A),#N/A)</f>
        <v>0</v>
      </c>
      <c r="AB140" s="49">
        <v>50222</v>
      </c>
      <c r="AC140" s="50">
        <v>224792.98060115665</v>
      </c>
      <c r="AD140" s="50">
        <v>176459.30352018296</v>
      </c>
      <c r="AE140" s="50">
        <v>0</v>
      </c>
    </row>
    <row r="141" spans="1:31" ht="15.75" customHeight="1" x14ac:dyDescent="0.25">
      <c r="A141" s="49">
        <f>IFERROR(IF(B140&gt;0,IF(ISBLANK('Mortgage Payment Plan'!C194),IF(H_MortgageAmoritization!B140-H_MortgageAmoritization!E141&gt;0,DATE(YEAR(A140),MONTH(A140)+1,DAY(A$2)),#N/A),'Mortgage Payment Plan'!C194),#N/A),#N/A)</f>
        <v>50253</v>
      </c>
      <c r="B141" s="50">
        <f>IFERROR(IF(B140&gt;0,IF(OR(ISBLANK('Mortgage Payment Plan'!G194),'Mortgage Payment Plan'!G194=""),IF(H_MortgageAmoritization!B140-H_MortgageAmoritization!E141&gt;0,H_MortgageAmoritization!B140-H_MortgageAmoritization!E141,#N/A),'Mortgage Payment Plan'!G194),#N/A),#N/A)</f>
        <v>224238.4981905059</v>
      </c>
      <c r="C141" s="50">
        <f>IFERROR(IF(AND(B140&gt;0,H_MortgageAmoritization!B140-H_MortgageAmoritization!E141&gt;0),F141+C140,#N/A),#N/A)</f>
        <v>177583.35819050571</v>
      </c>
      <c r="D141" s="50">
        <f>IFERROR(IF(AND(B140&gt;0,H_MortgageAmoritization!B140-H_MortgageAmoritization!E141&gt;0),D140+G141,#N/A),#N/A)</f>
        <v>0</v>
      </c>
      <c r="E141" s="50">
        <f>IFERROR(IF(B140&gt;0,IF(ISBLANK('Mortgage Payment Plan'!D194),('Mortgage Payment Plan'!E$18+'Mortgage Payment Plan'!E$19+IF(MONTH(A140)+1=MONTH(1&amp;'Mortgage Payment Plan'!E$21),'Mortgage Payment Plan'!E$20,IF(AND(MONTH(A140)+1=13,MONTH(1&amp;'Mortgage Payment Plan'!E$21)=1),'Mortgage Payment Plan'!E$20,0)))-(H_MortgageAmoritization!B140*'Mortgage Payment Plan'!E$9/12),'Mortgage Payment Plan'!D194),#N/A),#N/A)</f>
        <v>554.77364084325427</v>
      </c>
      <c r="F141" s="50">
        <f>IFERROR(IF(B140&gt;0,IF(ISBLANK('Mortgage Payment Plan'!E194),(H_MortgageAmoritization!B140*'Mortgage Payment Plan'!E$9/12),'Mortgage Payment Plan'!E194),#N/A),#N/A)</f>
        <v>1123.9663591567457</v>
      </c>
      <c r="G141" s="50">
        <f>IFERROR(IF(B140&gt;0,IF(ISBLANK('Mortgage Payment Plan'!F194),'Mortgage Payment Plan'!E$14,'Mortgage Payment Plan'!F194),#N/A),#N/A)</f>
        <v>0</v>
      </c>
      <c r="H141" s="50">
        <f t="shared" si="1"/>
        <v>1678.74</v>
      </c>
      <c r="J141" s="49">
        <v>50253</v>
      </c>
      <c r="N141" s="50">
        <v>224238.4981905059</v>
      </c>
      <c r="O141" s="50">
        <v>177583.35819050571</v>
      </c>
      <c r="P141" s="50">
        <v>0</v>
      </c>
      <c r="Q141" s="50" t="e" cm="1">
        <f t="array" ref="Q141">IF('Mortgage Payment Plan'!E$22="Annual",IF(MATCH(J141,S:S,0),N141,#N/A),IF('Mortgage Payment Plan'!E$22="Percentage",_xlfn.IFS(R$2=J141,N141,R$3=J141,N141,R$4=J141,N141,R$5=J141,N141,R$6=J141,N141),#N/A))</f>
        <v>#N/A</v>
      </c>
      <c r="U141" s="49">
        <f>IFERROR(IF(V140&gt;0,IF(H_MortgageAmoritization!V140-H_MortgageAmoritization!Y141&gt;0,DATE(YEAR(U140),MONTH(U140)+1,DAY(U$2)),#N/A),#N/A),#N/A)</f>
        <v>50253</v>
      </c>
      <c r="V141" s="50">
        <f>IFERROR(IF(V140&gt;0,IF(H_MortgageAmoritization!V140-H_MortgageAmoritization!Y141&gt;0,H_MortgageAmoritization!V140-H_MortgageAmoritization!Y141,#N/A),#N/A),#N/A)</f>
        <v>224238.20403373471</v>
      </c>
      <c r="W141" s="50">
        <f>IFERROR(IF(AND(V140&gt;0,H_MortgageAmoritization!V140-H_MortgageAmoritization!Y141&gt;0),Z141+W140,#N/A),#N/A)</f>
        <v>177583.26842318874</v>
      </c>
      <c r="X141" s="50">
        <f>IFERROR(IF(AND(V140&gt;0,H_MortgageAmoritization!V140-H_MortgageAmoritization!Y141&gt;0),X140+AA141,#N/A),#N/A)</f>
        <v>0</v>
      </c>
      <c r="Y141" s="50">
        <f>IFERROR(IF(V140&gt;0,(IFERROR(('Mortgage Payment Plan'!E$8*('Mortgage Payment Plan'!E$9/12)/(1-((1+('Mortgage Payment Plan'!E$9/12))^IF('Mortgage Payment Plan'!E$16="30 Year Fixed",-360,-180)))),0))-(H_MortgageAmoritization!V140*'Mortgage Payment Plan'!E$9/12),#N/A),#N/A)</f>
        <v>554.77656742194176</v>
      </c>
      <c r="Z141" s="50">
        <f>IFERROR(IF(V140&gt;0,(H_MortgageAmoritization!V140*'Mortgage Payment Plan'!E$9/12),#N/A),#N/A)</f>
        <v>1123.9649030057833</v>
      </c>
      <c r="AA141" s="50">
        <f>IFERROR(IF(V140&gt;0,'Mortgage Payment Plan'!E$14,#N/A),#N/A)</f>
        <v>0</v>
      </c>
      <c r="AB141" s="49">
        <v>50253</v>
      </c>
      <c r="AC141" s="50">
        <v>224238.20403373471</v>
      </c>
      <c r="AD141" s="50">
        <v>177583.26842318874</v>
      </c>
      <c r="AE141" s="50">
        <v>0</v>
      </c>
    </row>
    <row r="142" spans="1:31" ht="15.75" customHeight="1" x14ac:dyDescent="0.25">
      <c r="A142" s="49">
        <f>IFERROR(IF(B141&gt;0,IF(ISBLANK('Mortgage Payment Plan'!C195),IF(H_MortgageAmoritization!B141-H_MortgageAmoritization!E142&gt;0,DATE(YEAR(A141),MONTH(A141)+1,DAY(A$2)),#N/A),'Mortgage Payment Plan'!C195),#N/A),#N/A)</f>
        <v>50284</v>
      </c>
      <c r="B142" s="50">
        <f>IFERROR(IF(B141&gt;0,IF(OR(ISBLANK('Mortgage Payment Plan'!G195),'Mortgage Payment Plan'!G195=""),IF(H_MortgageAmoritization!B141-H_MortgageAmoritization!E142&gt;0,H_MortgageAmoritization!B141-H_MortgageAmoritization!E142,#N/A),'Mortgage Payment Plan'!G195),#N/A),#N/A)</f>
        <v>223680.95068145843</v>
      </c>
      <c r="C142" s="50">
        <f>IFERROR(IF(AND(B141&gt;0,H_MortgageAmoritization!B141-H_MortgageAmoritization!E142&gt;0),F142+C141,#N/A),#N/A)</f>
        <v>178704.55068145823</v>
      </c>
      <c r="D142" s="50">
        <f>IFERROR(IF(AND(B141&gt;0,H_MortgageAmoritization!B141-H_MortgageAmoritization!E142&gt;0),D141+G142,#N/A),#N/A)</f>
        <v>0</v>
      </c>
      <c r="E142" s="50">
        <f>IFERROR(IF(B141&gt;0,IF(ISBLANK('Mortgage Payment Plan'!D195),('Mortgage Payment Plan'!E$18+'Mortgage Payment Plan'!E$19+IF(MONTH(A141)+1=MONTH(1&amp;'Mortgage Payment Plan'!E$21),'Mortgage Payment Plan'!E$20,IF(AND(MONTH(A141)+1=13,MONTH(1&amp;'Mortgage Payment Plan'!E$21)=1),'Mortgage Payment Plan'!E$20,0)))-(H_MortgageAmoritization!B141*'Mortgage Payment Plan'!E$9/12),'Mortgage Payment Plan'!D195),#N/A),#N/A)</f>
        <v>557.54750904747061</v>
      </c>
      <c r="F142" s="50">
        <f>IFERROR(IF(B141&gt;0,IF(ISBLANK('Mortgage Payment Plan'!E195),(H_MortgageAmoritization!B141*'Mortgage Payment Plan'!E$9/12),'Mortgage Payment Plan'!E195),#N/A),#N/A)</f>
        <v>1121.1924909525294</v>
      </c>
      <c r="G142" s="50">
        <f>IFERROR(IF(B141&gt;0,IF(ISBLANK('Mortgage Payment Plan'!F195),'Mortgage Payment Plan'!E$14,'Mortgage Payment Plan'!F195),#N/A),#N/A)</f>
        <v>0</v>
      </c>
      <c r="H142" s="50">
        <f t="shared" si="1"/>
        <v>1678.74</v>
      </c>
      <c r="J142" s="49">
        <v>50284</v>
      </c>
      <c r="N142" s="50">
        <v>223680.95068145843</v>
      </c>
      <c r="O142" s="50">
        <v>178704.55068145823</v>
      </c>
      <c r="P142" s="50">
        <v>0</v>
      </c>
      <c r="Q142" s="50" t="e" cm="1">
        <f t="array" ref="Q142">IF('Mortgage Payment Plan'!E$22="Annual",IF(MATCH(J142,S:S,0),N142,#N/A),IF('Mortgage Payment Plan'!E$22="Percentage",_xlfn.IFS(R$2=J142,N142,R$3=J142,N142,R$4=J142,N142,R$5=J142,N142,R$6=J142,N142),#N/A))</f>
        <v>#N/A</v>
      </c>
      <c r="U142" s="49">
        <f>IFERROR(IF(V141&gt;0,IF(H_MortgageAmoritization!V141-H_MortgageAmoritization!Y142&gt;0,DATE(YEAR(U141),MONTH(U141)+1,DAY(U$2)),#N/A),#N/A),#N/A)</f>
        <v>50284</v>
      </c>
      <c r="V142" s="50">
        <f>IFERROR(IF(V141&gt;0,IF(H_MortgageAmoritization!V141-H_MortgageAmoritization!Y142&gt;0,H_MortgageAmoritization!V141-H_MortgageAmoritization!Y142,#N/A),#N/A),#N/A)</f>
        <v>223680.65358347565</v>
      </c>
      <c r="W142" s="50">
        <f>IFERROR(IF(AND(V141&gt;0,H_MortgageAmoritization!V141-H_MortgageAmoritization!Y142&gt;0),Z142+W141,#N/A),#N/A)</f>
        <v>178704.45944335742</v>
      </c>
      <c r="X142" s="50">
        <f>IFERROR(IF(AND(V141&gt;0,H_MortgageAmoritization!V141-H_MortgageAmoritization!Y142&gt;0),X141+AA142,#N/A),#N/A)</f>
        <v>0</v>
      </c>
      <c r="Y142" s="50">
        <f>IFERROR(IF(V141&gt;0,(IFERROR(('Mortgage Payment Plan'!E$8*('Mortgage Payment Plan'!E$9/12)/(1-((1+('Mortgage Payment Plan'!E$9/12))^IF('Mortgage Payment Plan'!E$16="30 Year Fixed",-360,-180)))),0))-(H_MortgageAmoritization!V141*'Mortgage Payment Plan'!E$9/12),#N/A),#N/A)</f>
        <v>557.55045025905156</v>
      </c>
      <c r="Z142" s="50">
        <f>IFERROR(IF(V141&gt;0,(H_MortgageAmoritization!V141*'Mortgage Payment Plan'!E$9/12),#N/A),#N/A)</f>
        <v>1121.1910201686735</v>
      </c>
      <c r="AA142" s="50">
        <f>IFERROR(IF(V141&gt;0,'Mortgage Payment Plan'!E$14,#N/A),#N/A)</f>
        <v>0</v>
      </c>
      <c r="AB142" s="49">
        <v>50284</v>
      </c>
      <c r="AC142" s="50">
        <v>223680.65358347565</v>
      </c>
      <c r="AD142" s="50">
        <v>178704.45944335742</v>
      </c>
      <c r="AE142" s="50">
        <v>0</v>
      </c>
    </row>
    <row r="143" spans="1:31" ht="15.75" customHeight="1" x14ac:dyDescent="0.25">
      <c r="A143" s="49">
        <f>IFERROR(IF(B142&gt;0,IF(ISBLANK('Mortgage Payment Plan'!C196),IF(H_MortgageAmoritization!B142-H_MortgageAmoritization!E143&gt;0,DATE(YEAR(A142),MONTH(A142)+1,DAY(A$2)),#N/A),'Mortgage Payment Plan'!C196),#N/A),#N/A)</f>
        <v>50314</v>
      </c>
      <c r="B143" s="50">
        <f>IFERROR(IF(B142&gt;0,IF(OR(ISBLANK('Mortgage Payment Plan'!G196),'Mortgage Payment Plan'!G196=""),IF(H_MortgageAmoritization!B142-H_MortgageAmoritization!E143&gt;0,H_MortgageAmoritization!B142-H_MortgageAmoritization!E143,#N/A),'Mortgage Payment Plan'!G196),#N/A),#N/A)</f>
        <v>223120.61543486573</v>
      </c>
      <c r="C143" s="50">
        <f>IFERROR(IF(AND(B142&gt;0,H_MortgageAmoritization!B142-H_MortgageAmoritization!E143&gt;0),F143+C142,#N/A),#N/A)</f>
        <v>179822.95543486552</v>
      </c>
      <c r="D143" s="50">
        <f>IFERROR(IF(AND(B142&gt;0,H_MortgageAmoritization!B142-H_MortgageAmoritization!E143&gt;0),D142+G143,#N/A),#N/A)</f>
        <v>0</v>
      </c>
      <c r="E143" s="50">
        <f>IFERROR(IF(B142&gt;0,IF(ISBLANK('Mortgage Payment Plan'!D196),('Mortgage Payment Plan'!E$18+'Mortgage Payment Plan'!E$19+IF(MONTH(A142)+1=MONTH(1&amp;'Mortgage Payment Plan'!E$21),'Mortgage Payment Plan'!E$20,IF(AND(MONTH(A142)+1=13,MONTH(1&amp;'Mortgage Payment Plan'!E$21)=1),'Mortgage Payment Plan'!E$20,0)))-(H_MortgageAmoritization!B142*'Mortgage Payment Plan'!E$9/12),'Mortgage Payment Plan'!D196),#N/A),#N/A)</f>
        <v>560.33524659270779</v>
      </c>
      <c r="F143" s="50">
        <f>IFERROR(IF(B142&gt;0,IF(ISBLANK('Mortgage Payment Plan'!E196),(H_MortgageAmoritization!B142*'Mortgage Payment Plan'!E$9/12),'Mortgage Payment Plan'!E196),#N/A),#N/A)</f>
        <v>1118.4047534072922</v>
      </c>
      <c r="G143" s="50">
        <f>IFERROR(IF(B142&gt;0,IF(ISBLANK('Mortgage Payment Plan'!F196),'Mortgage Payment Plan'!E$14,'Mortgage Payment Plan'!F196),#N/A),#N/A)</f>
        <v>0</v>
      </c>
      <c r="H143" s="50">
        <f t="shared" si="1"/>
        <v>1678.74</v>
      </c>
      <c r="J143" s="49">
        <v>50314</v>
      </c>
      <c r="N143" s="50">
        <v>223120.61543486573</v>
      </c>
      <c r="O143" s="50">
        <v>179822.95543486552</v>
      </c>
      <c r="P143" s="50">
        <v>0</v>
      </c>
      <c r="Q143" s="50" t="e" cm="1">
        <f t="array" ref="Q143">IF('Mortgage Payment Plan'!E$22="Annual",IF(MATCH(J143,S:S,0),N143,#N/A),IF('Mortgage Payment Plan'!E$22="Percentage",_xlfn.IFS(R$2=J143,N143,R$3=J143,N143,R$4=J143,N143,R$5=J143,N143,R$6=J143,N143),#N/A))</f>
        <v>#N/A</v>
      </c>
      <c r="U143" s="49">
        <f>IFERROR(IF(V142&gt;0,IF(H_MortgageAmoritization!V142-H_MortgageAmoritization!Y143&gt;0,DATE(YEAR(U142),MONTH(U142)+1,DAY(U$2)),#N/A),#N/A),#N/A)</f>
        <v>50314</v>
      </c>
      <c r="V143" s="50">
        <f>IFERROR(IF(V142&gt;0,IF(H_MortgageAmoritization!V142-H_MortgageAmoritization!Y143&gt;0,H_MortgageAmoritization!V142-H_MortgageAmoritization!Y143,#N/A),#N/A),#N/A)</f>
        <v>223120.3153809653</v>
      </c>
      <c r="W143" s="50">
        <f>IFERROR(IF(AND(V142&gt;0,H_MortgageAmoritization!V142-H_MortgageAmoritization!Y143&gt;0),Z143+W142,#N/A),#N/A)</f>
        <v>179822.86271127479</v>
      </c>
      <c r="X143" s="50">
        <f>IFERROR(IF(AND(V142&gt;0,H_MortgageAmoritization!V142-H_MortgageAmoritization!Y143&gt;0),X142+AA143,#N/A),#N/A)</f>
        <v>0</v>
      </c>
      <c r="Y143" s="50">
        <f>IFERROR(IF(V142&gt;0,(IFERROR(('Mortgage Payment Plan'!E$8*('Mortgage Payment Plan'!E$9/12)/(1-((1+('Mortgage Payment Plan'!E$9/12))^IF('Mortgage Payment Plan'!E$16="30 Year Fixed",-360,-180)))),0))-(H_MortgageAmoritization!V142*'Mortgage Payment Plan'!E$9/12),#N/A),#N/A)</f>
        <v>560.33820251034695</v>
      </c>
      <c r="Z143" s="50">
        <f>IFERROR(IF(V142&gt;0,(H_MortgageAmoritization!V142*'Mortgage Payment Plan'!E$9/12),#N/A),#N/A)</f>
        <v>1118.4032679173781</v>
      </c>
      <c r="AA143" s="50">
        <f>IFERROR(IF(V142&gt;0,'Mortgage Payment Plan'!E$14,#N/A),#N/A)</f>
        <v>0</v>
      </c>
      <c r="AB143" s="49">
        <v>50314</v>
      </c>
      <c r="AC143" s="50">
        <v>223120.3153809653</v>
      </c>
      <c r="AD143" s="50">
        <v>179822.86271127479</v>
      </c>
      <c r="AE143" s="50">
        <v>0</v>
      </c>
    </row>
    <row r="144" spans="1:31" ht="15.75" customHeight="1" x14ac:dyDescent="0.25">
      <c r="A144" s="49">
        <f>IFERROR(IF(B143&gt;0,IF(ISBLANK('Mortgage Payment Plan'!C197),IF(H_MortgageAmoritization!B143-H_MortgageAmoritization!E144&gt;0,DATE(YEAR(A143),MONTH(A143)+1,DAY(A$2)),#N/A),'Mortgage Payment Plan'!C197),#N/A),#N/A)</f>
        <v>50345</v>
      </c>
      <c r="B144" s="50">
        <f>IFERROR(IF(B143&gt;0,IF(OR(ISBLANK('Mortgage Payment Plan'!G197),'Mortgage Payment Plan'!G197=""),IF(H_MortgageAmoritization!B143-H_MortgageAmoritization!E144&gt;0,H_MortgageAmoritization!B143-H_MortgageAmoritization!E144,#N/A),'Mortgage Payment Plan'!G197),#N/A),#N/A)</f>
        <v>222557.47851204005</v>
      </c>
      <c r="C144" s="50">
        <f>IFERROR(IF(AND(B143&gt;0,H_MortgageAmoritization!B143-H_MortgageAmoritization!E144&gt;0),F144+C143,#N/A),#N/A)</f>
        <v>180938.55851203986</v>
      </c>
      <c r="D144" s="50">
        <f>IFERROR(IF(AND(B143&gt;0,H_MortgageAmoritization!B143-H_MortgageAmoritization!E144&gt;0),D143+G144,#N/A),#N/A)</f>
        <v>0</v>
      </c>
      <c r="E144" s="50">
        <f>IFERROR(IF(B143&gt;0,IF(ISBLANK('Mortgage Payment Plan'!D197),('Mortgage Payment Plan'!E$18+'Mortgage Payment Plan'!E$19+IF(MONTH(A143)+1=MONTH(1&amp;'Mortgage Payment Plan'!E$21),'Mortgage Payment Plan'!E$20,IF(AND(MONTH(A143)+1=13,MONTH(1&amp;'Mortgage Payment Plan'!E$21)=1),'Mortgage Payment Plan'!E$20,0)))-(H_MortgageAmoritization!B143*'Mortgage Payment Plan'!E$9/12),'Mortgage Payment Plan'!D197),#N/A),#N/A)</f>
        <v>563.13692282567126</v>
      </c>
      <c r="F144" s="50">
        <f>IFERROR(IF(B143&gt;0,IF(ISBLANK('Mortgage Payment Plan'!E197),(H_MortgageAmoritization!B143*'Mortgage Payment Plan'!E$9/12),'Mortgage Payment Plan'!E197),#N/A),#N/A)</f>
        <v>1115.6030771743287</v>
      </c>
      <c r="G144" s="50">
        <f>IFERROR(IF(B143&gt;0,IF(ISBLANK('Mortgage Payment Plan'!F197),'Mortgage Payment Plan'!E$14,'Mortgage Payment Plan'!F197),#N/A),#N/A)</f>
        <v>0</v>
      </c>
      <c r="H144" s="50">
        <f t="shared" si="1"/>
        <v>1678.74</v>
      </c>
      <c r="J144" s="49">
        <v>50345</v>
      </c>
      <c r="N144" s="50">
        <v>222557.47851204005</v>
      </c>
      <c r="O144" s="50">
        <v>180938.55851203986</v>
      </c>
      <c r="P144" s="50">
        <v>0</v>
      </c>
      <c r="Q144" s="50" t="e" cm="1">
        <f t="array" ref="Q144">IF('Mortgage Payment Plan'!E$22="Annual",IF(MATCH(J144,S:S,0),N144,#N/A),IF('Mortgage Payment Plan'!E$22="Percentage",_xlfn.IFS(R$2=J144,N144,R$3=J144,N144,R$4=J144,N144,R$5=J144,N144,R$6=J144,N144),#N/A))</f>
        <v>#N/A</v>
      </c>
      <c r="U144" s="49">
        <f>IFERROR(IF(V143&gt;0,IF(H_MortgageAmoritization!V143-H_MortgageAmoritization!Y144&gt;0,DATE(YEAR(U143),MONTH(U143)+1,DAY(U$2)),#N/A),#N/A),#N/A)</f>
        <v>50345</v>
      </c>
      <c r="V144" s="50">
        <f>IFERROR(IF(V143&gt;0,IF(H_MortgageAmoritization!V143-H_MortgageAmoritization!Y144&gt;0,H_MortgageAmoritization!V143-H_MortgageAmoritization!Y144,#N/A),#N/A),#N/A)</f>
        <v>222557.17548744241</v>
      </c>
      <c r="W144" s="50">
        <f>IFERROR(IF(AND(V143&gt;0,H_MortgageAmoritization!V143-H_MortgageAmoritization!Y144&gt;0),Z144+W143,#N/A),#N/A)</f>
        <v>180938.46428817962</v>
      </c>
      <c r="X144" s="50">
        <f>IFERROR(IF(AND(V143&gt;0,H_MortgageAmoritization!V143-H_MortgageAmoritization!Y144&gt;0),X143+AA144,#N/A),#N/A)</f>
        <v>0</v>
      </c>
      <c r="Y144" s="50">
        <f>IFERROR(IF(V143&gt;0,(IFERROR(('Mortgage Payment Plan'!E$8*('Mortgage Payment Plan'!E$9/12)/(1-((1+('Mortgage Payment Plan'!E$9/12))^IF('Mortgage Payment Plan'!E$16="30 Year Fixed",-360,-180)))),0))-(H_MortgageAmoritization!V143*'Mortgage Payment Plan'!E$9/12),#N/A),#N/A)</f>
        <v>563.13989352289855</v>
      </c>
      <c r="Z144" s="50">
        <f>IFERROR(IF(V143&gt;0,(H_MortgageAmoritization!V143*'Mortgage Payment Plan'!E$9/12),#N/A),#N/A)</f>
        <v>1115.6015769048265</v>
      </c>
      <c r="AA144" s="50">
        <f>IFERROR(IF(V143&gt;0,'Mortgage Payment Plan'!E$14,#N/A),#N/A)</f>
        <v>0</v>
      </c>
      <c r="AB144" s="49">
        <v>50345</v>
      </c>
      <c r="AC144" s="50">
        <v>222557.17548744241</v>
      </c>
      <c r="AD144" s="50">
        <v>180938.46428817962</v>
      </c>
      <c r="AE144" s="50">
        <v>0</v>
      </c>
    </row>
    <row r="145" spans="1:31" ht="15.75" customHeight="1" x14ac:dyDescent="0.25">
      <c r="A145" s="49">
        <f>IFERROR(IF(B144&gt;0,IF(ISBLANK('Mortgage Payment Plan'!C198),IF(H_MortgageAmoritization!B144-H_MortgageAmoritization!E145&gt;0,DATE(YEAR(A144),MONTH(A144)+1,DAY(A$2)),#N/A),'Mortgage Payment Plan'!C198),#N/A),#N/A)</f>
        <v>50375</v>
      </c>
      <c r="B145" s="50">
        <f>IFERROR(IF(B144&gt;0,IF(OR(ISBLANK('Mortgage Payment Plan'!G198),'Mortgage Payment Plan'!G198=""),IF(H_MortgageAmoritization!B144-H_MortgageAmoritization!E145&gt;0,H_MortgageAmoritization!B144-H_MortgageAmoritization!E145,#N/A),'Mortgage Payment Plan'!G198),#N/A),#N/A)</f>
        <v>221991.52590460025</v>
      </c>
      <c r="C145" s="50">
        <f>IFERROR(IF(AND(B144&gt;0,H_MortgageAmoritization!B144-H_MortgageAmoritization!E145&gt;0),F145+C144,#N/A),#N/A)</f>
        <v>182051.34590460005</v>
      </c>
      <c r="D145" s="50">
        <f>IFERROR(IF(AND(B144&gt;0,H_MortgageAmoritization!B144-H_MortgageAmoritization!E145&gt;0),D144+G145,#N/A),#N/A)</f>
        <v>0</v>
      </c>
      <c r="E145" s="50">
        <f>IFERROR(IF(B144&gt;0,IF(ISBLANK('Mortgage Payment Plan'!D198),('Mortgage Payment Plan'!E$18+'Mortgage Payment Plan'!E$19+IF(MONTH(A144)+1=MONTH(1&amp;'Mortgage Payment Plan'!E$21),'Mortgage Payment Plan'!E$20,IF(AND(MONTH(A144)+1=13,MONTH(1&amp;'Mortgage Payment Plan'!E$21)=1),'Mortgage Payment Plan'!E$20,0)))-(H_MortgageAmoritization!B144*'Mortgage Payment Plan'!E$9/12),'Mortgage Payment Plan'!D198),#N/A),#N/A)</f>
        <v>565.95260743979975</v>
      </c>
      <c r="F145" s="50">
        <f>IFERROR(IF(B144&gt;0,IF(ISBLANK('Mortgage Payment Plan'!E198),(H_MortgageAmoritization!B144*'Mortgage Payment Plan'!E$9/12),'Mortgage Payment Plan'!E198),#N/A),#N/A)</f>
        <v>1112.7873925602003</v>
      </c>
      <c r="G145" s="50">
        <f>IFERROR(IF(B144&gt;0,IF(ISBLANK('Mortgage Payment Plan'!F198),'Mortgage Payment Plan'!E$14,'Mortgage Payment Plan'!F198),#N/A),#N/A)</f>
        <v>0</v>
      </c>
      <c r="H145" s="50">
        <f t="shared" si="1"/>
        <v>1678.74</v>
      </c>
      <c r="J145" s="49">
        <v>50375</v>
      </c>
      <c r="N145" s="50">
        <v>221991.52590460025</v>
      </c>
      <c r="O145" s="50">
        <v>182051.34590460005</v>
      </c>
      <c r="P145" s="50">
        <v>0</v>
      </c>
      <c r="Q145" s="50" t="e" cm="1">
        <f t="array" ref="Q145">IF('Mortgage Payment Plan'!E$22="Annual",IF(MATCH(J145,S:S,0),N145,#N/A),IF('Mortgage Payment Plan'!E$22="Percentage",_xlfn.IFS(R$2=J145,N145,R$3=J145,N145,R$4=J145,N145,R$5=J145,N145,R$6=J145,N145),#N/A))</f>
        <v>#N/A</v>
      </c>
      <c r="U145" s="49">
        <f>IFERROR(IF(V144&gt;0,IF(H_MortgageAmoritization!V144-H_MortgageAmoritization!Y145&gt;0,DATE(YEAR(U144),MONTH(U144)+1,DAY(U$2)),#N/A),#N/A),#N/A)</f>
        <v>50375</v>
      </c>
      <c r="V145" s="50">
        <f>IFERROR(IF(V144&gt;0,IF(H_MortgageAmoritization!V144-H_MortgageAmoritization!Y145&gt;0,H_MortgageAmoritization!V144-H_MortgageAmoritization!Y145,#N/A),#N/A),#N/A)</f>
        <v>221991.2198944519</v>
      </c>
      <c r="W145" s="50">
        <f>IFERROR(IF(AND(V144&gt;0,H_MortgageAmoritization!V144-H_MortgageAmoritization!Y145&gt;0),Z145+W144,#N/A),#N/A)</f>
        <v>182051.25016561683</v>
      </c>
      <c r="X145" s="50">
        <f>IFERROR(IF(AND(V144&gt;0,H_MortgageAmoritization!V144-H_MortgageAmoritization!Y145&gt;0),X144+AA145,#N/A),#N/A)</f>
        <v>0</v>
      </c>
      <c r="Y145" s="50">
        <f>IFERROR(IF(V144&gt;0,(IFERROR(('Mortgage Payment Plan'!E$8*('Mortgage Payment Plan'!E$9/12)/(1-((1+('Mortgage Payment Plan'!E$9/12))^IF('Mortgage Payment Plan'!E$16="30 Year Fixed",-360,-180)))),0))-(H_MortgageAmoritization!V144*'Mortgage Payment Plan'!E$9/12),#N/A),#N/A)</f>
        <v>565.9555929905132</v>
      </c>
      <c r="Z145" s="50">
        <f>IFERROR(IF(V144&gt;0,(H_MortgageAmoritization!V144*'Mortgage Payment Plan'!E$9/12),#N/A),#N/A)</f>
        <v>1112.7858774372119</v>
      </c>
      <c r="AA145" s="50">
        <f>IFERROR(IF(V144&gt;0,'Mortgage Payment Plan'!E$14,#N/A),#N/A)</f>
        <v>0</v>
      </c>
      <c r="AB145" s="49">
        <v>50375</v>
      </c>
      <c r="AC145" s="50">
        <v>221991.2198944519</v>
      </c>
      <c r="AD145" s="50">
        <v>182051.25016561683</v>
      </c>
      <c r="AE145" s="50">
        <v>0</v>
      </c>
    </row>
    <row r="146" spans="1:31" ht="15.75" customHeight="1" x14ac:dyDescent="0.25">
      <c r="A146" s="49">
        <f>IFERROR(IF(B145&gt;0,IF(ISBLANK('Mortgage Payment Plan'!C199),IF(H_MortgageAmoritization!B145-H_MortgageAmoritization!E146&gt;0,DATE(YEAR(A145),MONTH(A145)+1,DAY(A$2)),#N/A),'Mortgage Payment Plan'!C199),#N/A),#N/A)</f>
        <v>50406</v>
      </c>
      <c r="B146" s="50">
        <f>IFERROR(IF(B145&gt;0,IF(OR(ISBLANK('Mortgage Payment Plan'!G199),'Mortgage Payment Plan'!G199=""),IF(H_MortgageAmoritization!B145-H_MortgageAmoritization!E146&gt;0,H_MortgageAmoritization!B145-H_MortgageAmoritization!E146,#N/A),'Mortgage Payment Plan'!G199),#N/A),#N/A)</f>
        <v>221422.74353412323</v>
      </c>
      <c r="C146" s="50">
        <f>IFERROR(IF(AND(B145&gt;0,H_MortgageAmoritization!B145-H_MortgageAmoritization!E146&gt;0),F146+C145,#N/A),#N/A)</f>
        <v>183161.30353412306</v>
      </c>
      <c r="D146" s="50">
        <f>IFERROR(IF(AND(B145&gt;0,H_MortgageAmoritization!B145-H_MortgageAmoritization!E146&gt;0),D145+G146,#N/A),#N/A)</f>
        <v>0</v>
      </c>
      <c r="E146" s="50">
        <f>IFERROR(IF(B145&gt;0,IF(ISBLANK('Mortgage Payment Plan'!D199),('Mortgage Payment Plan'!E$18+'Mortgage Payment Plan'!E$19+IF(MONTH(A145)+1=MONTH(1&amp;'Mortgage Payment Plan'!E$21),'Mortgage Payment Plan'!E$20,IF(AND(MONTH(A145)+1=13,MONTH(1&amp;'Mortgage Payment Plan'!E$21)=1),'Mortgage Payment Plan'!E$20,0)))-(H_MortgageAmoritization!B145*'Mortgage Payment Plan'!E$9/12),'Mortgage Payment Plan'!D199),#N/A),#N/A)</f>
        <v>568.78237047699895</v>
      </c>
      <c r="F146" s="50">
        <f>IFERROR(IF(B145&gt;0,IF(ISBLANK('Mortgage Payment Plan'!E199),(H_MortgageAmoritization!B145*'Mortgage Payment Plan'!E$9/12),'Mortgage Payment Plan'!E199),#N/A),#N/A)</f>
        <v>1109.9576295230011</v>
      </c>
      <c r="G146" s="50">
        <f>IFERROR(IF(B145&gt;0,IF(ISBLANK('Mortgage Payment Plan'!F199),'Mortgage Payment Plan'!E$14,'Mortgage Payment Plan'!F199),#N/A),#N/A)</f>
        <v>0</v>
      </c>
      <c r="H146" s="50">
        <f t="shared" si="1"/>
        <v>1678.74</v>
      </c>
      <c r="J146" s="49">
        <v>50406</v>
      </c>
      <c r="N146" s="50">
        <v>221422.74353412323</v>
      </c>
      <c r="O146" s="50">
        <v>183161.30353412306</v>
      </c>
      <c r="P146" s="50">
        <v>0</v>
      </c>
      <c r="Q146" s="50" t="e" cm="1">
        <f t="array" ref="Q146">IF('Mortgage Payment Plan'!E$22="Annual",IF(MATCH(J146,S:S,0),N146,#N/A),IF('Mortgage Payment Plan'!E$22="Percentage",_xlfn.IFS(R$2=J146,N146,R$3=J146,N146,R$4=J146,N146,R$5=J146,N146,R$6=J146,N146),#N/A))</f>
        <v>#N/A</v>
      </c>
      <c r="U146" s="49">
        <f>IFERROR(IF(V145&gt;0,IF(H_MortgageAmoritization!V145-H_MortgageAmoritization!Y146&gt;0,DATE(YEAR(U145),MONTH(U145)+1,DAY(U$2)),#N/A),#N/A),#N/A)</f>
        <v>50406</v>
      </c>
      <c r="V146" s="50">
        <f>IFERROR(IF(V145&gt;0,IF(H_MortgageAmoritization!V145-H_MortgageAmoritization!Y146&gt;0,H_MortgageAmoritization!V145-H_MortgageAmoritization!Y146,#N/A),#N/A),#N/A)</f>
        <v>221422.43452349643</v>
      </c>
      <c r="W146" s="50">
        <f>IFERROR(IF(AND(V145&gt;0,H_MortgageAmoritization!V145-H_MortgageAmoritization!Y146&gt;0),Z146+W145,#N/A),#N/A)</f>
        <v>183161.2062650891</v>
      </c>
      <c r="X146" s="50">
        <f>IFERROR(IF(AND(V145&gt;0,H_MortgageAmoritization!V145-H_MortgageAmoritization!Y146&gt;0),X145+AA146,#N/A),#N/A)</f>
        <v>0</v>
      </c>
      <c r="Y146" s="50">
        <f>IFERROR(IF(V145&gt;0,(IFERROR(('Mortgage Payment Plan'!E$8*('Mortgage Payment Plan'!E$9/12)/(1-((1+('Mortgage Payment Plan'!E$9/12))^IF('Mortgage Payment Plan'!E$16="30 Year Fixed",-360,-180)))),0))-(H_MortgageAmoritization!V145*'Mortgage Payment Plan'!E$9/12),#N/A),#N/A)</f>
        <v>568.78537095546562</v>
      </c>
      <c r="Z146" s="50">
        <f>IFERROR(IF(V145&gt;0,(H_MortgageAmoritization!V145*'Mortgage Payment Plan'!E$9/12),#N/A),#N/A)</f>
        <v>1109.9560994722594</v>
      </c>
      <c r="AA146" s="50">
        <f>IFERROR(IF(V145&gt;0,'Mortgage Payment Plan'!E$14,#N/A),#N/A)</f>
        <v>0</v>
      </c>
      <c r="AB146" s="49">
        <v>50406</v>
      </c>
      <c r="AC146" s="50">
        <v>221422.43452349643</v>
      </c>
      <c r="AD146" s="50">
        <v>183161.2062650891</v>
      </c>
      <c r="AE146" s="50">
        <v>0</v>
      </c>
    </row>
    <row r="147" spans="1:31" ht="15.75" customHeight="1" x14ac:dyDescent="0.25">
      <c r="A147" s="49">
        <f>IFERROR(IF(B146&gt;0,IF(ISBLANK('Mortgage Payment Plan'!C200),IF(H_MortgageAmoritization!B146-H_MortgageAmoritization!E147&gt;0,DATE(YEAR(A146),MONTH(A146)+1,DAY(A$2)),#N/A),'Mortgage Payment Plan'!C200),#N/A),#N/A)</f>
        <v>50437</v>
      </c>
      <c r="B147" s="50">
        <f>IFERROR(IF(B146&gt;0,IF(OR(ISBLANK('Mortgage Payment Plan'!G200),'Mortgage Payment Plan'!G200=""),IF(H_MortgageAmoritization!B146-H_MortgageAmoritization!E147&gt;0,H_MortgageAmoritization!B146-H_MortgageAmoritization!E147,#N/A),'Mortgage Payment Plan'!G200),#N/A),#N/A)</f>
        <v>220851.11725179385</v>
      </c>
      <c r="C147" s="50">
        <f>IFERROR(IF(AND(B146&gt;0,H_MortgageAmoritization!B146-H_MortgageAmoritization!E147&gt;0),F147+C146,#N/A),#N/A)</f>
        <v>184268.41725179367</v>
      </c>
      <c r="D147" s="50">
        <f>IFERROR(IF(AND(B146&gt;0,H_MortgageAmoritization!B146-H_MortgageAmoritization!E147&gt;0),D146+G147,#N/A),#N/A)</f>
        <v>0</v>
      </c>
      <c r="E147" s="50">
        <f>IFERROR(IF(B146&gt;0,IF(ISBLANK('Mortgage Payment Plan'!D200),('Mortgage Payment Plan'!E$18+'Mortgage Payment Plan'!E$19+IF(MONTH(A146)+1=MONTH(1&amp;'Mortgage Payment Plan'!E$21),'Mortgage Payment Plan'!E$20,IF(AND(MONTH(A146)+1=13,MONTH(1&amp;'Mortgage Payment Plan'!E$21)=1),'Mortgage Payment Plan'!E$20,0)))-(H_MortgageAmoritization!B146*'Mortgage Payment Plan'!E$9/12),'Mortgage Payment Plan'!D200),#N/A),#N/A)</f>
        <v>571.62628232938391</v>
      </c>
      <c r="F147" s="50">
        <f>IFERROR(IF(B146&gt;0,IF(ISBLANK('Mortgage Payment Plan'!E200),(H_MortgageAmoritization!B146*'Mortgage Payment Plan'!E$9/12),'Mortgage Payment Plan'!E200),#N/A),#N/A)</f>
        <v>1107.1137176706161</v>
      </c>
      <c r="G147" s="50">
        <f>IFERROR(IF(B146&gt;0,IF(ISBLANK('Mortgage Payment Plan'!F200),'Mortgage Payment Plan'!E$14,'Mortgage Payment Plan'!F200),#N/A),#N/A)</f>
        <v>0</v>
      </c>
      <c r="H147" s="50">
        <f t="shared" si="1"/>
        <v>1678.74</v>
      </c>
      <c r="J147" s="49">
        <v>50437</v>
      </c>
      <c r="N147" s="50">
        <v>220851.11725179385</v>
      </c>
      <c r="O147" s="50">
        <v>184268.41725179367</v>
      </c>
      <c r="P147" s="50">
        <v>0</v>
      </c>
      <c r="Q147" s="50" t="e" cm="1">
        <f t="array" ref="Q147">IF('Mortgage Payment Plan'!E$22="Annual",IF(MATCH(J147,S:S,0),N147,#N/A),IF('Mortgage Payment Plan'!E$22="Percentage",_xlfn.IFS(R$2=J147,N147,R$3=J147,N147,R$4=J147,N147,R$5=J147,N147,R$6=J147,N147),#N/A))</f>
        <v>#N/A</v>
      </c>
      <c r="U147" s="49">
        <f>IFERROR(IF(V146&gt;0,IF(H_MortgageAmoritization!V146-H_MortgageAmoritization!Y147&gt;0,DATE(YEAR(U146),MONTH(U146)+1,DAY(U$2)),#N/A),#N/A),#N/A)</f>
        <v>50437</v>
      </c>
      <c r="V147" s="50">
        <f>IFERROR(IF(V146&gt;0,IF(H_MortgageAmoritization!V146-H_MortgageAmoritization!Y147&gt;0,H_MortgageAmoritization!V146-H_MortgageAmoritization!Y147,#N/A),#N/A),#N/A)</f>
        <v>220850.80522568617</v>
      </c>
      <c r="W147" s="50">
        <f>IFERROR(IF(AND(V146&gt;0,H_MortgageAmoritization!V146-H_MortgageAmoritization!Y147&gt;0),Z147+W146,#N/A),#N/A)</f>
        <v>184268.31843770659</v>
      </c>
      <c r="X147" s="50">
        <f>IFERROR(IF(AND(V146&gt;0,H_MortgageAmoritization!V146-H_MortgageAmoritization!Y147&gt;0),X146+AA147,#N/A),#N/A)</f>
        <v>0</v>
      </c>
      <c r="Y147" s="50">
        <f>IFERROR(IF(V146&gt;0,(IFERROR(('Mortgage Payment Plan'!E$8*('Mortgage Payment Plan'!E$9/12)/(1-((1+('Mortgage Payment Plan'!E$9/12))^IF('Mortgage Payment Plan'!E$16="30 Year Fixed",-360,-180)))),0))-(H_MortgageAmoritization!V146*'Mortgage Payment Plan'!E$9/12),#N/A),#N/A)</f>
        <v>571.62929781024286</v>
      </c>
      <c r="Z147" s="50">
        <f>IFERROR(IF(V146&gt;0,(H_MortgageAmoritization!V146*'Mortgage Payment Plan'!E$9/12),#N/A),#N/A)</f>
        <v>1107.1121726174822</v>
      </c>
      <c r="AA147" s="50">
        <f>IFERROR(IF(V146&gt;0,'Mortgage Payment Plan'!E$14,#N/A),#N/A)</f>
        <v>0</v>
      </c>
      <c r="AB147" s="49">
        <v>50437</v>
      </c>
      <c r="AC147" s="50">
        <v>220850.80522568617</v>
      </c>
      <c r="AD147" s="50">
        <v>184268.31843770659</v>
      </c>
      <c r="AE147" s="50">
        <v>0</v>
      </c>
    </row>
    <row r="148" spans="1:31" ht="15.75" customHeight="1" x14ac:dyDescent="0.25">
      <c r="A148" s="49">
        <f>IFERROR(IF(B147&gt;0,IF(ISBLANK('Mortgage Payment Plan'!C201),IF(H_MortgageAmoritization!B147-H_MortgageAmoritization!E148&gt;0,DATE(YEAR(A147),MONTH(A147)+1,DAY(A$2)),#N/A),'Mortgage Payment Plan'!C201),#N/A),#N/A)</f>
        <v>50465</v>
      </c>
      <c r="B148" s="50">
        <f>IFERROR(IF(B147&gt;0,IF(OR(ISBLANK('Mortgage Payment Plan'!G201),'Mortgage Payment Plan'!G201=""),IF(H_MortgageAmoritization!B147-H_MortgageAmoritization!E148&gt;0,H_MortgageAmoritization!B147-H_MortgageAmoritization!E148,#N/A),'Mortgage Payment Plan'!G201),#N/A),#N/A)</f>
        <v>220276.63283805281</v>
      </c>
      <c r="C148" s="50">
        <f>IFERROR(IF(AND(B147&gt;0,H_MortgageAmoritization!B147-H_MortgageAmoritization!E148&gt;0),F148+C147,#N/A),#N/A)</f>
        <v>185372.67283805265</v>
      </c>
      <c r="D148" s="50">
        <f>IFERROR(IF(AND(B147&gt;0,H_MortgageAmoritization!B147-H_MortgageAmoritization!E148&gt;0),D147+G148,#N/A),#N/A)</f>
        <v>0</v>
      </c>
      <c r="E148" s="50">
        <f>IFERROR(IF(B147&gt;0,IF(ISBLANK('Mortgage Payment Plan'!D201),('Mortgage Payment Plan'!E$18+'Mortgage Payment Plan'!E$19+IF(MONTH(A147)+1=MONTH(1&amp;'Mortgage Payment Plan'!E$21),'Mortgage Payment Plan'!E$20,IF(AND(MONTH(A147)+1=13,MONTH(1&amp;'Mortgage Payment Plan'!E$21)=1),'Mortgage Payment Plan'!E$20,0)))-(H_MortgageAmoritization!B147*'Mortgage Payment Plan'!E$9/12),'Mortgage Payment Plan'!D201),#N/A),#N/A)</f>
        <v>574.48441374103072</v>
      </c>
      <c r="F148" s="50">
        <f>IFERROR(IF(B147&gt;0,IF(ISBLANK('Mortgage Payment Plan'!E201),(H_MortgageAmoritization!B147*'Mortgage Payment Plan'!E$9/12),'Mortgage Payment Plan'!E201),#N/A),#N/A)</f>
        <v>1104.2555862589693</v>
      </c>
      <c r="G148" s="50">
        <f>IFERROR(IF(B147&gt;0,IF(ISBLANK('Mortgage Payment Plan'!F201),'Mortgage Payment Plan'!E$14,'Mortgage Payment Plan'!F201),#N/A),#N/A)</f>
        <v>0</v>
      </c>
      <c r="H148" s="50">
        <f t="shared" si="1"/>
        <v>1678.74</v>
      </c>
      <c r="J148" s="49">
        <v>50465</v>
      </c>
      <c r="N148" s="50">
        <v>220276.63283805281</v>
      </c>
      <c r="O148" s="50">
        <v>185372.67283805265</v>
      </c>
      <c r="P148" s="50">
        <v>0</v>
      </c>
      <c r="Q148" s="50" t="e" cm="1">
        <f t="array" ref="Q148">IF('Mortgage Payment Plan'!E$22="Annual",IF(MATCH(J148,S:S,0),N148,#N/A),IF('Mortgage Payment Plan'!E$22="Percentage",_xlfn.IFS(R$2=J148,N148,R$3=J148,N148,R$4=J148,N148,R$5=J148,N148,R$6=J148,N148),#N/A))</f>
        <v>#N/A</v>
      </c>
      <c r="U148" s="49">
        <f>IFERROR(IF(V147&gt;0,IF(H_MortgageAmoritization!V147-H_MortgageAmoritization!Y148&gt;0,DATE(YEAR(U147),MONTH(U147)+1,DAY(U$2)),#N/A),#N/A),#N/A)</f>
        <v>50465</v>
      </c>
      <c r="V148" s="50">
        <f>IFERROR(IF(V147&gt;0,IF(H_MortgageAmoritization!V147-H_MortgageAmoritization!Y148&gt;0,H_MortgageAmoritization!V147-H_MortgageAmoritization!Y148,#N/A),#N/A),#N/A)</f>
        <v>220276.31778138687</v>
      </c>
      <c r="W148" s="50">
        <f>IFERROR(IF(AND(V147&gt;0,H_MortgageAmoritization!V147-H_MortgageAmoritization!Y148&gt;0),Z148+W147,#N/A),#N/A)</f>
        <v>185372.57246383504</v>
      </c>
      <c r="X148" s="50">
        <f>IFERROR(IF(AND(V147&gt;0,H_MortgageAmoritization!V147-H_MortgageAmoritization!Y148&gt;0),X147+AA148,#N/A),#N/A)</f>
        <v>0</v>
      </c>
      <c r="Y148" s="50">
        <f>IFERROR(IF(V147&gt;0,(IFERROR(('Mortgage Payment Plan'!E$8*('Mortgage Payment Plan'!E$9/12)/(1-((1+('Mortgage Payment Plan'!E$9/12))^IF('Mortgage Payment Plan'!E$16="30 Year Fixed",-360,-180)))),0))-(H_MortgageAmoritization!V147*'Mortgage Payment Plan'!E$9/12),#N/A),#N/A)</f>
        <v>574.48744429929411</v>
      </c>
      <c r="Z148" s="50">
        <f>IFERROR(IF(V147&gt;0,(H_MortgageAmoritization!V147*'Mortgage Payment Plan'!E$9/12),#N/A),#N/A)</f>
        <v>1104.254026128431</v>
      </c>
      <c r="AA148" s="50">
        <f>IFERROR(IF(V147&gt;0,'Mortgage Payment Plan'!E$14,#N/A),#N/A)</f>
        <v>0</v>
      </c>
      <c r="AB148" s="49">
        <v>50465</v>
      </c>
      <c r="AC148" s="50">
        <v>220276.31778138687</v>
      </c>
      <c r="AD148" s="50">
        <v>185372.57246383504</v>
      </c>
      <c r="AE148" s="50">
        <v>0</v>
      </c>
    </row>
    <row r="149" spans="1:31" ht="15.75" customHeight="1" x14ac:dyDescent="0.25">
      <c r="A149" s="49">
        <f>IFERROR(IF(B148&gt;0,IF(ISBLANK('Mortgage Payment Plan'!C202),IF(H_MortgageAmoritization!B148-H_MortgageAmoritization!E149&gt;0,DATE(YEAR(A148),MONTH(A148)+1,DAY(A$2)),#N/A),'Mortgage Payment Plan'!C202),#N/A),#N/A)</f>
        <v>50496</v>
      </c>
      <c r="B149" s="50">
        <f>IFERROR(IF(B148&gt;0,IF(OR(ISBLANK('Mortgage Payment Plan'!G202),'Mortgage Payment Plan'!G202=""),IF(H_MortgageAmoritization!B148-H_MortgageAmoritization!E149&gt;0,H_MortgageAmoritization!B148-H_MortgageAmoritization!E149,#N/A),'Mortgage Payment Plan'!G202),#N/A),#N/A)</f>
        <v>219699.27600224307</v>
      </c>
      <c r="C149" s="50">
        <f>IFERROR(IF(AND(B148&gt;0,H_MortgageAmoritization!B148-H_MortgageAmoritization!E149&gt;0),F149+C148,#N/A),#N/A)</f>
        <v>186474.0560022429</v>
      </c>
      <c r="D149" s="50">
        <f>IFERROR(IF(AND(B148&gt;0,H_MortgageAmoritization!B148-H_MortgageAmoritization!E149&gt;0),D148+G149,#N/A),#N/A)</f>
        <v>0</v>
      </c>
      <c r="E149" s="50">
        <f>IFERROR(IF(B148&gt;0,IF(ISBLANK('Mortgage Payment Plan'!D202),('Mortgage Payment Plan'!E$18+'Mortgage Payment Plan'!E$19+IF(MONTH(A148)+1=MONTH(1&amp;'Mortgage Payment Plan'!E$21),'Mortgage Payment Plan'!E$20,IF(AND(MONTH(A148)+1=13,MONTH(1&amp;'Mortgage Payment Plan'!E$21)=1),'Mortgage Payment Plan'!E$20,0)))-(H_MortgageAmoritization!B148*'Mortgage Payment Plan'!E$9/12),'Mortgage Payment Plan'!D202),#N/A),#N/A)</f>
        <v>577.35683580973591</v>
      </c>
      <c r="F149" s="50">
        <f>IFERROR(IF(B148&gt;0,IF(ISBLANK('Mortgage Payment Plan'!E202),(H_MortgageAmoritization!B148*'Mortgage Payment Plan'!E$9/12),'Mortgage Payment Plan'!E202),#N/A),#N/A)</f>
        <v>1101.3831641902641</v>
      </c>
      <c r="G149" s="50">
        <f>IFERROR(IF(B148&gt;0,IF(ISBLANK('Mortgage Payment Plan'!F202),'Mortgage Payment Plan'!E$14,'Mortgage Payment Plan'!F202),#N/A),#N/A)</f>
        <v>0</v>
      </c>
      <c r="H149" s="50">
        <f t="shared" si="1"/>
        <v>1678.74</v>
      </c>
      <c r="J149" s="49">
        <v>50496</v>
      </c>
      <c r="N149" s="50">
        <v>219699.27600224307</v>
      </c>
      <c r="O149" s="50">
        <v>186474.0560022429</v>
      </c>
      <c r="P149" s="50">
        <v>0</v>
      </c>
      <c r="Q149" s="50" t="e" cm="1">
        <f t="array" ref="Q149">IF('Mortgage Payment Plan'!E$22="Annual",IF(MATCH(J149,S:S,0),N149,#N/A),IF('Mortgage Payment Plan'!E$22="Percentage",_xlfn.IFS(R$2=J149,N149,R$3=J149,N149,R$4=J149,N149,R$5=J149,N149,R$6=J149,N149),#N/A))</f>
        <v>#N/A</v>
      </c>
      <c r="U149" s="49">
        <f>IFERROR(IF(V148&gt;0,IF(H_MortgageAmoritization!V148-H_MortgageAmoritization!Y149&gt;0,DATE(YEAR(U148),MONTH(U148)+1,DAY(U$2)),#N/A),#N/A),#N/A)</f>
        <v>50496</v>
      </c>
      <c r="V149" s="50">
        <f>IFERROR(IF(V148&gt;0,IF(H_MortgageAmoritization!V148-H_MortgageAmoritization!Y149&gt;0,H_MortgageAmoritization!V148-H_MortgageAmoritization!Y149,#N/A),#N/A),#N/A)</f>
        <v>219698.95789986607</v>
      </c>
      <c r="W149" s="50">
        <f>IFERROR(IF(AND(V148&gt;0,H_MortgageAmoritization!V148-H_MortgageAmoritization!Y149&gt;0),Z149+W148,#N/A),#N/A)</f>
        <v>186473.95405274196</v>
      </c>
      <c r="X149" s="50">
        <f>IFERROR(IF(AND(V148&gt;0,H_MortgageAmoritization!V148-H_MortgageAmoritization!Y149&gt;0),X148+AA149,#N/A),#N/A)</f>
        <v>0</v>
      </c>
      <c r="Y149" s="50">
        <f>IFERROR(IF(V148&gt;0,(IFERROR(('Mortgage Payment Plan'!E$8*('Mortgage Payment Plan'!E$9/12)/(1-((1+('Mortgage Payment Plan'!E$9/12))^IF('Mortgage Payment Plan'!E$16="30 Year Fixed",-360,-180)))),0))-(H_MortgageAmoritization!V148*'Mortgage Payment Plan'!E$9/12),#N/A),#N/A)</f>
        <v>577.35988152079062</v>
      </c>
      <c r="Z149" s="50">
        <f>IFERROR(IF(V148&gt;0,(H_MortgageAmoritization!V148*'Mortgage Payment Plan'!E$9/12),#N/A),#N/A)</f>
        <v>1101.3815889069344</v>
      </c>
      <c r="AA149" s="50">
        <f>IFERROR(IF(V148&gt;0,'Mortgage Payment Plan'!E$14,#N/A),#N/A)</f>
        <v>0</v>
      </c>
      <c r="AB149" s="49">
        <v>50496</v>
      </c>
      <c r="AC149" s="50">
        <v>219698.95789986607</v>
      </c>
      <c r="AD149" s="50">
        <v>186473.95405274196</v>
      </c>
      <c r="AE149" s="50">
        <v>0</v>
      </c>
    </row>
    <row r="150" spans="1:31" ht="15.75" customHeight="1" x14ac:dyDescent="0.25">
      <c r="A150" s="49">
        <f>IFERROR(IF(B149&gt;0,IF(ISBLANK('Mortgage Payment Plan'!C203),IF(H_MortgageAmoritization!B149-H_MortgageAmoritization!E150&gt;0,DATE(YEAR(A149),MONTH(A149)+1,DAY(A$2)),#N/A),'Mortgage Payment Plan'!C203),#N/A),#N/A)</f>
        <v>50526</v>
      </c>
      <c r="B150" s="50">
        <f>IFERROR(IF(B149&gt;0,IF(OR(ISBLANK('Mortgage Payment Plan'!G203),'Mortgage Payment Plan'!G203=""),IF(H_MortgageAmoritization!B149-H_MortgageAmoritization!E150&gt;0,H_MortgageAmoritization!B149-H_MortgageAmoritization!E150,#N/A),'Mortgage Payment Plan'!G203),#N/A),#N/A)</f>
        <v>219119.03238225429</v>
      </c>
      <c r="C150" s="50">
        <f>IFERROR(IF(AND(B149&gt;0,H_MortgageAmoritization!B149-H_MortgageAmoritization!E150&gt;0),F150+C149,#N/A),#N/A)</f>
        <v>187572.5523822541</v>
      </c>
      <c r="D150" s="50">
        <f>IFERROR(IF(AND(B149&gt;0,H_MortgageAmoritization!B149-H_MortgageAmoritization!E150&gt;0),D149+G150,#N/A),#N/A)</f>
        <v>0</v>
      </c>
      <c r="E150" s="50">
        <f>IFERROR(IF(B149&gt;0,IF(ISBLANK('Mortgage Payment Plan'!D203),('Mortgage Payment Plan'!E$18+'Mortgage Payment Plan'!E$19+IF(MONTH(A149)+1=MONTH(1&amp;'Mortgage Payment Plan'!E$21),'Mortgage Payment Plan'!E$20,IF(AND(MONTH(A149)+1=13,MONTH(1&amp;'Mortgage Payment Plan'!E$21)=1),'Mortgage Payment Plan'!E$20,0)))-(H_MortgageAmoritization!B149*'Mortgage Payment Plan'!E$9/12),'Mortgage Payment Plan'!D203),#N/A),#N/A)</f>
        <v>580.24361998878476</v>
      </c>
      <c r="F150" s="50">
        <f>IFERROR(IF(B149&gt;0,IF(ISBLANK('Mortgage Payment Plan'!E203),(H_MortgageAmoritization!B149*'Mortgage Payment Plan'!E$9/12),'Mortgage Payment Plan'!E203),#N/A),#N/A)</f>
        <v>1098.4963800112153</v>
      </c>
      <c r="G150" s="50">
        <f>IFERROR(IF(B149&gt;0,IF(ISBLANK('Mortgage Payment Plan'!F203),'Mortgage Payment Plan'!E$14,'Mortgage Payment Plan'!F203),#N/A),#N/A)</f>
        <v>0</v>
      </c>
      <c r="H150" s="50">
        <f t="shared" si="1"/>
        <v>1678.74</v>
      </c>
      <c r="J150" s="49">
        <v>50526</v>
      </c>
      <c r="N150" s="50">
        <v>219119.03238225429</v>
      </c>
      <c r="O150" s="50">
        <v>187572.5523822541</v>
      </c>
      <c r="P150" s="50">
        <v>0</v>
      </c>
      <c r="Q150" s="50" t="e" cm="1">
        <f t="array" ref="Q150">IF('Mortgage Payment Plan'!E$22="Annual",IF(MATCH(J150,S:S,0),N150,#N/A),IF('Mortgage Payment Plan'!E$22="Percentage",_xlfn.IFS(R$2=J150,N150,R$3=J150,N150,R$4=J150,N150,R$5=J150,N150,R$6=J150,N150),#N/A))</f>
        <v>#N/A</v>
      </c>
      <c r="U150" s="49">
        <f>IFERROR(IF(V149&gt;0,IF(H_MortgageAmoritization!V149-H_MortgageAmoritization!Y150&gt;0,DATE(YEAR(U149),MONTH(U149)+1,DAY(U$2)),#N/A),#N/A),#N/A)</f>
        <v>50526</v>
      </c>
      <c r="V150" s="50">
        <f>IFERROR(IF(V149&gt;0,IF(H_MortgageAmoritization!V149-H_MortgageAmoritization!Y150&gt;0,H_MortgageAmoritization!V149-H_MortgageAmoritization!Y150,#N/A),#N/A),#N/A)</f>
        <v>219118.71121893768</v>
      </c>
      <c r="W150" s="50">
        <f>IFERROR(IF(AND(V149&gt;0,H_MortgageAmoritization!V149-H_MortgageAmoritization!Y150&gt;0),Z150+W149,#N/A),#N/A)</f>
        <v>187572.44884224128</v>
      </c>
      <c r="X150" s="50">
        <f>IFERROR(IF(AND(V149&gt;0,H_MortgageAmoritization!V149-H_MortgageAmoritization!Y150&gt;0),X149+AA150,#N/A),#N/A)</f>
        <v>0</v>
      </c>
      <c r="Y150" s="50">
        <f>IFERROR(IF(V149&gt;0,(IFERROR(('Mortgage Payment Plan'!E$8*('Mortgage Payment Plan'!E$9/12)/(1-((1+('Mortgage Payment Plan'!E$9/12))^IF('Mortgage Payment Plan'!E$16="30 Year Fixed",-360,-180)))),0))-(H_MortgageAmoritization!V149*'Mortgage Payment Plan'!E$9/12),#N/A),#N/A)</f>
        <v>580.24668092839465</v>
      </c>
      <c r="Z150" s="50">
        <f>IFERROR(IF(V149&gt;0,(H_MortgageAmoritization!V149*'Mortgage Payment Plan'!E$9/12),#N/A),#N/A)</f>
        <v>1098.4947894993304</v>
      </c>
      <c r="AA150" s="50">
        <f>IFERROR(IF(V149&gt;0,'Mortgage Payment Plan'!E$14,#N/A),#N/A)</f>
        <v>0</v>
      </c>
      <c r="AB150" s="49">
        <v>50526</v>
      </c>
      <c r="AC150" s="50">
        <v>219118.71121893768</v>
      </c>
      <c r="AD150" s="50">
        <v>187572.44884224128</v>
      </c>
      <c r="AE150" s="50">
        <v>0</v>
      </c>
    </row>
    <row r="151" spans="1:31" ht="15.75" customHeight="1" x14ac:dyDescent="0.25">
      <c r="A151" s="49">
        <f>IFERROR(IF(B150&gt;0,IF(ISBLANK('Mortgage Payment Plan'!C204),IF(H_MortgageAmoritization!B150-H_MortgageAmoritization!E151&gt;0,DATE(YEAR(A150),MONTH(A150)+1,DAY(A$2)),#N/A),'Mortgage Payment Plan'!C204),#N/A),#N/A)</f>
        <v>50557</v>
      </c>
      <c r="B151" s="50">
        <f>IFERROR(IF(B150&gt;0,IF(OR(ISBLANK('Mortgage Payment Plan'!G204),'Mortgage Payment Plan'!G204=""),IF(H_MortgageAmoritization!B150-H_MortgageAmoritization!E151&gt;0,H_MortgageAmoritization!B150-H_MortgageAmoritization!E151,#N/A),'Mortgage Payment Plan'!G204),#N/A),#N/A)</f>
        <v>218535.88754416557</v>
      </c>
      <c r="C151" s="50">
        <f>IFERROR(IF(AND(B150&gt;0,H_MortgageAmoritization!B150-H_MortgageAmoritization!E151&gt;0),F151+C150,#N/A),#N/A)</f>
        <v>188668.14754416537</v>
      </c>
      <c r="D151" s="50">
        <f>IFERROR(IF(AND(B150&gt;0,H_MortgageAmoritization!B150-H_MortgageAmoritization!E151&gt;0),D150+G151,#N/A),#N/A)</f>
        <v>0</v>
      </c>
      <c r="E151" s="50">
        <f>IFERROR(IF(B150&gt;0,IF(ISBLANK('Mortgage Payment Plan'!D204),('Mortgage Payment Plan'!E$18+'Mortgage Payment Plan'!E$19+IF(MONTH(A150)+1=MONTH(1&amp;'Mortgage Payment Plan'!E$21),'Mortgage Payment Plan'!E$20,IF(AND(MONTH(A150)+1=13,MONTH(1&amp;'Mortgage Payment Plan'!E$21)=1),'Mortgage Payment Plan'!E$20,0)))-(H_MortgageAmoritization!B150*'Mortgage Payment Plan'!E$9/12),'Mortgage Payment Plan'!D204),#N/A),#N/A)</f>
        <v>583.14483808872865</v>
      </c>
      <c r="F151" s="50">
        <f>IFERROR(IF(B150&gt;0,IF(ISBLANK('Mortgage Payment Plan'!E204),(H_MortgageAmoritization!B150*'Mortgage Payment Plan'!E$9/12),'Mortgage Payment Plan'!E204),#N/A),#N/A)</f>
        <v>1095.5951619112714</v>
      </c>
      <c r="G151" s="50">
        <f>IFERROR(IF(B150&gt;0,IF(ISBLANK('Mortgage Payment Plan'!F204),'Mortgage Payment Plan'!E$14,'Mortgage Payment Plan'!F204),#N/A),#N/A)</f>
        <v>0</v>
      </c>
      <c r="H151" s="50">
        <f t="shared" si="1"/>
        <v>1678.74</v>
      </c>
      <c r="J151" s="49">
        <v>50557</v>
      </c>
      <c r="N151" s="50">
        <v>218535.88754416557</v>
      </c>
      <c r="O151" s="50">
        <v>188668.14754416537</v>
      </c>
      <c r="P151" s="50">
        <v>0</v>
      </c>
      <c r="Q151" s="50" t="e" cm="1">
        <f t="array" ref="Q151">IF('Mortgage Payment Plan'!E$22="Annual",IF(MATCH(J151,S:S,0),N151,#N/A),IF('Mortgage Payment Plan'!E$22="Percentage",_xlfn.IFS(R$2=J151,N151,R$3=J151,N151,R$4=J151,N151,R$5=J151,N151,R$6=J151,N151),#N/A))</f>
        <v>#N/A</v>
      </c>
      <c r="U151" s="49">
        <f>IFERROR(IF(V150&gt;0,IF(H_MortgageAmoritization!V150-H_MortgageAmoritization!Y151&gt;0,DATE(YEAR(U150),MONTH(U150)+1,DAY(U$2)),#N/A),#N/A),#N/A)</f>
        <v>50557</v>
      </c>
      <c r="V151" s="50">
        <f>IFERROR(IF(V150&gt;0,IF(OR(ISBLANK('Mortgage Payment Plan'!Q204),'Mortgage Payment Plan'!Q204=""),IF(H_MortgageAmoritization!V150-H_MortgageAmoritization!Y151&gt;0,H_MortgageAmoritization!V150-H_MortgageAmoritization!Y151,#N/A),'Mortgage Payment Plan'!Q204),#N/A),#N/A)</f>
        <v>218535.56330460464</v>
      </c>
      <c r="W151" s="50">
        <f>IFERROR(IF(AND(V150&gt;0,H_MortgageAmoritization!V150-H_MortgageAmoritization!Y151&gt;0),Z151+W150,#N/A),#N/A)</f>
        <v>188668.04239833597</v>
      </c>
      <c r="X151" s="50">
        <f>IFERROR(IF(AND(V150&gt;0,H_MortgageAmoritization!V150-H_MortgageAmoritization!Y151&gt;0),X150+AA151,#N/A),#N/A)</f>
        <v>0</v>
      </c>
      <c r="Y151" s="50">
        <f>IFERROR(IF(V150&gt;0,(IFERROR(('Mortgage Payment Plan'!E$8*('Mortgage Payment Plan'!E$9/12)/(1-((1+('Mortgage Payment Plan'!E$9/12))^IF('Mortgage Payment Plan'!E$16="30 Year Fixed",-360,-180)))),0))-(H_MortgageAmoritization!V150*'Mortgage Payment Plan'!E$9/12),#N/A),#N/A)</f>
        <v>583.14791433303662</v>
      </c>
      <c r="Z151" s="50">
        <f>IFERROR(IF(V150&gt;0,(H_MortgageAmoritization!V150*'Mortgage Payment Plan'!E$9/12),#N/A),#N/A)</f>
        <v>1095.5935560946884</v>
      </c>
      <c r="AA151" s="50">
        <f>IFERROR(IF(V150&gt;0,'Mortgage Payment Plan'!E$14,#N/A),#N/A)</f>
        <v>0</v>
      </c>
      <c r="AB151" s="49">
        <v>50557</v>
      </c>
      <c r="AC151" s="50">
        <v>218535.56330460464</v>
      </c>
      <c r="AD151" s="50">
        <v>188668.04239833597</v>
      </c>
      <c r="AE151" s="50">
        <v>0</v>
      </c>
    </row>
    <row r="152" spans="1:31" ht="15.75" customHeight="1" x14ac:dyDescent="0.25">
      <c r="A152" s="49">
        <f>IFERROR(IF(B151&gt;0,IF(ISBLANK('Mortgage Payment Plan'!C205),IF(H_MortgageAmoritization!B151-H_MortgageAmoritization!E152&gt;0,DATE(YEAR(A151),MONTH(A151)+1,DAY(A$2)),#N/A),'Mortgage Payment Plan'!C205),#N/A),#N/A)</f>
        <v>50587</v>
      </c>
      <c r="B152" s="50">
        <f>IFERROR(IF(B151&gt;0,IF(OR(ISBLANK('Mortgage Payment Plan'!G205),'Mortgage Payment Plan'!G205=""),IF(H_MortgageAmoritization!B151-H_MortgageAmoritization!E152&gt;0,H_MortgageAmoritization!B151-H_MortgageAmoritization!E152,#N/A),'Mortgage Payment Plan'!G205),#N/A),#N/A)</f>
        <v>217949.82698188641</v>
      </c>
      <c r="C152" s="50">
        <f>IFERROR(IF(AND(B151&gt;0,H_MortgageAmoritization!B151-H_MortgageAmoritization!E152&gt;0),F152+C151,#N/A),#N/A)</f>
        <v>189760.8269818862</v>
      </c>
      <c r="D152" s="50">
        <f>IFERROR(IF(AND(B151&gt;0,H_MortgageAmoritization!B151-H_MortgageAmoritization!E152&gt;0),D151+G152,#N/A),#N/A)</f>
        <v>0</v>
      </c>
      <c r="E152" s="50">
        <f>IFERROR(IF(B151&gt;0,IF(ISBLANK('Mortgage Payment Plan'!D205),('Mortgage Payment Plan'!E$18+'Mortgage Payment Plan'!E$19+IF(MONTH(A151)+1=MONTH(1&amp;'Mortgage Payment Plan'!E$21),'Mortgage Payment Plan'!E$20,IF(AND(MONTH(A151)+1=13,MONTH(1&amp;'Mortgage Payment Plan'!E$21)=1),'Mortgage Payment Plan'!E$20,0)))-(H_MortgageAmoritization!B151*'Mortgage Payment Plan'!E$9/12),'Mortgage Payment Plan'!D205),#N/A),#N/A)</f>
        <v>586.06056227917225</v>
      </c>
      <c r="F152" s="50">
        <f>IFERROR(IF(B151&gt;0,IF(ISBLANK('Mortgage Payment Plan'!E205),(H_MortgageAmoritization!B151*'Mortgage Payment Plan'!E$9/12),'Mortgage Payment Plan'!E205),#N/A),#N/A)</f>
        <v>1092.6794377208278</v>
      </c>
      <c r="G152" s="50">
        <f>IFERROR(IF(B151&gt;0,IF(ISBLANK('Mortgage Payment Plan'!F205),'Mortgage Payment Plan'!E$14,'Mortgage Payment Plan'!F205),#N/A),#N/A)</f>
        <v>0</v>
      </c>
      <c r="H152" s="50">
        <f t="shared" si="1"/>
        <v>1678.74</v>
      </c>
      <c r="J152" s="49">
        <v>50587</v>
      </c>
      <c r="N152" s="50">
        <v>217949.82698188641</v>
      </c>
      <c r="O152" s="50">
        <v>189760.8269818862</v>
      </c>
      <c r="P152" s="50">
        <v>0</v>
      </c>
      <c r="Q152" s="50" t="e" cm="1">
        <f t="array" ref="Q152">IF('Mortgage Payment Plan'!E$22="Annual",IF(MATCH(J152,S:S,0),N152,#N/A),IF('Mortgage Payment Plan'!E$22="Percentage",_xlfn.IFS(R$2=J152,N152,R$3=J152,N152,R$4=J152,N152,R$5=J152,N152,R$6=J152,N152),#N/A))</f>
        <v>#N/A</v>
      </c>
      <c r="U152" s="49">
        <f>IFERROR(IF(V151&gt;0,IF(H_MortgageAmoritization!V151-H_MortgageAmoritization!Y152&gt;0,DATE(YEAR(U151),MONTH(U151)+1,DAY(U$2)),#N/A),#N/A),#N/A)</f>
        <v>50587</v>
      </c>
      <c r="V152" s="50">
        <f>IFERROR(IF(V151&gt;0,IF(OR(ISBLANK('Mortgage Payment Plan'!Q205),'Mortgage Payment Plan'!Q205=""),IF(H_MortgageAmoritization!V151-H_MortgageAmoritization!Y152&gt;0,H_MortgageAmoritization!V151-H_MortgageAmoritization!Y152,#N/A),'Mortgage Payment Plan'!Q205),#N/A),#N/A)</f>
        <v>217949.49965069993</v>
      </c>
      <c r="W152" s="50">
        <f>IFERROR(IF(AND(V151&gt;0,H_MortgageAmoritization!V151-H_MortgageAmoritization!Y152&gt;0),Z152+W151,#N/A),#N/A)</f>
        <v>189760.720214859</v>
      </c>
      <c r="X152" s="50">
        <f>IFERROR(IF(AND(V151&gt;0,H_MortgageAmoritization!V151-H_MortgageAmoritization!Y152&gt;0),X151+AA152,#N/A),#N/A)</f>
        <v>0</v>
      </c>
      <c r="Y152" s="50">
        <f>IFERROR(IF(V151&gt;0,(IFERROR(('Mortgage Payment Plan'!E$8*('Mortgage Payment Plan'!E$9/12)/(1-((1+('Mortgage Payment Plan'!E$9/12))^IF('Mortgage Payment Plan'!E$16="30 Year Fixed",-360,-180)))),0))-(H_MortgageAmoritization!V151*'Mortgage Payment Plan'!E$9/12),#N/A),#N/A)</f>
        <v>586.06365390470182</v>
      </c>
      <c r="Z152" s="50">
        <f>IFERROR(IF(V151&gt;0,(H_MortgageAmoritization!V151*'Mortgage Payment Plan'!E$9/12),#N/A),#N/A)</f>
        <v>1092.6778165230232</v>
      </c>
      <c r="AA152" s="50">
        <f>IFERROR(IF(V151&gt;0,'Mortgage Payment Plan'!E$14,#N/A),#N/A)</f>
        <v>0</v>
      </c>
      <c r="AB152" s="49">
        <v>50587</v>
      </c>
      <c r="AC152" s="50">
        <v>217949.49965069993</v>
      </c>
      <c r="AD152" s="50">
        <v>189760.720214859</v>
      </c>
      <c r="AE152" s="50">
        <v>0</v>
      </c>
    </row>
    <row r="153" spans="1:31" ht="15.75" customHeight="1" x14ac:dyDescent="0.25">
      <c r="A153" s="49">
        <f>IFERROR(IF(B152&gt;0,IF(ISBLANK('Mortgage Payment Plan'!C206),IF(H_MortgageAmoritization!B152-H_MortgageAmoritization!E153&gt;0,DATE(YEAR(A152),MONTH(A152)+1,DAY(A$2)),#N/A),'Mortgage Payment Plan'!C206),#N/A),#N/A)</f>
        <v>50618</v>
      </c>
      <c r="B153" s="50">
        <f>IFERROR(IF(B152&gt;0,IF(OR(ISBLANK('Mortgage Payment Plan'!G206),'Mortgage Payment Plan'!G206=""),IF(H_MortgageAmoritization!B152-H_MortgageAmoritization!E153&gt;0,H_MortgageAmoritization!B152-H_MortgageAmoritization!E153,#N/A),'Mortgage Payment Plan'!G206),#N/A),#N/A)</f>
        <v>217360.83611679584</v>
      </c>
      <c r="C153" s="50">
        <f>IFERROR(IF(AND(B152&gt;0,H_MortgageAmoritization!B152-H_MortgageAmoritization!E153&gt;0),F153+C152,#N/A),#N/A)</f>
        <v>190850.57611679562</v>
      </c>
      <c r="D153" s="50">
        <f>IFERROR(IF(AND(B152&gt;0,H_MortgageAmoritization!B152-H_MortgageAmoritization!E153&gt;0),D152+G153,#N/A),#N/A)</f>
        <v>0</v>
      </c>
      <c r="E153" s="50">
        <f>IFERROR(IF(B152&gt;0,IF(ISBLANK('Mortgage Payment Plan'!D206),('Mortgage Payment Plan'!E$18+'Mortgage Payment Plan'!E$19+IF(MONTH(A152)+1=MONTH(1&amp;'Mortgage Payment Plan'!E$21),'Mortgage Payment Plan'!E$20,IF(AND(MONTH(A152)+1=13,MONTH(1&amp;'Mortgage Payment Plan'!E$21)=1),'Mortgage Payment Plan'!E$20,0)))-(H_MortgageAmoritization!B152*'Mortgage Payment Plan'!E$9/12),'Mortgage Payment Plan'!D206),#N/A),#N/A)</f>
        <v>588.99086509056815</v>
      </c>
      <c r="F153" s="50">
        <f>IFERROR(IF(B152&gt;0,IF(ISBLANK('Mortgage Payment Plan'!E206),(H_MortgageAmoritization!B152*'Mortgage Payment Plan'!E$9/12),'Mortgage Payment Plan'!E206),#N/A),#N/A)</f>
        <v>1089.7491349094319</v>
      </c>
      <c r="G153" s="50">
        <f>IFERROR(IF(B152&gt;0,IF(ISBLANK('Mortgage Payment Plan'!F206),'Mortgage Payment Plan'!E$14,'Mortgage Payment Plan'!F206),#N/A),#N/A)</f>
        <v>0</v>
      </c>
      <c r="H153" s="50">
        <f t="shared" si="1"/>
        <v>1678.74</v>
      </c>
      <c r="J153" s="49">
        <v>50618</v>
      </c>
      <c r="N153" s="50">
        <v>217360.83611679584</v>
      </c>
      <c r="O153" s="50">
        <v>190850.57611679562</v>
      </c>
      <c r="P153" s="50">
        <v>0</v>
      </c>
      <c r="Q153" s="50" t="e" cm="1">
        <f t="array" ref="Q153">IF('Mortgage Payment Plan'!E$22="Annual",IF(MATCH(J153,S:S,0),N153,#N/A),IF('Mortgage Payment Plan'!E$22="Percentage",_xlfn.IFS(R$2=J153,N153,R$3=J153,N153,R$4=J153,N153,R$5=J153,N153,R$6=J153,N153),#N/A))</f>
        <v>#N/A</v>
      </c>
      <c r="U153" s="49">
        <f>IFERROR(IF(V152&gt;0,IF(H_MortgageAmoritization!V152-H_MortgageAmoritization!Y153&gt;0,DATE(YEAR(U152),MONTH(U152)+1,DAY(U$2)),#N/A),#N/A),#N/A)</f>
        <v>50618</v>
      </c>
      <c r="V153" s="50">
        <f>IFERROR(IF(V152&gt;0,IF(OR(ISBLANK('Mortgage Payment Plan'!Q206),'Mortgage Payment Plan'!Q206=""),IF(H_MortgageAmoritization!V152-H_MortgageAmoritization!Y153&gt;0,H_MortgageAmoritization!V152-H_MortgageAmoritization!Y153,#N/A),'Mortgage Payment Plan'!Q206),#N/A),#N/A)</f>
        <v>217360.50567852572</v>
      </c>
      <c r="W153" s="50">
        <f>IFERROR(IF(AND(V152&gt;0,H_MortgageAmoritization!V152-H_MortgageAmoritization!Y153&gt;0),Z153+W152,#N/A),#N/A)</f>
        <v>190850.46771311251</v>
      </c>
      <c r="X153" s="50">
        <f>IFERROR(IF(AND(V152&gt;0,H_MortgageAmoritization!V152-H_MortgageAmoritization!Y153&gt;0),X152+AA153,#N/A),#N/A)</f>
        <v>0</v>
      </c>
      <c r="Y153" s="50">
        <f>IFERROR(IF(V152&gt;0,(IFERROR(('Mortgage Payment Plan'!E$8*('Mortgage Payment Plan'!E$9/12)/(1-((1+('Mortgage Payment Plan'!E$9/12))^IF('Mortgage Payment Plan'!E$16="30 Year Fixed",-360,-180)))),0))-(H_MortgageAmoritization!V152*'Mortgage Payment Plan'!E$9/12),#N/A),#N/A)</f>
        <v>588.99397217422552</v>
      </c>
      <c r="Z153" s="50">
        <f>IFERROR(IF(V152&gt;0,(H_MortgageAmoritization!V152*'Mortgage Payment Plan'!E$9/12),#N/A),#N/A)</f>
        <v>1089.7474982534995</v>
      </c>
      <c r="AA153" s="50">
        <f>IFERROR(IF(V152&gt;0,'Mortgage Payment Plan'!E$14,#N/A),#N/A)</f>
        <v>0</v>
      </c>
      <c r="AB153" s="49">
        <v>50618</v>
      </c>
      <c r="AC153" s="50">
        <v>217360.50567852572</v>
      </c>
      <c r="AD153" s="50">
        <v>190850.46771311251</v>
      </c>
      <c r="AE153" s="50">
        <v>0</v>
      </c>
    </row>
    <row r="154" spans="1:31" ht="15.75" customHeight="1" x14ac:dyDescent="0.25">
      <c r="A154" s="49">
        <f>IFERROR(IF(B153&gt;0,IF(ISBLANK('Mortgage Payment Plan'!C207),IF(H_MortgageAmoritization!B153-H_MortgageAmoritization!E154&gt;0,DATE(YEAR(A153),MONTH(A153)+1,DAY(A$2)),#N/A),'Mortgage Payment Plan'!C207),#N/A),#N/A)</f>
        <v>50649</v>
      </c>
      <c r="B154" s="50">
        <f>IFERROR(IF(B153&gt;0,IF(OR(ISBLANK('Mortgage Payment Plan'!G207),'Mortgage Payment Plan'!G207=""),IF(H_MortgageAmoritization!B153-H_MortgageAmoritization!E154&gt;0,H_MortgageAmoritization!B153-H_MortgageAmoritization!E154,#N/A),'Mortgage Payment Plan'!G207),#N/A),#N/A)</f>
        <v>216768.90029737982</v>
      </c>
      <c r="C154" s="50">
        <f>IFERROR(IF(AND(B153&gt;0,H_MortgageAmoritization!B153-H_MortgageAmoritization!E154&gt;0),F154+C153,#N/A),#N/A)</f>
        <v>191937.3802973796</v>
      </c>
      <c r="D154" s="50">
        <f>IFERROR(IF(AND(B153&gt;0,H_MortgageAmoritization!B153-H_MortgageAmoritization!E154&gt;0),D153+G154,#N/A),#N/A)</f>
        <v>0</v>
      </c>
      <c r="E154" s="50">
        <f>IFERROR(IF(B153&gt;0,IF(ISBLANK('Mortgage Payment Plan'!D207),('Mortgage Payment Plan'!E$18+'Mortgage Payment Plan'!E$19+IF(MONTH(A153)+1=MONTH(1&amp;'Mortgage Payment Plan'!E$21),'Mortgage Payment Plan'!E$20,IF(AND(MONTH(A153)+1=13,MONTH(1&amp;'Mortgage Payment Plan'!E$21)=1),'Mortgage Payment Plan'!E$20,0)))-(H_MortgageAmoritization!B153*'Mortgage Payment Plan'!E$9/12),'Mortgage Payment Plan'!D207),#N/A),#N/A)</f>
        <v>591.93581941602088</v>
      </c>
      <c r="F154" s="50">
        <f>IFERROR(IF(B153&gt;0,IF(ISBLANK('Mortgage Payment Plan'!E207),(H_MortgageAmoritization!B153*'Mortgage Payment Plan'!E$9/12),'Mortgage Payment Plan'!E207),#N/A),#N/A)</f>
        <v>1086.8041805839791</v>
      </c>
      <c r="G154" s="50">
        <f>IFERROR(IF(B153&gt;0,IF(ISBLANK('Mortgage Payment Plan'!F207),'Mortgage Payment Plan'!E$14,'Mortgage Payment Plan'!F207),#N/A),#N/A)</f>
        <v>0</v>
      </c>
      <c r="H154" s="50">
        <f t="shared" si="1"/>
        <v>1678.74</v>
      </c>
      <c r="J154" s="49">
        <v>50649</v>
      </c>
      <c r="N154" s="50">
        <v>216768.90029737982</v>
      </c>
      <c r="O154" s="50">
        <v>191937.3802973796</v>
      </c>
      <c r="P154" s="50">
        <v>0</v>
      </c>
      <c r="Q154" s="50" t="e" cm="1">
        <f t="array" ref="Q154">IF('Mortgage Payment Plan'!E$22="Annual",IF(MATCH(J154,S:S,0),N154,#N/A),IF('Mortgage Payment Plan'!E$22="Percentage",_xlfn.IFS(R$2=J154,N154,R$3=J154,N154,R$4=J154,N154,R$5=J154,N154,R$6=J154,N154),#N/A))</f>
        <v>#N/A</v>
      </c>
      <c r="U154" s="49">
        <f>IFERROR(IF(V153&gt;0,IF(H_MortgageAmoritization!V153-H_MortgageAmoritization!Y154&gt;0,DATE(YEAR(U153),MONTH(U153)+1,DAY(U$2)),#N/A),#N/A),#N/A)</f>
        <v>50649</v>
      </c>
      <c r="V154" s="50">
        <f>IFERROR(IF(V153&gt;0,IF(OR(ISBLANK('Mortgage Payment Plan'!Q207),'Mortgage Payment Plan'!Q207=""),IF(H_MortgageAmoritization!V153-H_MortgageAmoritization!Y154&gt;0,H_MortgageAmoritization!V153-H_MortgageAmoritization!Y154,#N/A),'Mortgage Payment Plan'!Q207),#N/A),#N/A)</f>
        <v>216768.56673649061</v>
      </c>
      <c r="W154" s="50">
        <f>IFERROR(IF(AND(V153&gt;0,H_MortgageAmoritization!V153-H_MortgageAmoritization!Y154&gt;0),Z154+W153,#N/A),#N/A)</f>
        <v>191937.27024150515</v>
      </c>
      <c r="X154" s="50">
        <f>IFERROR(IF(AND(V153&gt;0,H_MortgageAmoritization!V153-H_MortgageAmoritization!Y154&gt;0),X153+AA154,#N/A),#N/A)</f>
        <v>0</v>
      </c>
      <c r="Y154" s="50">
        <f>IFERROR(IF(V153&gt;0,(IFERROR(('Mortgage Payment Plan'!E$8*('Mortgage Payment Plan'!E$9/12)/(1-((1+('Mortgage Payment Plan'!E$9/12))^IF('Mortgage Payment Plan'!E$16="30 Year Fixed",-360,-180)))),0))-(H_MortgageAmoritization!V153*'Mortgage Payment Plan'!E$9/12),#N/A),#N/A)</f>
        <v>591.93894203509649</v>
      </c>
      <c r="Z154" s="50">
        <f>IFERROR(IF(V153&gt;0,(H_MortgageAmoritization!V153*'Mortgage Payment Plan'!E$9/12),#N/A),#N/A)</f>
        <v>1086.8025283926286</v>
      </c>
      <c r="AA154" s="50">
        <f>IFERROR(IF(V153&gt;0,'Mortgage Payment Plan'!E$14,#N/A),#N/A)</f>
        <v>0</v>
      </c>
      <c r="AB154" s="49">
        <v>50649</v>
      </c>
      <c r="AC154" s="50">
        <v>216768.56673649061</v>
      </c>
      <c r="AD154" s="50">
        <v>191937.27024150515</v>
      </c>
      <c r="AE154" s="50">
        <v>0</v>
      </c>
    </row>
    <row r="155" spans="1:31" ht="15.75" customHeight="1" x14ac:dyDescent="0.25">
      <c r="A155" s="49">
        <f>IFERROR(IF(B154&gt;0,IF(ISBLANK('Mortgage Payment Plan'!C208),IF(H_MortgageAmoritization!B154-H_MortgageAmoritization!E155&gt;0,DATE(YEAR(A154),MONTH(A154)+1,DAY(A$2)),#N/A),'Mortgage Payment Plan'!C208),#N/A),#N/A)</f>
        <v>50679</v>
      </c>
      <c r="B155" s="50">
        <f>IFERROR(IF(B154&gt;0,IF(OR(ISBLANK('Mortgage Payment Plan'!G208),'Mortgage Payment Plan'!G208=""),IF(H_MortgageAmoritization!B154-H_MortgageAmoritization!E155&gt;0,H_MortgageAmoritization!B154-H_MortgageAmoritization!E155,#N/A),'Mortgage Payment Plan'!G208),#N/A),#N/A)</f>
        <v>216174.00479886672</v>
      </c>
      <c r="C155" s="50">
        <f>IFERROR(IF(AND(B154&gt;0,H_MortgageAmoritization!B154-H_MortgageAmoritization!E155&gt;0),F155+C154,#N/A),#N/A)</f>
        <v>193021.22479886649</v>
      </c>
      <c r="D155" s="50">
        <f>IFERROR(IF(AND(B154&gt;0,H_MortgageAmoritization!B154-H_MortgageAmoritization!E155&gt;0),D154+G155,#N/A),#N/A)</f>
        <v>0</v>
      </c>
      <c r="E155" s="50">
        <f>IFERROR(IF(B154&gt;0,IF(ISBLANK('Mortgage Payment Plan'!D208),('Mortgage Payment Plan'!E$18+'Mortgage Payment Plan'!E$19+IF(MONTH(A154)+1=MONTH(1&amp;'Mortgage Payment Plan'!E$21),'Mortgage Payment Plan'!E$20,IF(AND(MONTH(A154)+1=13,MONTH(1&amp;'Mortgage Payment Plan'!E$21)=1),'Mortgage Payment Plan'!E$20,0)))-(H_MortgageAmoritization!B154*'Mortgage Payment Plan'!E$9/12),'Mortgage Payment Plan'!D208),#N/A),#N/A)</f>
        <v>594.89549851310085</v>
      </c>
      <c r="F155" s="50">
        <f>IFERROR(IF(B154&gt;0,IF(ISBLANK('Mortgage Payment Plan'!E208),(H_MortgageAmoritization!B154*'Mortgage Payment Plan'!E$9/12),'Mortgage Payment Plan'!E208),#N/A),#N/A)</f>
        <v>1083.8445014868992</v>
      </c>
      <c r="G155" s="50">
        <f>IFERROR(IF(B154&gt;0,IF(ISBLANK('Mortgage Payment Plan'!F208),'Mortgage Payment Plan'!E$14,'Mortgage Payment Plan'!F208),#N/A),#N/A)</f>
        <v>0</v>
      </c>
      <c r="H155" s="50">
        <f t="shared" si="1"/>
        <v>1678.74</v>
      </c>
      <c r="J155" s="49">
        <v>50679</v>
      </c>
      <c r="N155" s="50">
        <v>216174.00479886672</v>
      </c>
      <c r="O155" s="50">
        <v>193021.22479886649</v>
      </c>
      <c r="P155" s="50">
        <v>0</v>
      </c>
      <c r="Q155" s="50" t="e" cm="1">
        <f t="array" ref="Q155">IF('Mortgage Payment Plan'!E$22="Annual",IF(MATCH(J155,S:S,0),N155,#N/A),IF('Mortgage Payment Plan'!E$22="Percentage",_xlfn.IFS(R$2=J155,N155,R$3=J155,N155,R$4=J155,N155,R$5=J155,N155,R$6=J155,N155),#N/A))</f>
        <v>#N/A</v>
      </c>
      <c r="U155" s="49">
        <f>IFERROR(IF(V154&gt;0,IF(H_MortgageAmoritization!V154-H_MortgageAmoritization!Y155&gt;0,DATE(YEAR(U154),MONTH(U154)+1,DAY(U$2)),#N/A),#N/A),#N/A)</f>
        <v>50679</v>
      </c>
      <c r="V155" s="50">
        <f>IFERROR(IF(V154&gt;0,IF(OR(ISBLANK('Mortgage Payment Plan'!Q208),'Mortgage Payment Plan'!Q208=""),IF(H_MortgageAmoritization!V154-H_MortgageAmoritization!Y155&gt;0,H_MortgageAmoritization!V154-H_MortgageAmoritization!Y155,#N/A),'Mortgage Payment Plan'!Q208),#N/A),#N/A)</f>
        <v>216173.66809974535</v>
      </c>
      <c r="W155" s="50">
        <f>IFERROR(IF(AND(V154&gt;0,H_MortgageAmoritization!V154-H_MortgageAmoritization!Y155&gt;0),Z155+W154,#N/A),#N/A)</f>
        <v>193021.1130751876</v>
      </c>
      <c r="X155" s="50">
        <f>IFERROR(IF(AND(V154&gt;0,H_MortgageAmoritization!V154-H_MortgageAmoritization!Y155&gt;0),X154+AA155,#N/A),#N/A)</f>
        <v>0</v>
      </c>
      <c r="Y155" s="50">
        <f>IFERROR(IF(V154&gt;0,(IFERROR(('Mortgage Payment Plan'!E$8*('Mortgage Payment Plan'!E$9/12)/(1-((1+('Mortgage Payment Plan'!E$9/12))^IF('Mortgage Payment Plan'!E$16="30 Year Fixed",-360,-180)))),0))-(H_MortgageAmoritization!V154*'Mortgage Payment Plan'!E$9/12),#N/A),#N/A)</f>
        <v>594.89863674527214</v>
      </c>
      <c r="Z155" s="50">
        <f>IFERROR(IF(V154&gt;0,(H_MortgageAmoritization!V154*'Mortgage Payment Plan'!E$9/12),#N/A),#N/A)</f>
        <v>1083.8428336824529</v>
      </c>
      <c r="AA155" s="50">
        <f>IFERROR(IF(V154&gt;0,'Mortgage Payment Plan'!E$14,#N/A),#N/A)</f>
        <v>0</v>
      </c>
      <c r="AB155" s="49">
        <v>50679</v>
      </c>
      <c r="AC155" s="50">
        <v>216173.66809974535</v>
      </c>
      <c r="AD155" s="50">
        <v>193021.1130751876</v>
      </c>
      <c r="AE155" s="50">
        <v>0</v>
      </c>
    </row>
    <row r="156" spans="1:31" ht="15.75" customHeight="1" x14ac:dyDescent="0.25">
      <c r="A156" s="49">
        <f>IFERROR(IF(B155&gt;0,IF(ISBLANK('Mortgage Payment Plan'!C209),IF(H_MortgageAmoritization!B155-H_MortgageAmoritization!E156&gt;0,DATE(YEAR(A155),MONTH(A155)+1,DAY(A$2)),#N/A),'Mortgage Payment Plan'!C209),#N/A),#N/A)</f>
        <v>50710</v>
      </c>
      <c r="B156" s="50">
        <f>IFERROR(IF(B155&gt;0,IF(OR(ISBLANK('Mortgage Payment Plan'!G209),'Mortgage Payment Plan'!G209=""),IF(H_MortgageAmoritization!B155-H_MortgageAmoritization!E156&gt;0,H_MortgageAmoritization!B155-H_MortgageAmoritization!E156,#N/A),'Mortgage Payment Plan'!G209),#N/A),#N/A)</f>
        <v>215576.13482286106</v>
      </c>
      <c r="C156" s="50">
        <f>IFERROR(IF(AND(B155&gt;0,H_MortgageAmoritization!B155-H_MortgageAmoritization!E156&gt;0),F156+C155,#N/A),#N/A)</f>
        <v>194102.09482286082</v>
      </c>
      <c r="D156" s="50">
        <f>IFERROR(IF(AND(B155&gt;0,H_MortgageAmoritization!B155-H_MortgageAmoritization!E156&gt;0),D155+G156,#N/A),#N/A)</f>
        <v>0</v>
      </c>
      <c r="E156" s="50">
        <f>IFERROR(IF(B155&gt;0,IF(ISBLANK('Mortgage Payment Plan'!D209),('Mortgage Payment Plan'!E$18+'Mortgage Payment Plan'!E$19+IF(MONTH(A155)+1=MONTH(1&amp;'Mortgage Payment Plan'!E$21),'Mortgage Payment Plan'!E$20,IF(AND(MONTH(A155)+1=13,MONTH(1&amp;'Mortgage Payment Plan'!E$21)=1),'Mortgage Payment Plan'!E$20,0)))-(H_MortgageAmoritization!B155*'Mortgage Payment Plan'!E$9/12),'Mortgage Payment Plan'!D209),#N/A),#N/A)</f>
        <v>597.86997600566656</v>
      </c>
      <c r="F156" s="50">
        <f>IFERROR(IF(B155&gt;0,IF(ISBLANK('Mortgage Payment Plan'!E209),(H_MortgageAmoritization!B155*'Mortgage Payment Plan'!E$9/12),'Mortgage Payment Plan'!E209),#N/A),#N/A)</f>
        <v>1080.8700239943335</v>
      </c>
      <c r="G156" s="50">
        <f>IFERROR(IF(B155&gt;0,IF(ISBLANK('Mortgage Payment Plan'!F209),'Mortgage Payment Plan'!E$14,'Mortgage Payment Plan'!F209),#N/A),#N/A)</f>
        <v>0</v>
      </c>
      <c r="H156" s="50">
        <f t="shared" si="1"/>
        <v>1678.74</v>
      </c>
      <c r="J156" s="49">
        <v>50710</v>
      </c>
      <c r="N156" s="50">
        <v>215576.13482286106</v>
      </c>
      <c r="O156" s="50">
        <v>194102.09482286082</v>
      </c>
      <c r="P156" s="50">
        <v>0</v>
      </c>
      <c r="Q156" s="50" t="e" cm="1">
        <f t="array" ref="Q156">IF('Mortgage Payment Plan'!E$22="Annual",IF(MATCH(J156,S:S,0),N156,#N/A),IF('Mortgage Payment Plan'!E$22="Percentage",_xlfn.IFS(R$2=J156,N156,R$3=J156,N156,R$4=J156,N156,R$5=J156,N156,R$6=J156,N156),#N/A))</f>
        <v>#N/A</v>
      </c>
      <c r="U156" s="49">
        <f>IFERROR(IF(V155&gt;0,IF(H_MortgageAmoritization!V155-H_MortgageAmoritization!Y156&gt;0,DATE(YEAR(U155),MONTH(U155)+1,DAY(U$2)),#N/A),#N/A),#N/A)</f>
        <v>50710</v>
      </c>
      <c r="V156" s="50">
        <f>IFERROR(IF(V155&gt;0,IF(OR(ISBLANK('Mortgage Payment Plan'!Q209),'Mortgage Payment Plan'!Q209=""),IF(H_MortgageAmoritization!V155-H_MortgageAmoritization!Y156&gt;0,H_MortgageAmoritization!V155-H_MortgageAmoritization!Y156,#N/A),'Mortgage Payment Plan'!Q209),#N/A),#N/A)</f>
        <v>215575.79496981634</v>
      </c>
      <c r="W156" s="50">
        <f>IFERROR(IF(AND(V155&gt;0,H_MortgageAmoritization!V155-H_MortgageAmoritization!Y156&gt;0),Z156+W155,#N/A),#N/A)</f>
        <v>194101.98141568634</v>
      </c>
      <c r="X156" s="50">
        <f>IFERROR(IF(AND(V155&gt;0,H_MortgageAmoritization!V155-H_MortgageAmoritization!Y156&gt;0),X155+AA156,#N/A),#N/A)</f>
        <v>0</v>
      </c>
      <c r="Y156" s="50">
        <f>IFERROR(IF(V155&gt;0,(IFERROR(('Mortgage Payment Plan'!E$8*('Mortgage Payment Plan'!E$9/12)/(1-((1+('Mortgage Payment Plan'!E$9/12))^IF('Mortgage Payment Plan'!E$16="30 Year Fixed",-360,-180)))),0))-(H_MortgageAmoritization!V155*'Mortgage Payment Plan'!E$9/12),#N/A),#N/A)</f>
        <v>597.87312992899842</v>
      </c>
      <c r="Z156" s="50">
        <f>IFERROR(IF(V155&gt;0,(H_MortgageAmoritization!V155*'Mortgage Payment Plan'!E$9/12),#N/A),#N/A)</f>
        <v>1080.8683404987266</v>
      </c>
      <c r="AA156" s="50">
        <f>IFERROR(IF(V155&gt;0,'Mortgage Payment Plan'!E$14,#N/A),#N/A)</f>
        <v>0</v>
      </c>
      <c r="AB156" s="49">
        <v>50710</v>
      </c>
      <c r="AC156" s="50">
        <v>215575.79496981634</v>
      </c>
      <c r="AD156" s="50">
        <v>194101.98141568634</v>
      </c>
      <c r="AE156" s="50">
        <v>0</v>
      </c>
    </row>
    <row r="157" spans="1:31" ht="15.75" customHeight="1" x14ac:dyDescent="0.25">
      <c r="A157" s="49">
        <f>IFERROR(IF(B156&gt;0,IF(ISBLANK('Mortgage Payment Plan'!C210),IF(H_MortgageAmoritization!B156-H_MortgageAmoritization!E157&gt;0,DATE(YEAR(A156),MONTH(A156)+1,DAY(A$2)),#N/A),'Mortgage Payment Plan'!C210),#N/A),#N/A)</f>
        <v>50740</v>
      </c>
      <c r="B157" s="50">
        <f>IFERROR(IF(B156&gt;0,IF(OR(ISBLANK('Mortgage Payment Plan'!G210),'Mortgage Payment Plan'!G210=""),IF(H_MortgageAmoritization!B156-H_MortgageAmoritization!E157&gt;0,H_MortgageAmoritization!B156-H_MortgageAmoritization!E157,#N/A),'Mortgage Payment Plan'!G210),#N/A),#N/A)</f>
        <v>214975.27549697537</v>
      </c>
      <c r="C157" s="50">
        <f>IFERROR(IF(AND(B156&gt;0,H_MortgageAmoritization!B156-H_MortgageAmoritization!E157&gt;0),F157+C156,#N/A),#N/A)</f>
        <v>195179.97549697512</v>
      </c>
      <c r="D157" s="50">
        <f>IFERROR(IF(AND(B156&gt;0,H_MortgageAmoritization!B156-H_MortgageAmoritization!E157&gt;0),D156+G157,#N/A),#N/A)</f>
        <v>0</v>
      </c>
      <c r="E157" s="50">
        <f>IFERROR(IF(B156&gt;0,IF(ISBLANK('Mortgage Payment Plan'!D210),('Mortgage Payment Plan'!E$18+'Mortgage Payment Plan'!E$19+IF(MONTH(A156)+1=MONTH(1&amp;'Mortgage Payment Plan'!E$21),'Mortgage Payment Plan'!E$20,IF(AND(MONTH(A156)+1=13,MONTH(1&amp;'Mortgage Payment Plan'!E$21)=1),'Mortgage Payment Plan'!E$20,0)))-(H_MortgageAmoritization!B156*'Mortgage Payment Plan'!E$9/12),'Mortgage Payment Plan'!D210),#N/A),#N/A)</f>
        <v>600.85932588569472</v>
      </c>
      <c r="F157" s="50">
        <f>IFERROR(IF(B156&gt;0,IF(ISBLANK('Mortgage Payment Plan'!E210),(H_MortgageAmoritization!B156*'Mortgage Payment Plan'!E$9/12),'Mortgage Payment Plan'!E210),#N/A),#N/A)</f>
        <v>1077.8806741143053</v>
      </c>
      <c r="G157" s="50">
        <f>IFERROR(IF(B156&gt;0,IF(ISBLANK('Mortgage Payment Plan'!F210),'Mortgage Payment Plan'!E$14,'Mortgage Payment Plan'!F210),#N/A),#N/A)</f>
        <v>0</v>
      </c>
      <c r="H157" s="50">
        <f t="shared" si="1"/>
        <v>1678.74</v>
      </c>
      <c r="J157" s="49">
        <v>50740</v>
      </c>
      <c r="N157" s="50">
        <v>214975.27549697537</v>
      </c>
      <c r="O157" s="50">
        <v>195179.97549697512</v>
      </c>
      <c r="P157" s="50">
        <v>0</v>
      </c>
      <c r="Q157" s="50" t="e" cm="1">
        <f t="array" ref="Q157">IF('Mortgage Payment Plan'!E$22="Annual",IF(MATCH(J157,S:S,0),N157,#N/A),IF('Mortgage Payment Plan'!E$22="Percentage",_xlfn.IFS(R$2=J157,N157,R$3=J157,N157,R$4=J157,N157,R$5=J157,N157,R$6=J157,N157),#N/A))</f>
        <v>#N/A</v>
      </c>
      <c r="U157" s="49">
        <f>IFERROR(IF(V156&gt;0,IF(H_MortgageAmoritization!V156-H_MortgageAmoritization!Y157&gt;0,DATE(YEAR(U156),MONTH(U156)+1,DAY(U$2)),#N/A),#N/A),#N/A)</f>
        <v>50740</v>
      </c>
      <c r="V157" s="50">
        <f>IFERROR(IF(V156&gt;0,IF(OR(ISBLANK('Mortgage Payment Plan'!Q210),'Mortgage Payment Plan'!Q210=""),IF(H_MortgageAmoritization!V156-H_MortgageAmoritization!Y157&gt;0,H_MortgageAmoritization!V156-H_MortgageAmoritization!Y157,#N/A),'Mortgage Payment Plan'!Q210),#N/A),#N/A)</f>
        <v>214974.93247423769</v>
      </c>
      <c r="W157" s="50">
        <f>IFERROR(IF(AND(V156&gt;0,H_MortgageAmoritization!V156-H_MortgageAmoritization!Y157&gt;0),Z157+W156,#N/A),#N/A)</f>
        <v>195179.86039053544</v>
      </c>
      <c r="X157" s="50">
        <f>IFERROR(IF(AND(V156&gt;0,H_MortgageAmoritization!V156-H_MortgageAmoritization!Y157&gt;0),X156+AA157,#N/A),#N/A)</f>
        <v>0</v>
      </c>
      <c r="Y157" s="50">
        <f>IFERROR(IF(V156&gt;0,(IFERROR(('Mortgage Payment Plan'!E$8*('Mortgage Payment Plan'!E$9/12)/(1-((1+('Mortgage Payment Plan'!E$9/12))^IF('Mortgage Payment Plan'!E$16="30 Year Fixed",-360,-180)))),0))-(H_MortgageAmoritization!V156*'Mortgage Payment Plan'!E$9/12),#N/A),#N/A)</f>
        <v>600.86249557864335</v>
      </c>
      <c r="Z157" s="50">
        <f>IFERROR(IF(V156&gt;0,(H_MortgageAmoritization!V156*'Mortgage Payment Plan'!E$9/12),#N/A),#N/A)</f>
        <v>1077.8789748490817</v>
      </c>
      <c r="AA157" s="50">
        <f>IFERROR(IF(V156&gt;0,'Mortgage Payment Plan'!E$14,#N/A),#N/A)</f>
        <v>0</v>
      </c>
      <c r="AB157" s="49">
        <v>50740</v>
      </c>
      <c r="AC157" s="50">
        <v>214974.93247423769</v>
      </c>
      <c r="AD157" s="50">
        <v>195179.86039053544</v>
      </c>
      <c r="AE157" s="50">
        <v>0</v>
      </c>
    </row>
    <row r="158" spans="1:31" ht="15.75" customHeight="1" x14ac:dyDescent="0.25">
      <c r="A158" s="49">
        <f>IFERROR(IF(B157&gt;0,IF(ISBLANK('Mortgage Payment Plan'!C211),IF(H_MortgageAmoritization!B157-H_MortgageAmoritization!E158&gt;0,DATE(YEAR(A157),MONTH(A157)+1,DAY(A$2)),#N/A),'Mortgage Payment Plan'!C211),#N/A),#N/A)</f>
        <v>50771</v>
      </c>
      <c r="B158" s="50">
        <f>IFERROR(IF(B157&gt;0,IF(OR(ISBLANK('Mortgage Payment Plan'!G211),'Mortgage Payment Plan'!G211=""),IF(H_MortgageAmoritization!B157-H_MortgageAmoritization!E158&gt;0,H_MortgageAmoritization!B157-H_MortgageAmoritization!E158,#N/A),'Mortgage Payment Plan'!G211),#N/A),#N/A)</f>
        <v>214371.41187446026</v>
      </c>
      <c r="C158" s="50">
        <f>IFERROR(IF(AND(B157&gt;0,H_MortgageAmoritization!B157-H_MortgageAmoritization!E158&gt;0),F158+C157,#N/A),#N/A)</f>
        <v>196254.85187446</v>
      </c>
      <c r="D158" s="50">
        <f>IFERROR(IF(AND(B157&gt;0,H_MortgageAmoritization!B157-H_MortgageAmoritization!E158&gt;0),D157+G158,#N/A),#N/A)</f>
        <v>0</v>
      </c>
      <c r="E158" s="50">
        <f>IFERROR(IF(B157&gt;0,IF(ISBLANK('Mortgage Payment Plan'!D211),('Mortgage Payment Plan'!E$18+'Mortgage Payment Plan'!E$19+IF(MONTH(A157)+1=MONTH(1&amp;'Mortgage Payment Plan'!E$21),'Mortgage Payment Plan'!E$20,IF(AND(MONTH(A157)+1=13,MONTH(1&amp;'Mortgage Payment Plan'!E$21)=1),'Mortgage Payment Plan'!E$20,0)))-(H_MortgageAmoritization!B157*'Mortgage Payment Plan'!E$9/12),'Mortgage Payment Plan'!D211),#N/A),#N/A)</f>
        <v>603.8636225151231</v>
      </c>
      <c r="F158" s="50">
        <f>IFERROR(IF(B157&gt;0,IF(ISBLANK('Mortgage Payment Plan'!E211),(H_MortgageAmoritization!B157*'Mortgage Payment Plan'!E$9/12),'Mortgage Payment Plan'!E211),#N/A),#N/A)</f>
        <v>1074.8763774848769</v>
      </c>
      <c r="G158" s="50">
        <f>IFERROR(IF(B157&gt;0,IF(ISBLANK('Mortgage Payment Plan'!F211),'Mortgage Payment Plan'!E$14,'Mortgage Payment Plan'!F211),#N/A),#N/A)</f>
        <v>0</v>
      </c>
      <c r="H158" s="50">
        <f t="shared" si="1"/>
        <v>1678.74</v>
      </c>
      <c r="J158" s="49">
        <v>50771</v>
      </c>
      <c r="N158" s="50">
        <v>214371.41187446026</v>
      </c>
      <c r="O158" s="50">
        <v>196254.85187446</v>
      </c>
      <c r="P158" s="50">
        <v>0</v>
      </c>
      <c r="Q158" s="50" t="e" cm="1">
        <f t="array" ref="Q158">IF('Mortgage Payment Plan'!E$22="Annual",IF(MATCH(J158,S:S,0),N158,#N/A),IF('Mortgage Payment Plan'!E$22="Percentage",_xlfn.IFS(R$2=J158,N158,R$3=J158,N158,R$4=J158,N158,R$5=J158,N158,R$6=J158,N158),#N/A))</f>
        <v>#N/A</v>
      </c>
      <c r="U158" s="49">
        <f>IFERROR(IF(V157&gt;0,IF(H_MortgageAmoritization!V157-H_MortgageAmoritization!Y158&gt;0,DATE(YEAR(U157),MONTH(U157)+1,DAY(U$2)),#N/A),#N/A),#N/A)</f>
        <v>50771</v>
      </c>
      <c r="V158" s="50">
        <f>IFERROR(IF(V157&gt;0,IF(OR(ISBLANK('Mortgage Payment Plan'!Q211),'Mortgage Payment Plan'!Q211=""),IF(H_MortgageAmoritization!V157-H_MortgageAmoritization!Y158&gt;0,H_MortgageAmoritization!V157-H_MortgageAmoritization!Y158,#N/A),'Mortgage Payment Plan'!Q211),#N/A),#N/A)</f>
        <v>214371.06566618115</v>
      </c>
      <c r="W158" s="50">
        <f>IFERROR(IF(AND(V157&gt;0,H_MortgageAmoritization!V157-H_MortgageAmoritization!Y158&gt;0),Z158+W157,#N/A),#N/A)</f>
        <v>196254.73505290662</v>
      </c>
      <c r="X158" s="50">
        <f>IFERROR(IF(AND(V157&gt;0,H_MortgageAmoritization!V157-H_MortgageAmoritization!Y158&gt;0),X157+AA158,#N/A),#N/A)</f>
        <v>0</v>
      </c>
      <c r="Y158" s="50">
        <f>IFERROR(IF(V157&gt;0,(IFERROR(('Mortgage Payment Plan'!E$8*('Mortgage Payment Plan'!E$9/12)/(1-((1+('Mortgage Payment Plan'!E$9/12))^IF('Mortgage Payment Plan'!E$16="30 Year Fixed",-360,-180)))),0))-(H_MortgageAmoritization!V157*'Mortgage Payment Plan'!E$9/12),#N/A),#N/A)</f>
        <v>603.86680805653668</v>
      </c>
      <c r="Z158" s="50">
        <f>IFERROR(IF(V157&gt;0,(H_MortgageAmoritization!V157*'Mortgage Payment Plan'!E$9/12),#N/A),#N/A)</f>
        <v>1074.8746623711884</v>
      </c>
      <c r="AA158" s="50">
        <f>IFERROR(IF(V157&gt;0,'Mortgage Payment Plan'!E$14,#N/A),#N/A)</f>
        <v>0</v>
      </c>
      <c r="AB158" s="49">
        <v>50771</v>
      </c>
      <c r="AC158" s="50">
        <v>214371.06566618115</v>
      </c>
      <c r="AD158" s="50">
        <v>196254.73505290662</v>
      </c>
      <c r="AE158" s="50">
        <v>0</v>
      </c>
    </row>
    <row r="159" spans="1:31" ht="15.75" customHeight="1" x14ac:dyDescent="0.25">
      <c r="A159" s="49">
        <f>IFERROR(IF(B158&gt;0,IF(ISBLANK('Mortgage Payment Plan'!C212),IF(H_MortgageAmoritization!B158-H_MortgageAmoritization!E159&gt;0,DATE(YEAR(A158),MONTH(A158)+1,DAY(A$2)),#N/A),'Mortgage Payment Plan'!C212),#N/A),#N/A)</f>
        <v>50802</v>
      </c>
      <c r="B159" s="50">
        <f>IFERROR(IF(B158&gt;0,IF(OR(ISBLANK('Mortgage Payment Plan'!G212),'Mortgage Payment Plan'!G212=""),IF(H_MortgageAmoritization!B158-H_MortgageAmoritization!E159&gt;0,H_MortgageAmoritization!B158-H_MortgageAmoritization!E159,#N/A),'Mortgage Payment Plan'!G212),#N/A),#N/A)</f>
        <v>213764.52893383257</v>
      </c>
      <c r="C159" s="50">
        <f>IFERROR(IF(AND(B158&gt;0,H_MortgageAmoritization!B158-H_MortgageAmoritization!E159&gt;0),F159+C158,#N/A),#N/A)</f>
        <v>197326.7089338323</v>
      </c>
      <c r="D159" s="50">
        <f>IFERROR(IF(AND(B158&gt;0,H_MortgageAmoritization!B158-H_MortgageAmoritization!E159&gt;0),D158+G159,#N/A),#N/A)</f>
        <v>0</v>
      </c>
      <c r="E159" s="50">
        <f>IFERROR(IF(B158&gt;0,IF(ISBLANK('Mortgage Payment Plan'!D212),('Mortgage Payment Plan'!E$18+'Mortgage Payment Plan'!E$19+IF(MONTH(A158)+1=MONTH(1&amp;'Mortgage Payment Plan'!E$21),'Mortgage Payment Plan'!E$20,IF(AND(MONTH(A158)+1=13,MONTH(1&amp;'Mortgage Payment Plan'!E$21)=1),'Mortgage Payment Plan'!E$20,0)))-(H_MortgageAmoritization!B158*'Mortgage Payment Plan'!E$9/12),'Mortgage Payment Plan'!D212),#N/A),#N/A)</f>
        <v>606.88294062769864</v>
      </c>
      <c r="F159" s="50">
        <f>IFERROR(IF(B158&gt;0,IF(ISBLANK('Mortgage Payment Plan'!E212),(H_MortgageAmoritization!B158*'Mortgage Payment Plan'!E$9/12),'Mortgage Payment Plan'!E212),#N/A),#N/A)</f>
        <v>1071.8570593723014</v>
      </c>
      <c r="G159" s="50">
        <f>IFERROR(IF(B158&gt;0,IF(ISBLANK('Mortgage Payment Plan'!F212),'Mortgage Payment Plan'!E$14,'Mortgage Payment Plan'!F212),#N/A),#N/A)</f>
        <v>0</v>
      </c>
      <c r="H159" s="50">
        <f t="shared" si="1"/>
        <v>1678.74</v>
      </c>
      <c r="J159" s="49">
        <v>50802</v>
      </c>
      <c r="N159" s="50">
        <v>213764.52893383257</v>
      </c>
      <c r="O159" s="50">
        <v>197326.7089338323</v>
      </c>
      <c r="P159" s="50">
        <v>0</v>
      </c>
      <c r="Q159" s="50" t="e" cm="1">
        <f t="array" ref="Q159">IF('Mortgage Payment Plan'!E$22="Annual",IF(MATCH(J159,S:S,0),N159,#N/A),IF('Mortgage Payment Plan'!E$22="Percentage",_xlfn.IFS(R$2=J159,N159,R$3=J159,N159,R$4=J159,N159,R$5=J159,N159,R$6=J159,N159),#N/A))</f>
        <v>#N/A</v>
      </c>
      <c r="U159" s="49">
        <f>IFERROR(IF(V158&gt;0,IF(H_MortgageAmoritization!V158-H_MortgageAmoritization!Y159&gt;0,DATE(YEAR(U158),MONTH(U158)+1,DAY(U$2)),#N/A),#N/A),#N/A)</f>
        <v>50802</v>
      </c>
      <c r="V159" s="50">
        <f>IFERROR(IF(V158&gt;0,IF(OR(ISBLANK('Mortgage Payment Plan'!Q212),'Mortgage Payment Plan'!Q212=""),IF(H_MortgageAmoritization!V158-H_MortgageAmoritization!Y159&gt;0,H_MortgageAmoritization!V158-H_MortgageAmoritization!Y159,#N/A),'Mortgage Payment Plan'!Q212),#N/A),#N/A)</f>
        <v>213764.17952408432</v>
      </c>
      <c r="W159" s="50">
        <f>IFERROR(IF(AND(V158&gt;0,H_MortgageAmoritization!V158-H_MortgageAmoritization!Y159&gt;0),Z159+W158,#N/A),#N/A)</f>
        <v>197326.59038123753</v>
      </c>
      <c r="X159" s="50">
        <f>IFERROR(IF(AND(V158&gt;0,H_MortgageAmoritization!V158-H_MortgageAmoritization!Y159&gt;0),X158+AA159,#N/A),#N/A)</f>
        <v>0</v>
      </c>
      <c r="Y159" s="50">
        <f>IFERROR(IF(V158&gt;0,(IFERROR(('Mortgage Payment Plan'!E$8*('Mortgage Payment Plan'!E$9/12)/(1-((1+('Mortgage Payment Plan'!E$9/12))^IF('Mortgage Payment Plan'!E$16="30 Year Fixed",-360,-180)))),0))-(H_MortgageAmoritization!V158*'Mortgage Payment Plan'!E$9/12),#N/A),#N/A)</f>
        <v>606.88614209681941</v>
      </c>
      <c r="Z159" s="50">
        <f>IFERROR(IF(V158&gt;0,(H_MortgageAmoritization!V158*'Mortgage Payment Plan'!E$9/12),#N/A),#N/A)</f>
        <v>1071.8553283309056</v>
      </c>
      <c r="AA159" s="50">
        <f>IFERROR(IF(V158&gt;0,'Mortgage Payment Plan'!E$14,#N/A),#N/A)</f>
        <v>0</v>
      </c>
      <c r="AB159" s="49">
        <v>50802</v>
      </c>
      <c r="AC159" s="50">
        <v>213764.17952408432</v>
      </c>
      <c r="AD159" s="50">
        <v>197326.59038123753</v>
      </c>
      <c r="AE159" s="50">
        <v>0</v>
      </c>
    </row>
    <row r="160" spans="1:31" ht="15.75" customHeight="1" x14ac:dyDescent="0.25">
      <c r="A160" s="49">
        <f>IFERROR(IF(B159&gt;0,IF(ISBLANK('Mortgage Payment Plan'!C213),IF(H_MortgageAmoritization!B159-H_MortgageAmoritization!E160&gt;0,DATE(YEAR(A159),MONTH(A159)+1,DAY(A$2)),#N/A),'Mortgage Payment Plan'!C213),#N/A),#N/A)</f>
        <v>50830</v>
      </c>
      <c r="B160" s="50">
        <f>IFERROR(IF(B159&gt;0,IF(OR(ISBLANK('Mortgage Payment Plan'!G213),'Mortgage Payment Plan'!G213=""),IF(H_MortgageAmoritization!B159-H_MortgageAmoritization!E160&gt;0,H_MortgageAmoritization!B159-H_MortgageAmoritization!E160,#N/A),'Mortgage Payment Plan'!G213),#N/A),#N/A)</f>
        <v>213154.61157850173</v>
      </c>
      <c r="C160" s="50">
        <f>IFERROR(IF(AND(B159&gt;0,H_MortgageAmoritization!B159-H_MortgageAmoritization!E160&gt;0),F160+C159,#N/A),#N/A)</f>
        <v>198395.53157850145</v>
      </c>
      <c r="D160" s="50">
        <f>IFERROR(IF(AND(B159&gt;0,H_MortgageAmoritization!B159-H_MortgageAmoritization!E160&gt;0),D159+G160,#N/A),#N/A)</f>
        <v>0</v>
      </c>
      <c r="E160" s="50">
        <f>IFERROR(IF(B159&gt;0,IF(ISBLANK('Mortgage Payment Plan'!D213),('Mortgage Payment Plan'!E$18+'Mortgage Payment Plan'!E$19+IF(MONTH(A159)+1=MONTH(1&amp;'Mortgage Payment Plan'!E$21),'Mortgage Payment Plan'!E$20,IF(AND(MONTH(A159)+1=13,MONTH(1&amp;'Mortgage Payment Plan'!E$21)=1),'Mortgage Payment Plan'!E$20,0)))-(H_MortgageAmoritization!B159*'Mortgage Payment Plan'!E$9/12),'Mortgage Payment Plan'!D213),#N/A),#N/A)</f>
        <v>609.91735533083715</v>
      </c>
      <c r="F160" s="50">
        <f>IFERROR(IF(B159&gt;0,IF(ISBLANK('Mortgage Payment Plan'!E213),(H_MortgageAmoritization!B159*'Mortgage Payment Plan'!E$9/12),'Mortgage Payment Plan'!E213),#N/A),#N/A)</f>
        <v>1068.8226446691629</v>
      </c>
      <c r="G160" s="50">
        <f>IFERROR(IF(B159&gt;0,IF(ISBLANK('Mortgage Payment Plan'!F213),'Mortgage Payment Plan'!E$14,'Mortgage Payment Plan'!F213),#N/A),#N/A)</f>
        <v>0</v>
      </c>
      <c r="H160" s="50">
        <f t="shared" si="1"/>
        <v>1678.74</v>
      </c>
      <c r="J160" s="49">
        <v>50830</v>
      </c>
      <c r="N160" s="50">
        <v>213154.61157850173</v>
      </c>
      <c r="O160" s="50">
        <v>198395.53157850145</v>
      </c>
      <c r="P160" s="50">
        <v>0</v>
      </c>
      <c r="Q160" s="50" t="e" cm="1">
        <f t="array" ref="Q160">IF('Mortgage Payment Plan'!E$22="Annual",IF(MATCH(J160,S:S,0),N160,#N/A),IF('Mortgage Payment Plan'!E$22="Percentage",_xlfn.IFS(R$2=J160,N160,R$3=J160,N160,R$4=J160,N160,R$5=J160,N160,R$6=J160,N160),#N/A))</f>
        <v>#N/A</v>
      </c>
      <c r="U160" s="49">
        <f>IFERROR(IF(V159&gt;0,IF(H_MortgageAmoritization!V159-H_MortgageAmoritization!Y160&gt;0,DATE(YEAR(U159),MONTH(U159)+1,DAY(U$2)),#N/A),#N/A),#N/A)</f>
        <v>50830</v>
      </c>
      <c r="V160" s="50">
        <f>IFERROR(IF(V159&gt;0,IF(OR(ISBLANK('Mortgage Payment Plan'!Q213),'Mortgage Payment Plan'!Q213=""),IF(H_MortgageAmoritization!V159-H_MortgageAmoritization!Y160&gt;0,H_MortgageAmoritization!V159-H_MortgageAmoritization!Y160,#N/A),'Mortgage Payment Plan'!Q213),#N/A),#N/A)</f>
        <v>213154.25895127701</v>
      </c>
      <c r="W160" s="50">
        <f>IFERROR(IF(AND(V159&gt;0,H_MortgageAmoritization!V159-H_MortgageAmoritization!Y160&gt;0),Z160+W159,#N/A),#N/A)</f>
        <v>198395.41127885797</v>
      </c>
      <c r="X160" s="50">
        <f>IFERROR(IF(AND(V159&gt;0,H_MortgageAmoritization!V159-H_MortgageAmoritization!Y160&gt;0),X159+AA160,#N/A),#N/A)</f>
        <v>0</v>
      </c>
      <c r="Y160" s="50">
        <f>IFERROR(IF(V159&gt;0,(IFERROR(('Mortgage Payment Plan'!E$8*('Mortgage Payment Plan'!E$9/12)/(1-((1+('Mortgage Payment Plan'!E$9/12))^IF('Mortgage Payment Plan'!E$16="30 Year Fixed",-360,-180)))),0))-(H_MortgageAmoritization!V159*'Mortgage Payment Plan'!E$9/12),#N/A),#N/A)</f>
        <v>609.92057280730342</v>
      </c>
      <c r="Z160" s="50">
        <f>IFERROR(IF(V159&gt;0,(H_MortgageAmoritization!V159*'Mortgage Payment Plan'!E$9/12),#N/A),#N/A)</f>
        <v>1068.8208976204216</v>
      </c>
      <c r="AA160" s="50">
        <f>IFERROR(IF(V159&gt;0,'Mortgage Payment Plan'!E$14,#N/A),#N/A)</f>
        <v>0</v>
      </c>
      <c r="AB160" s="49">
        <v>50830</v>
      </c>
      <c r="AC160" s="50">
        <v>213154.25895127701</v>
      </c>
      <c r="AD160" s="50">
        <v>198395.41127885797</v>
      </c>
      <c r="AE160" s="50">
        <v>0</v>
      </c>
    </row>
    <row r="161" spans="1:31" ht="15.75" customHeight="1" x14ac:dyDescent="0.25">
      <c r="A161" s="49">
        <f>IFERROR(IF(B160&gt;0,IF(ISBLANK('Mortgage Payment Plan'!C214),IF(H_MortgageAmoritization!B160-H_MortgageAmoritization!E161&gt;0,DATE(YEAR(A160),MONTH(A160)+1,DAY(A$2)),#N/A),'Mortgage Payment Plan'!C214),#N/A),#N/A)</f>
        <v>50861</v>
      </c>
      <c r="B161" s="50">
        <f>IFERROR(IF(B160&gt;0,IF(OR(ISBLANK('Mortgage Payment Plan'!G214),'Mortgage Payment Plan'!G214=""),IF(H_MortgageAmoritization!B160-H_MortgageAmoritization!E161&gt;0,H_MortgageAmoritization!B160-H_MortgageAmoritization!E161,#N/A),'Mortgage Payment Plan'!G214),#N/A),#N/A)</f>
        <v>212541.64463639425</v>
      </c>
      <c r="C161" s="50">
        <f>IFERROR(IF(AND(B160&gt;0,H_MortgageAmoritization!B160-H_MortgageAmoritization!E161&gt;0),F161+C160,#N/A),#N/A)</f>
        <v>199461.30463639396</v>
      </c>
      <c r="D161" s="50">
        <f>IFERROR(IF(AND(B160&gt;0,H_MortgageAmoritization!B160-H_MortgageAmoritization!E161&gt;0),D160+G161,#N/A),#N/A)</f>
        <v>0</v>
      </c>
      <c r="E161" s="50">
        <f>IFERROR(IF(B160&gt;0,IF(ISBLANK('Mortgage Payment Plan'!D214),('Mortgage Payment Plan'!E$18+'Mortgage Payment Plan'!E$19+IF(MONTH(A160)+1=MONTH(1&amp;'Mortgage Payment Plan'!E$21),'Mortgage Payment Plan'!E$20,IF(AND(MONTH(A160)+1=13,MONTH(1&amp;'Mortgage Payment Plan'!E$21)=1),'Mortgage Payment Plan'!E$20,0)))-(H_MortgageAmoritization!B160*'Mortgage Payment Plan'!E$9/12),'Mortgage Payment Plan'!D214),#N/A),#N/A)</f>
        <v>612.96694210749138</v>
      </c>
      <c r="F161" s="50">
        <f>IFERROR(IF(B160&gt;0,IF(ISBLANK('Mortgage Payment Plan'!E214),(H_MortgageAmoritization!B160*'Mortgage Payment Plan'!E$9/12),'Mortgage Payment Plan'!E214),#N/A),#N/A)</f>
        <v>1065.7730578925086</v>
      </c>
      <c r="G161" s="50">
        <f>IFERROR(IF(B160&gt;0,IF(ISBLANK('Mortgage Payment Plan'!F214),'Mortgage Payment Plan'!E$14,'Mortgage Payment Plan'!F214),#N/A),#N/A)</f>
        <v>0</v>
      </c>
      <c r="H161" s="50">
        <f t="shared" si="1"/>
        <v>1678.74</v>
      </c>
      <c r="J161" s="49">
        <v>50861</v>
      </c>
      <c r="N161" s="50">
        <v>212541.64463639425</v>
      </c>
      <c r="O161" s="50">
        <v>199461.30463639396</v>
      </c>
      <c r="P161" s="50">
        <v>0</v>
      </c>
      <c r="Q161" s="50" t="e" cm="1">
        <f t="array" ref="Q161">IF('Mortgage Payment Plan'!E$22="Annual",IF(MATCH(J161,S:S,0),N161,#N/A),IF('Mortgage Payment Plan'!E$22="Percentage",_xlfn.IFS(R$2=J161,N161,R$3=J161,N161,R$4=J161,N161,R$5=J161,N161,R$6=J161,N161),#N/A))</f>
        <v>#N/A</v>
      </c>
      <c r="U161" s="49">
        <f>IFERROR(IF(V160&gt;0,IF(H_MortgageAmoritization!V160-H_MortgageAmoritization!Y161&gt;0,DATE(YEAR(U160),MONTH(U160)+1,DAY(U$2)),#N/A),#N/A),#N/A)</f>
        <v>50861</v>
      </c>
      <c r="V161" s="50">
        <f>IFERROR(IF(V160&gt;0,IF(OR(ISBLANK('Mortgage Payment Plan'!Q214),'Mortgage Payment Plan'!Q214=""),IF(H_MortgageAmoritization!V160-H_MortgageAmoritization!Y161&gt;0,H_MortgageAmoritization!V160-H_MortgageAmoritization!Y161,#N/A),'Mortgage Payment Plan'!Q214),#N/A),#N/A)</f>
        <v>212541.28877560567</v>
      </c>
      <c r="W161" s="50">
        <f>IFERROR(IF(AND(V160&gt;0,H_MortgageAmoritization!V160-H_MortgageAmoritization!Y161&gt;0),Z161+W160,#N/A),#N/A)</f>
        <v>199461.18257361435</v>
      </c>
      <c r="X161" s="50">
        <f>IFERROR(IF(AND(V160&gt;0,H_MortgageAmoritization!V160-H_MortgageAmoritization!Y161&gt;0),X160+AA161,#N/A),#N/A)</f>
        <v>0</v>
      </c>
      <c r="Y161" s="50">
        <f>IFERROR(IF(V160&gt;0,(IFERROR(('Mortgage Payment Plan'!E$8*('Mortgage Payment Plan'!E$9/12)/(1-((1+('Mortgage Payment Plan'!E$9/12))^IF('Mortgage Payment Plan'!E$16="30 Year Fixed",-360,-180)))),0))-(H_MortgageAmoritization!V160*'Mortgage Payment Plan'!E$9/12),#N/A),#N/A)</f>
        <v>612.97017567134003</v>
      </c>
      <c r="Z161" s="50">
        <f>IFERROR(IF(V160&gt;0,(H_MortgageAmoritization!V160*'Mortgage Payment Plan'!E$9/12),#N/A),#N/A)</f>
        <v>1065.771294756385</v>
      </c>
      <c r="AA161" s="50">
        <f>IFERROR(IF(V160&gt;0,'Mortgage Payment Plan'!E$14,#N/A),#N/A)</f>
        <v>0</v>
      </c>
      <c r="AB161" s="49">
        <v>50861</v>
      </c>
      <c r="AC161" s="50">
        <v>212541.28877560567</v>
      </c>
      <c r="AD161" s="50">
        <v>199461.18257361435</v>
      </c>
      <c r="AE161" s="50">
        <v>0</v>
      </c>
    </row>
    <row r="162" spans="1:31" ht="15.75" customHeight="1" x14ac:dyDescent="0.25">
      <c r="A162" s="49">
        <f>IFERROR(IF(B161&gt;0,IF(ISBLANK('Mortgage Payment Plan'!C215),IF(H_MortgageAmoritization!B161-H_MortgageAmoritization!E162&gt;0,DATE(YEAR(A161),MONTH(A161)+1,DAY(A$2)),#N/A),'Mortgage Payment Plan'!C215),#N/A),#N/A)</f>
        <v>50891</v>
      </c>
      <c r="B162" s="50">
        <f>IFERROR(IF(B161&gt;0,IF(OR(ISBLANK('Mortgage Payment Plan'!G215),'Mortgage Payment Plan'!G215=""),IF(H_MortgageAmoritization!B161-H_MortgageAmoritization!E162&gt;0,H_MortgageAmoritization!B161-H_MortgageAmoritization!E162,#N/A),'Mortgage Payment Plan'!G215),#N/A),#N/A)</f>
        <v>211925.61285957621</v>
      </c>
      <c r="C162" s="50">
        <f>IFERROR(IF(AND(B161&gt;0,H_MortgageAmoritization!B161-H_MortgageAmoritization!E162&gt;0),F162+C161,#N/A),#N/A)</f>
        <v>200524.01285957595</v>
      </c>
      <c r="D162" s="50">
        <f>IFERROR(IF(AND(B161&gt;0,H_MortgageAmoritization!B161-H_MortgageAmoritization!E162&gt;0),D161+G162,#N/A),#N/A)</f>
        <v>0</v>
      </c>
      <c r="E162" s="50">
        <f>IFERROR(IF(B161&gt;0,IF(ISBLANK('Mortgage Payment Plan'!D215),('Mortgage Payment Plan'!E$18+'Mortgage Payment Plan'!E$19+IF(MONTH(A161)+1=MONTH(1&amp;'Mortgage Payment Plan'!E$21),'Mortgage Payment Plan'!E$20,IF(AND(MONTH(A161)+1=13,MONTH(1&amp;'Mortgage Payment Plan'!E$21)=1),'Mortgage Payment Plan'!E$20,0)))-(H_MortgageAmoritization!B161*'Mortgage Payment Plan'!E$9/12),'Mortgage Payment Plan'!D215),#N/A),#N/A)</f>
        <v>616.0317768180289</v>
      </c>
      <c r="F162" s="50">
        <f>IFERROR(IF(B161&gt;0,IF(ISBLANK('Mortgage Payment Plan'!E215),(H_MortgageAmoritization!B161*'Mortgage Payment Plan'!E$9/12),'Mortgage Payment Plan'!E215),#N/A),#N/A)</f>
        <v>1062.7082231819711</v>
      </c>
      <c r="G162" s="50">
        <f>IFERROR(IF(B161&gt;0,IF(ISBLANK('Mortgage Payment Plan'!F215),'Mortgage Payment Plan'!E$14,'Mortgage Payment Plan'!F215),#N/A),#N/A)</f>
        <v>0</v>
      </c>
      <c r="H162" s="50">
        <f t="shared" si="1"/>
        <v>1678.74</v>
      </c>
      <c r="J162" s="49">
        <v>50891</v>
      </c>
      <c r="N162" s="50">
        <v>211925.61285957621</v>
      </c>
      <c r="O162" s="50">
        <v>200524.01285957595</v>
      </c>
      <c r="P162" s="50">
        <v>0</v>
      </c>
      <c r="Q162" s="50" t="e" cm="1">
        <f t="array" ref="Q162">IF('Mortgage Payment Plan'!E$22="Annual",IF(MATCH(J162,S:S,0),N162,#N/A),IF('Mortgage Payment Plan'!E$22="Percentage",_xlfn.IFS(R$2=J162,N162,R$3=J162,N162,R$4=J162,N162,R$5=J162,N162,R$6=J162,N162),#N/A))</f>
        <v>#N/A</v>
      </c>
      <c r="U162" s="49">
        <f>IFERROR(IF(V161&gt;0,IF(H_MortgageAmoritization!V161-H_MortgageAmoritization!Y162&gt;0,DATE(YEAR(U161),MONTH(U161)+1,DAY(U$2)),#N/A),#N/A),#N/A)</f>
        <v>50891</v>
      </c>
      <c r="V162" s="50">
        <f>IFERROR(IF(V161&gt;0,IF(OR(ISBLANK('Mortgage Payment Plan'!Q215),'Mortgage Payment Plan'!Q215=""),IF(H_MortgageAmoritization!V161-H_MortgageAmoritization!Y162&gt;0,H_MortgageAmoritization!V161-H_MortgageAmoritization!Y162,#N/A),'Mortgage Payment Plan'!Q215),#N/A),#N/A)</f>
        <v>211925.25374905596</v>
      </c>
      <c r="W162" s="50">
        <f>IFERROR(IF(AND(V161&gt;0,H_MortgageAmoritization!V161-H_MortgageAmoritization!Y162&gt;0),Z162+W161,#N/A),#N/A)</f>
        <v>200523.88901749239</v>
      </c>
      <c r="X162" s="50">
        <f>IFERROR(IF(AND(V161&gt;0,H_MortgageAmoritization!V161-H_MortgageAmoritization!Y162&gt;0),X161+AA162,#N/A),#N/A)</f>
        <v>0</v>
      </c>
      <c r="Y162" s="50">
        <f>IFERROR(IF(V161&gt;0,(IFERROR(('Mortgage Payment Plan'!E$8*('Mortgage Payment Plan'!E$9/12)/(1-((1+('Mortgage Payment Plan'!E$9/12))^IF('Mortgage Payment Plan'!E$16="30 Year Fixed",-360,-180)))),0))-(H_MortgageAmoritization!V161*'Mortgage Payment Plan'!E$9/12),#N/A),#N/A)</f>
        <v>616.03502654969679</v>
      </c>
      <c r="Z162" s="50">
        <f>IFERROR(IF(V161&gt;0,(H_MortgageAmoritization!V161*'Mortgage Payment Plan'!E$9/12),#N/A),#N/A)</f>
        <v>1062.7064438780283</v>
      </c>
      <c r="AA162" s="50">
        <f>IFERROR(IF(V161&gt;0,'Mortgage Payment Plan'!E$14,#N/A),#N/A)</f>
        <v>0</v>
      </c>
      <c r="AB162" s="49">
        <v>50891</v>
      </c>
      <c r="AC162" s="50">
        <v>211925.25374905596</v>
      </c>
      <c r="AD162" s="50">
        <v>200523.88901749239</v>
      </c>
      <c r="AE162" s="50">
        <v>0</v>
      </c>
    </row>
    <row r="163" spans="1:31" ht="15.75" customHeight="1" x14ac:dyDescent="0.25">
      <c r="A163" s="49">
        <f>IFERROR(IF(B162&gt;0,IF(ISBLANK('Mortgage Payment Plan'!C216),IF(H_MortgageAmoritization!B162-H_MortgageAmoritization!E163&gt;0,DATE(YEAR(A162),MONTH(A162)+1,DAY(A$2)),#N/A),'Mortgage Payment Plan'!C216),#N/A),#N/A)</f>
        <v>50922</v>
      </c>
      <c r="B163" s="50">
        <f>IFERROR(IF(B162&gt;0,IF(OR(ISBLANK('Mortgage Payment Plan'!G216),'Mortgage Payment Plan'!G216=""),IF(H_MortgageAmoritization!B162-H_MortgageAmoritization!E163&gt;0,H_MortgageAmoritization!B162-H_MortgageAmoritization!E163,#N/A),'Mortgage Payment Plan'!G216),#N/A),#N/A)</f>
        <v>211306.50092387409</v>
      </c>
      <c r="C163" s="50">
        <f>IFERROR(IF(AND(B162&gt;0,H_MortgageAmoritization!B162-H_MortgageAmoritization!E163&gt;0),F163+C162,#N/A),#N/A)</f>
        <v>201583.64092387381</v>
      </c>
      <c r="D163" s="50">
        <f>IFERROR(IF(AND(B162&gt;0,H_MortgageAmoritization!B162-H_MortgageAmoritization!E163&gt;0),D162+G163,#N/A),#N/A)</f>
        <v>0</v>
      </c>
      <c r="E163" s="50">
        <f>IFERROR(IF(B162&gt;0,IF(ISBLANK('Mortgage Payment Plan'!D216),('Mortgage Payment Plan'!E$18+'Mortgage Payment Plan'!E$19+IF(MONTH(A162)+1=MONTH(1&amp;'Mortgage Payment Plan'!E$21),'Mortgage Payment Plan'!E$20,IF(AND(MONTH(A162)+1=13,MONTH(1&amp;'Mortgage Payment Plan'!E$21)=1),'Mortgage Payment Plan'!E$20,0)))-(H_MortgageAmoritization!B162*'Mortgage Payment Plan'!E$9/12),'Mortgage Payment Plan'!D216),#N/A),#N/A)</f>
        <v>619.1119357021189</v>
      </c>
      <c r="F163" s="50">
        <f>IFERROR(IF(B162&gt;0,IF(ISBLANK('Mortgage Payment Plan'!E216),(H_MortgageAmoritization!B162*'Mortgage Payment Plan'!E$9/12),'Mortgage Payment Plan'!E216),#N/A),#N/A)</f>
        <v>1059.6280642978811</v>
      </c>
      <c r="G163" s="50">
        <f>IFERROR(IF(B162&gt;0,IF(ISBLANK('Mortgage Payment Plan'!F216),'Mortgage Payment Plan'!E$14,'Mortgage Payment Plan'!F216),#N/A),#N/A)</f>
        <v>0</v>
      </c>
      <c r="H163" s="50">
        <f t="shared" si="1"/>
        <v>1678.74</v>
      </c>
      <c r="J163" s="49">
        <v>50922</v>
      </c>
      <c r="N163" s="50">
        <v>211306.50092387409</v>
      </c>
      <c r="O163" s="50">
        <v>201583.64092387381</v>
      </c>
      <c r="P163" s="50">
        <v>0</v>
      </c>
      <c r="Q163" s="50" t="e" cm="1">
        <f t="array" ref="Q163">IF('Mortgage Payment Plan'!E$22="Annual",IF(MATCH(J163,S:S,0),N163,#N/A),IF('Mortgage Payment Plan'!E$22="Percentage",_xlfn.IFS(R$2=J163,N163,R$3=J163,N163,R$4=J163,N163,R$5=J163,N163,R$6=J163,N163),#N/A))</f>
        <v>#N/A</v>
      </c>
      <c r="U163" s="49">
        <f>IFERROR(IF(V162&gt;0,IF(H_MortgageAmoritization!V162-H_MortgageAmoritization!Y163&gt;0,DATE(YEAR(U162),MONTH(U162)+1,DAY(U$2)),#N/A),#N/A),#N/A)</f>
        <v>50922</v>
      </c>
      <c r="V163" s="50">
        <f>IFERROR(IF(V162&gt;0,IF(OR(ISBLANK('Mortgage Payment Plan'!Q216),'Mortgage Payment Plan'!Q216=""),IF(H_MortgageAmoritization!V162-H_MortgageAmoritization!Y163&gt;0,H_MortgageAmoritization!V162-H_MortgageAmoritization!Y163,#N/A),'Mortgage Payment Plan'!Q216),#N/A),#N/A)</f>
        <v>211306.13854737353</v>
      </c>
      <c r="W163" s="50">
        <f>IFERROR(IF(AND(V162&gt;0,H_MortgageAmoritization!V162-H_MortgageAmoritization!Y163&gt;0),Z163+W162,#N/A),#N/A)</f>
        <v>201583.51528623767</v>
      </c>
      <c r="X163" s="50">
        <f>IFERROR(IF(AND(V162&gt;0,H_MortgageAmoritization!V162-H_MortgageAmoritization!Y163&gt;0),X162+AA163,#N/A),#N/A)</f>
        <v>0</v>
      </c>
      <c r="Y163" s="50">
        <f>IFERROR(IF(V162&gt;0,(IFERROR(('Mortgage Payment Plan'!E$8*('Mortgage Payment Plan'!E$9/12)/(1-((1+('Mortgage Payment Plan'!E$9/12))^IF('Mortgage Payment Plan'!E$16="30 Year Fixed",-360,-180)))),0))-(H_MortgageAmoritization!V162*'Mortgage Payment Plan'!E$9/12),#N/A),#N/A)</f>
        <v>619.11520168244533</v>
      </c>
      <c r="Z163" s="50">
        <f>IFERROR(IF(V162&gt;0,(H_MortgageAmoritization!V162*'Mortgage Payment Plan'!E$9/12),#N/A),#N/A)</f>
        <v>1059.6262687452797</v>
      </c>
      <c r="AA163" s="50">
        <f>IFERROR(IF(V162&gt;0,'Mortgage Payment Plan'!E$14,#N/A),#N/A)</f>
        <v>0</v>
      </c>
      <c r="AB163" s="49">
        <v>50922</v>
      </c>
      <c r="AC163" s="50">
        <v>211306.13854737353</v>
      </c>
      <c r="AD163" s="50">
        <v>201583.51528623767</v>
      </c>
      <c r="AE163" s="50">
        <v>0</v>
      </c>
    </row>
    <row r="164" spans="1:31" ht="15.75" customHeight="1" x14ac:dyDescent="0.25">
      <c r="A164" s="49">
        <f>IFERROR(IF(B163&gt;0,IF(ISBLANK('Mortgage Payment Plan'!C217),IF(H_MortgageAmoritization!B163-H_MortgageAmoritization!E164&gt;0,DATE(YEAR(A163),MONTH(A163)+1,DAY(A$2)),#N/A),'Mortgage Payment Plan'!C217),#N/A),#N/A)</f>
        <v>50952</v>
      </c>
      <c r="B164" s="50">
        <f>IFERROR(IF(B163&gt;0,IF(OR(ISBLANK('Mortgage Payment Plan'!G217),'Mortgage Payment Plan'!G217=""),IF(H_MortgageAmoritization!B163-H_MortgageAmoritization!E164&gt;0,H_MortgageAmoritization!B163-H_MortgageAmoritization!E164,#N/A),'Mortgage Payment Plan'!G217),#N/A),#N/A)</f>
        <v>210684.29342849346</v>
      </c>
      <c r="C164" s="50">
        <f>IFERROR(IF(AND(B163&gt;0,H_MortgageAmoritization!B163-H_MortgageAmoritization!E164&gt;0),F164+C163,#N/A),#N/A)</f>
        <v>202640.17342849317</v>
      </c>
      <c r="D164" s="50">
        <f>IFERROR(IF(AND(B163&gt;0,H_MortgageAmoritization!B163-H_MortgageAmoritization!E164&gt;0),D163+G164,#N/A),#N/A)</f>
        <v>0</v>
      </c>
      <c r="E164" s="50">
        <f>IFERROR(IF(B163&gt;0,IF(ISBLANK('Mortgage Payment Plan'!D217),('Mortgage Payment Plan'!E$18+'Mortgage Payment Plan'!E$19+IF(MONTH(A163)+1=MONTH(1&amp;'Mortgage Payment Plan'!E$21),'Mortgage Payment Plan'!E$20,IF(AND(MONTH(A163)+1=13,MONTH(1&amp;'Mortgage Payment Plan'!E$21)=1),'Mortgage Payment Plan'!E$20,0)))-(H_MortgageAmoritization!B163*'Mortgage Payment Plan'!E$9/12),'Mortgage Payment Plan'!D217),#N/A),#N/A)</f>
        <v>622.20749538062955</v>
      </c>
      <c r="F164" s="50">
        <f>IFERROR(IF(B163&gt;0,IF(ISBLANK('Mortgage Payment Plan'!E217),(H_MortgageAmoritization!B163*'Mortgage Payment Plan'!E$9/12),'Mortgage Payment Plan'!E217),#N/A),#N/A)</f>
        <v>1056.5325046193705</v>
      </c>
      <c r="G164" s="50">
        <f>IFERROR(IF(B163&gt;0,IF(ISBLANK('Mortgage Payment Plan'!F217),'Mortgage Payment Plan'!E$14,'Mortgage Payment Plan'!F217),#N/A),#N/A)</f>
        <v>0</v>
      </c>
      <c r="H164" s="50">
        <f t="shared" si="1"/>
        <v>1678.74</v>
      </c>
      <c r="J164" s="49">
        <v>50952</v>
      </c>
      <c r="N164" s="50">
        <v>210684.29342849346</v>
      </c>
      <c r="O164" s="50">
        <v>202640.17342849317</v>
      </c>
      <c r="P164" s="50">
        <v>0</v>
      </c>
      <c r="Q164" s="50" t="e" cm="1">
        <f t="array" ref="Q164">IF('Mortgage Payment Plan'!E$22="Annual",IF(MATCH(J164,S:S,0),N164,#N/A),IF('Mortgage Payment Plan'!E$22="Percentage",_xlfn.IFS(R$2=J164,N164,R$3=J164,N164,R$4=J164,N164,R$5=J164,N164,R$6=J164,N164),#N/A))</f>
        <v>#N/A</v>
      </c>
      <c r="U164" s="49">
        <f>IFERROR(IF(V163&gt;0,IF(H_MortgageAmoritization!V163-H_MortgageAmoritization!Y164&gt;0,DATE(YEAR(U163),MONTH(U163)+1,DAY(U$2)),#N/A),#N/A),#N/A)</f>
        <v>50952</v>
      </c>
      <c r="V164" s="50">
        <f>IFERROR(IF(V163&gt;0,IF(OR(ISBLANK('Mortgage Payment Plan'!Q217),'Mortgage Payment Plan'!Q217=""),IF(H_MortgageAmoritization!V163-H_MortgageAmoritization!Y164&gt;0,H_MortgageAmoritization!V163-H_MortgageAmoritization!Y164,#N/A),'Mortgage Payment Plan'!Q217),#N/A),#N/A)</f>
        <v>210683.92776968266</v>
      </c>
      <c r="W164" s="50">
        <f>IFERROR(IF(AND(V163&gt;0,H_MortgageAmoritization!V163-H_MortgageAmoritization!Y164&gt;0),Z164+W163,#N/A),#N/A)</f>
        <v>202640.04597897455</v>
      </c>
      <c r="X164" s="50">
        <f>IFERROR(IF(AND(V163&gt;0,H_MortgageAmoritization!V163-H_MortgageAmoritization!Y164&gt;0),X163+AA164,#N/A),#N/A)</f>
        <v>0</v>
      </c>
      <c r="Y164" s="50">
        <f>IFERROR(IF(V163&gt;0,(IFERROR(('Mortgage Payment Plan'!E$8*('Mortgage Payment Plan'!E$9/12)/(1-((1+('Mortgage Payment Plan'!E$9/12))^IF('Mortgage Payment Plan'!E$16="30 Year Fixed",-360,-180)))),0))-(H_MortgageAmoritization!V163*'Mortgage Payment Plan'!E$9/12),#N/A),#N/A)</f>
        <v>622.21077769085741</v>
      </c>
      <c r="Z164" s="50">
        <f>IFERROR(IF(V163&gt;0,(H_MortgageAmoritization!V163*'Mortgage Payment Plan'!E$9/12),#N/A),#N/A)</f>
        <v>1056.5306927368676</v>
      </c>
      <c r="AA164" s="50">
        <f>IFERROR(IF(V163&gt;0,'Mortgage Payment Plan'!E$14,#N/A),#N/A)</f>
        <v>0</v>
      </c>
      <c r="AB164" s="49">
        <v>50952</v>
      </c>
      <c r="AC164" s="50">
        <v>210683.92776968266</v>
      </c>
      <c r="AD164" s="50">
        <v>202640.04597897455</v>
      </c>
      <c r="AE164" s="50">
        <v>0</v>
      </c>
    </row>
    <row r="165" spans="1:31" ht="15.75" customHeight="1" x14ac:dyDescent="0.25">
      <c r="A165" s="49">
        <f>IFERROR(IF(B164&gt;0,IF(ISBLANK('Mortgage Payment Plan'!C218),IF(H_MortgageAmoritization!B164-H_MortgageAmoritization!E165&gt;0,DATE(YEAR(A164),MONTH(A164)+1,DAY(A$2)),#N/A),'Mortgage Payment Plan'!C218),#N/A),#N/A)</f>
        <v>50983</v>
      </c>
      <c r="B165" s="50">
        <f>IFERROR(IF(B164&gt;0,IF(OR(ISBLANK('Mortgage Payment Plan'!G218),'Mortgage Payment Plan'!G218=""),IF(H_MortgageAmoritization!B164-H_MortgageAmoritization!E165&gt;0,H_MortgageAmoritization!B164-H_MortgageAmoritization!E165,#N/A),'Mortgage Payment Plan'!G218),#N/A),#N/A)</f>
        <v>210058.97489563594</v>
      </c>
      <c r="C165" s="50">
        <f>IFERROR(IF(AND(B164&gt;0,H_MortgageAmoritization!B164-H_MortgageAmoritization!E165&gt;0),F165+C164,#N/A),#N/A)</f>
        <v>203693.59489563564</v>
      </c>
      <c r="D165" s="50">
        <f>IFERROR(IF(AND(B164&gt;0,H_MortgageAmoritization!B164-H_MortgageAmoritization!E165&gt;0),D164+G165,#N/A),#N/A)</f>
        <v>0</v>
      </c>
      <c r="E165" s="50">
        <f>IFERROR(IF(B164&gt;0,IF(ISBLANK('Mortgage Payment Plan'!D218),('Mortgage Payment Plan'!E$18+'Mortgage Payment Plan'!E$19+IF(MONTH(A164)+1=MONTH(1&amp;'Mortgage Payment Plan'!E$21),'Mortgage Payment Plan'!E$20,IF(AND(MONTH(A164)+1=13,MONTH(1&amp;'Mortgage Payment Plan'!E$21)=1),'Mortgage Payment Plan'!E$20,0)))-(H_MortgageAmoritization!B164*'Mortgage Payment Plan'!E$9/12),'Mortgage Payment Plan'!D218),#N/A),#N/A)</f>
        <v>625.31853285753277</v>
      </c>
      <c r="F165" s="50">
        <f>IFERROR(IF(B164&gt;0,IF(ISBLANK('Mortgage Payment Plan'!E218),(H_MortgageAmoritization!B164*'Mortgage Payment Plan'!E$9/12),'Mortgage Payment Plan'!E218),#N/A),#N/A)</f>
        <v>1053.4214671424672</v>
      </c>
      <c r="G165" s="50">
        <f>IFERROR(IF(B164&gt;0,IF(ISBLANK('Mortgage Payment Plan'!F218),'Mortgage Payment Plan'!E$14,'Mortgage Payment Plan'!F218),#N/A),#N/A)</f>
        <v>0</v>
      </c>
      <c r="H165" s="50">
        <f t="shared" si="1"/>
        <v>1678.74</v>
      </c>
      <c r="J165" s="49">
        <v>50983</v>
      </c>
      <c r="N165" s="50">
        <v>210058.97489563594</v>
      </c>
      <c r="O165" s="50">
        <v>203693.59489563564</v>
      </c>
      <c r="P165" s="50">
        <v>0</v>
      </c>
      <c r="Q165" s="50" t="e" cm="1">
        <f t="array" ref="Q165">IF('Mortgage Payment Plan'!E$22="Annual",IF(MATCH(J165,S:S,0),N165,#N/A),IF('Mortgage Payment Plan'!E$22="Percentage",_xlfn.IFS(R$2=J165,N165,R$3=J165,N165,R$4=J165,N165,R$5=J165,N165,R$6=J165,N165),#N/A))</f>
        <v>#N/A</v>
      </c>
      <c r="U165" s="49">
        <f>IFERROR(IF(V164&gt;0,IF(H_MortgageAmoritization!V164-H_MortgageAmoritization!Y165&gt;0,DATE(YEAR(U164),MONTH(U164)+1,DAY(U$2)),#N/A),#N/A),#N/A)</f>
        <v>50983</v>
      </c>
      <c r="V165" s="50">
        <f>IFERROR(IF(V164&gt;0,IF(OR(ISBLANK('Mortgage Payment Plan'!Q218),'Mortgage Payment Plan'!Q218=""),IF(H_MortgageAmoritization!V164-H_MortgageAmoritization!Y165&gt;0,H_MortgageAmoritization!V164-H_MortgageAmoritization!Y165,#N/A),'Mortgage Payment Plan'!Q218),#N/A),#N/A)</f>
        <v>210058.60593810334</v>
      </c>
      <c r="W165" s="50">
        <f>IFERROR(IF(AND(V164&gt;0,H_MortgageAmoritization!V164-H_MortgageAmoritization!Y165&gt;0),Z165+W164,#N/A),#N/A)</f>
        <v>203693.46561782298</v>
      </c>
      <c r="X165" s="50">
        <f>IFERROR(IF(AND(V164&gt;0,H_MortgageAmoritization!V164-H_MortgageAmoritization!Y165&gt;0),X164+AA165,#N/A),#N/A)</f>
        <v>0</v>
      </c>
      <c r="Y165" s="50">
        <f>IFERROR(IF(V164&gt;0,(IFERROR(('Mortgage Payment Plan'!E$8*('Mortgage Payment Plan'!E$9/12)/(1-((1+('Mortgage Payment Plan'!E$9/12))^IF('Mortgage Payment Plan'!E$16="30 Year Fixed",-360,-180)))),0))-(H_MortgageAmoritization!V164*'Mortgage Payment Plan'!E$9/12),#N/A),#N/A)</f>
        <v>625.32183157931172</v>
      </c>
      <c r="Z165" s="50">
        <f>IFERROR(IF(V164&gt;0,(H_MortgageAmoritization!V164*'Mortgage Payment Plan'!E$9/12),#N/A),#N/A)</f>
        <v>1053.4196388484133</v>
      </c>
      <c r="AA165" s="50">
        <f>IFERROR(IF(V164&gt;0,'Mortgage Payment Plan'!E$14,#N/A),#N/A)</f>
        <v>0</v>
      </c>
      <c r="AB165" s="49">
        <v>50983</v>
      </c>
      <c r="AC165" s="50">
        <v>210058.60593810334</v>
      </c>
      <c r="AD165" s="50">
        <v>203693.46561782298</v>
      </c>
      <c r="AE165" s="50">
        <v>0</v>
      </c>
    </row>
    <row r="166" spans="1:31" ht="15.75" customHeight="1" x14ac:dyDescent="0.25">
      <c r="A166" s="49">
        <f>IFERROR(IF(B165&gt;0,IF(ISBLANK('Mortgage Payment Plan'!C219),IF(H_MortgageAmoritization!B165-H_MortgageAmoritization!E166&gt;0,DATE(YEAR(A165),MONTH(A165)+1,DAY(A$2)),#N/A),'Mortgage Payment Plan'!C219),#N/A),#N/A)</f>
        <v>51014</v>
      </c>
      <c r="B166" s="50">
        <f>IFERROR(IF(B165&gt;0,IF(OR(ISBLANK('Mortgage Payment Plan'!G219),'Mortgage Payment Plan'!G219=""),IF(H_MortgageAmoritization!B165-H_MortgageAmoritization!E166&gt;0,H_MortgageAmoritization!B165-H_MortgageAmoritization!E166,#N/A),'Mortgage Payment Plan'!G219),#N/A),#N/A)</f>
        <v>209430.52977011411</v>
      </c>
      <c r="C166" s="50">
        <f>IFERROR(IF(AND(B165&gt;0,H_MortgageAmoritization!B165-H_MortgageAmoritization!E166&gt;0),F166+C165,#N/A),#N/A)</f>
        <v>204743.88977011383</v>
      </c>
      <c r="D166" s="50">
        <f>IFERROR(IF(AND(B165&gt;0,H_MortgageAmoritization!B165-H_MortgageAmoritization!E166&gt;0),D165+G166,#N/A),#N/A)</f>
        <v>0</v>
      </c>
      <c r="E166" s="50">
        <f>IFERROR(IF(B165&gt;0,IF(ISBLANK('Mortgage Payment Plan'!D219),('Mortgage Payment Plan'!E$18+'Mortgage Payment Plan'!E$19+IF(MONTH(A165)+1=MONTH(1&amp;'Mortgage Payment Plan'!E$21),'Mortgage Payment Plan'!E$20,IF(AND(MONTH(A165)+1=13,MONTH(1&amp;'Mortgage Payment Plan'!E$21)=1),'Mortgage Payment Plan'!E$20,0)))-(H_MortgageAmoritization!B165*'Mortgage Payment Plan'!E$9/12),'Mortgage Payment Plan'!D219),#N/A),#N/A)</f>
        <v>628.44512552182027</v>
      </c>
      <c r="F166" s="50">
        <f>IFERROR(IF(B165&gt;0,IF(ISBLANK('Mortgage Payment Plan'!E219),(H_MortgageAmoritization!B165*'Mortgage Payment Plan'!E$9/12),'Mortgage Payment Plan'!E219),#N/A),#N/A)</f>
        <v>1050.2948744781797</v>
      </c>
      <c r="G166" s="50">
        <f>IFERROR(IF(B165&gt;0,IF(ISBLANK('Mortgage Payment Plan'!F219),'Mortgage Payment Plan'!E$14,'Mortgage Payment Plan'!F219),#N/A),#N/A)</f>
        <v>0</v>
      </c>
      <c r="H166" s="50">
        <f t="shared" si="1"/>
        <v>1678.74</v>
      </c>
      <c r="J166" s="49">
        <v>51014</v>
      </c>
      <c r="N166" s="50">
        <v>209430.52977011411</v>
      </c>
      <c r="O166" s="50">
        <v>204743.88977011383</v>
      </c>
      <c r="P166" s="50">
        <v>0</v>
      </c>
      <c r="Q166" s="50" cm="1">
        <f t="array" ref="Q166">IF('Mortgage Payment Plan'!E$22="Annual",IF(MATCH(J166,S:S,0),N166,#N/A),IF('Mortgage Payment Plan'!E$22="Percentage",_xlfn.IFS(R$2=J166,N166,R$3=J166,N166,R$4=J166,N166,R$5=J166,N166,R$6=J166,N166),#N/A))</f>
        <v>209430.52977011411</v>
      </c>
      <c r="U166" s="49">
        <f>IFERROR(IF(V165&gt;0,IF(H_MortgageAmoritization!V165-H_MortgageAmoritization!Y166&gt;0,DATE(YEAR(U165),MONTH(U165)+1,DAY(U$2)),#N/A),#N/A),#N/A)</f>
        <v>51014</v>
      </c>
      <c r="V166" s="50">
        <f>IFERROR(IF(V165&gt;0,IF(OR(ISBLANK('Mortgage Payment Plan'!Q219),'Mortgage Payment Plan'!Q219=""),IF(H_MortgageAmoritization!V165-H_MortgageAmoritization!Y166&gt;0,H_MortgageAmoritization!V165-H_MortgageAmoritization!Y166,#N/A),'Mortgage Payment Plan'!Q219),#N/A),#N/A)</f>
        <v>209430.15749736613</v>
      </c>
      <c r="W166" s="50">
        <f>IFERROR(IF(AND(V165&gt;0,H_MortgageAmoritization!V165-H_MortgageAmoritization!Y166&gt;0),Z166+W165,#N/A),#N/A)</f>
        <v>204743.75864751349</v>
      </c>
      <c r="X166" s="50">
        <f>IFERROR(IF(AND(V165&gt;0,H_MortgageAmoritization!V165-H_MortgageAmoritization!Y166&gt;0),X165+AA166,#N/A),#N/A)</f>
        <v>0</v>
      </c>
      <c r="Y166" s="50">
        <f>IFERROR(IF(V165&gt;0,(IFERROR(('Mortgage Payment Plan'!E$8*('Mortgage Payment Plan'!E$9/12)/(1-((1+('Mortgage Payment Plan'!E$9/12))^IF('Mortgage Payment Plan'!E$16="30 Year Fixed",-360,-180)))),0))-(H_MortgageAmoritization!V165*'Mortgage Payment Plan'!E$9/12),#N/A),#N/A)</f>
        <v>628.44844073720833</v>
      </c>
      <c r="Z166" s="50">
        <f>IFERROR(IF(V165&gt;0,(H_MortgageAmoritization!V165*'Mortgage Payment Plan'!E$9/12),#N/A),#N/A)</f>
        <v>1050.2930296905167</v>
      </c>
      <c r="AA166" s="50">
        <f>IFERROR(IF(V165&gt;0,'Mortgage Payment Plan'!E$14,#N/A),#N/A)</f>
        <v>0</v>
      </c>
      <c r="AB166" s="49">
        <v>51014</v>
      </c>
      <c r="AC166" s="50">
        <v>209430.15749736613</v>
      </c>
      <c r="AD166" s="50">
        <v>204743.75864751349</v>
      </c>
      <c r="AE166" s="50">
        <v>0</v>
      </c>
    </row>
    <row r="167" spans="1:31" ht="15.75" customHeight="1" x14ac:dyDescent="0.25">
      <c r="A167" s="49">
        <f>IFERROR(IF(B166&gt;0,IF(ISBLANK('Mortgage Payment Plan'!C220),IF(H_MortgageAmoritization!B166-H_MortgageAmoritization!E167&gt;0,DATE(YEAR(A166),MONTH(A166)+1,DAY(A$2)),#N/A),'Mortgage Payment Plan'!C220),#N/A),#N/A)</f>
        <v>51044</v>
      </c>
      <c r="B167" s="50">
        <f>IFERROR(IF(B166&gt;0,IF(OR(ISBLANK('Mortgage Payment Plan'!G220),'Mortgage Payment Plan'!G220=""),IF(H_MortgageAmoritization!B166-H_MortgageAmoritization!E167&gt;0,H_MortgageAmoritization!B166-H_MortgageAmoritization!E167,#N/A),'Mortgage Payment Plan'!G220),#N/A),#N/A)</f>
        <v>208798.94241896467</v>
      </c>
      <c r="C167" s="50">
        <f>IFERROR(IF(AND(B166&gt;0,H_MortgageAmoritization!B166-H_MortgageAmoritization!E167&gt;0),F167+C166,#N/A),#N/A)</f>
        <v>205791.04241896441</v>
      </c>
      <c r="D167" s="50">
        <f>IFERROR(IF(AND(B166&gt;0,H_MortgageAmoritization!B166-H_MortgageAmoritization!E167&gt;0),D166+G167,#N/A),#N/A)</f>
        <v>0</v>
      </c>
      <c r="E167" s="50">
        <f>IFERROR(IF(B166&gt;0,IF(ISBLANK('Mortgage Payment Plan'!D220),('Mortgage Payment Plan'!E$18+'Mortgage Payment Plan'!E$19+IF(MONTH(A166)+1=MONTH(1&amp;'Mortgage Payment Plan'!E$21),'Mortgage Payment Plan'!E$20,IF(AND(MONTH(A166)+1=13,MONTH(1&amp;'Mortgage Payment Plan'!E$21)=1),'Mortgage Payment Plan'!E$20,0)))-(H_MortgageAmoritization!B166*'Mortgage Payment Plan'!E$9/12),'Mortgage Payment Plan'!D220),#N/A),#N/A)</f>
        <v>631.58735114942942</v>
      </c>
      <c r="F167" s="50">
        <f>IFERROR(IF(B166&gt;0,IF(ISBLANK('Mortgage Payment Plan'!E220),(H_MortgageAmoritization!B166*'Mortgage Payment Plan'!E$9/12),'Mortgage Payment Plan'!E220),#N/A),#N/A)</f>
        <v>1047.1526488505706</v>
      </c>
      <c r="G167" s="50">
        <f>IFERROR(IF(B166&gt;0,IF(ISBLANK('Mortgage Payment Plan'!F220),'Mortgage Payment Plan'!E$14,'Mortgage Payment Plan'!F220),#N/A),#N/A)</f>
        <v>0</v>
      </c>
      <c r="H167" s="50">
        <f t="shared" si="1"/>
        <v>1678.74</v>
      </c>
      <c r="J167" s="49">
        <v>51044</v>
      </c>
      <c r="N167" s="50">
        <v>208798.94241896467</v>
      </c>
      <c r="O167" s="50">
        <v>205791.04241896441</v>
      </c>
      <c r="P167" s="50">
        <v>0</v>
      </c>
      <c r="Q167" s="50" t="e" cm="1">
        <f t="array" ref="Q167">IF('Mortgage Payment Plan'!E$22="Annual",IF(MATCH(J167,S:S,0),N167,#N/A),IF('Mortgage Payment Plan'!E$22="Percentage",_xlfn.IFS(R$2=J167,N167,R$3=J167,N167,R$4=J167,N167,R$5=J167,N167,R$6=J167,N167),#N/A))</f>
        <v>#N/A</v>
      </c>
      <c r="U167" s="49">
        <f>IFERROR(IF(V166&gt;0,IF(H_MortgageAmoritization!V166-H_MortgageAmoritization!Y167&gt;0,DATE(YEAR(U166),MONTH(U166)+1,DAY(U$2)),#N/A),#N/A),#N/A)</f>
        <v>51044</v>
      </c>
      <c r="V167" s="50">
        <f>IFERROR(IF(V166&gt;0,IF(OR(ISBLANK('Mortgage Payment Plan'!Q220),'Mortgage Payment Plan'!Q220=""),IF(H_MortgageAmoritization!V166-H_MortgageAmoritization!Y167&gt;0,H_MortgageAmoritization!V166-H_MortgageAmoritization!Y167,#N/A),'Mortgage Payment Plan'!Q220),#N/A),#N/A)</f>
        <v>208798.56681442523</v>
      </c>
      <c r="W167" s="50">
        <f>IFERROR(IF(AND(V166&gt;0,H_MortgageAmoritization!V166-H_MortgageAmoritization!Y167&gt;0),Z167+W166,#N/A),#N/A)</f>
        <v>205790.90943500033</v>
      </c>
      <c r="X167" s="50">
        <f>IFERROR(IF(AND(V166&gt;0,H_MortgageAmoritization!V166-H_MortgageAmoritization!Y167&gt;0),X166+AA167,#N/A),#N/A)</f>
        <v>0</v>
      </c>
      <c r="Y167" s="50">
        <f>IFERROR(IF(V166&gt;0,(IFERROR(('Mortgage Payment Plan'!E$8*('Mortgage Payment Plan'!E$9/12)/(1-((1+('Mortgage Payment Plan'!E$9/12))^IF('Mortgage Payment Plan'!E$16="30 Year Fixed",-360,-180)))),0))-(H_MortgageAmoritization!V166*'Mortgage Payment Plan'!E$9/12),#N/A),#N/A)</f>
        <v>631.59068294089457</v>
      </c>
      <c r="Z167" s="50">
        <f>IFERROR(IF(V166&gt;0,(H_MortgageAmoritization!V166*'Mortgage Payment Plan'!E$9/12),#N/A),#N/A)</f>
        <v>1047.1507874868305</v>
      </c>
      <c r="AA167" s="50">
        <f>IFERROR(IF(V166&gt;0,'Mortgage Payment Plan'!E$14,#N/A),#N/A)</f>
        <v>0</v>
      </c>
      <c r="AB167" s="49">
        <v>51044</v>
      </c>
      <c r="AC167" s="50">
        <v>208798.56681442523</v>
      </c>
      <c r="AD167" s="50">
        <v>205790.90943500033</v>
      </c>
      <c r="AE167" s="50">
        <v>0</v>
      </c>
    </row>
    <row r="168" spans="1:31" ht="15.75" customHeight="1" x14ac:dyDescent="0.25">
      <c r="A168" s="49">
        <f>IFERROR(IF(B167&gt;0,IF(ISBLANK('Mortgage Payment Plan'!C221),IF(H_MortgageAmoritization!B167-H_MortgageAmoritization!E168&gt;0,DATE(YEAR(A167),MONTH(A167)+1,DAY(A$2)),#N/A),'Mortgage Payment Plan'!C221),#N/A),#N/A)</f>
        <v>51075</v>
      </c>
      <c r="B168" s="50">
        <f>IFERROR(IF(B167&gt;0,IF(OR(ISBLANK('Mortgage Payment Plan'!G221),'Mortgage Payment Plan'!G221=""),IF(H_MortgageAmoritization!B167-H_MortgageAmoritization!E168&gt;0,H_MortgageAmoritization!B167-H_MortgageAmoritization!E168,#N/A),'Mortgage Payment Plan'!G221),#N/A),#N/A)</f>
        <v>208164.19713105948</v>
      </c>
      <c r="C168" s="50">
        <f>IFERROR(IF(AND(B167&gt;0,H_MortgageAmoritization!B167-H_MortgageAmoritization!E168&gt;0),F168+C167,#N/A),#N/A)</f>
        <v>206835.03713105925</v>
      </c>
      <c r="D168" s="50">
        <f>IFERROR(IF(AND(B167&gt;0,H_MortgageAmoritization!B167-H_MortgageAmoritization!E168&gt;0),D167+G168,#N/A),#N/A)</f>
        <v>0</v>
      </c>
      <c r="E168" s="50">
        <f>IFERROR(IF(B167&gt;0,IF(ISBLANK('Mortgage Payment Plan'!D221),('Mortgage Payment Plan'!E$18+'Mortgage Payment Plan'!E$19+IF(MONTH(A167)+1=MONTH(1&amp;'Mortgage Payment Plan'!E$21),'Mortgage Payment Plan'!E$20,IF(AND(MONTH(A167)+1=13,MONTH(1&amp;'Mortgage Payment Plan'!E$21)=1),'Mortgage Payment Plan'!E$20,0)))-(H_MortgageAmoritization!B167*'Mortgage Payment Plan'!E$9/12),'Mortgage Payment Plan'!D221),#N/A),#N/A)</f>
        <v>634.74528790517661</v>
      </c>
      <c r="F168" s="50">
        <f>IFERROR(IF(B167&gt;0,IF(ISBLANK('Mortgage Payment Plan'!E221),(H_MortgageAmoritization!B167*'Mortgage Payment Plan'!E$9/12),'Mortgage Payment Plan'!E221),#N/A),#N/A)</f>
        <v>1043.9947120948234</v>
      </c>
      <c r="G168" s="50">
        <f>IFERROR(IF(B167&gt;0,IF(ISBLANK('Mortgage Payment Plan'!F221),'Mortgage Payment Plan'!E$14,'Mortgage Payment Plan'!F221),#N/A),#N/A)</f>
        <v>0</v>
      </c>
      <c r="H168" s="50">
        <f t="shared" si="1"/>
        <v>1678.74</v>
      </c>
      <c r="J168" s="49">
        <v>51075</v>
      </c>
      <c r="N168" s="50">
        <v>208164.19713105948</v>
      </c>
      <c r="O168" s="50">
        <v>206835.03713105925</v>
      </c>
      <c r="P168" s="50">
        <v>0</v>
      </c>
      <c r="Q168" s="50" t="e" cm="1">
        <f t="array" ref="Q168">IF('Mortgage Payment Plan'!E$22="Annual",IF(MATCH(J168,S:S,0),N168,#N/A),IF('Mortgage Payment Plan'!E$22="Percentage",_xlfn.IFS(R$2=J168,N168,R$3=J168,N168,R$4=J168,N168,R$5=J168,N168,R$6=J168,N168),#N/A))</f>
        <v>#N/A</v>
      </c>
      <c r="U168" s="49">
        <f>IFERROR(IF(V167&gt;0,IF(H_MortgageAmoritization!V167-H_MortgageAmoritization!Y168&gt;0,DATE(YEAR(U167),MONTH(U167)+1,DAY(U$2)),#N/A),#N/A),#N/A)</f>
        <v>51075</v>
      </c>
      <c r="V168" s="50">
        <f>IFERROR(IF(V167&gt;0,IF(OR(ISBLANK('Mortgage Payment Plan'!Q221),'Mortgage Payment Plan'!Q221=""),IF(H_MortgageAmoritization!V167-H_MortgageAmoritization!Y168&gt;0,H_MortgageAmoritization!V167-H_MortgageAmoritization!Y168,#N/A),'Mortgage Payment Plan'!Q221),#N/A),#N/A)</f>
        <v>208163.81817806963</v>
      </c>
      <c r="W168" s="50">
        <f>IFERROR(IF(AND(V167&gt;0,H_MortgageAmoritization!V167-H_MortgageAmoritization!Y168&gt;0),Z168+W167,#N/A),#N/A)</f>
        <v>206834.90226907245</v>
      </c>
      <c r="X168" s="50">
        <f>IFERROR(IF(AND(V167&gt;0,H_MortgageAmoritization!V167-H_MortgageAmoritization!Y168&gt;0),X167+AA168,#N/A),#N/A)</f>
        <v>0</v>
      </c>
      <c r="Y168" s="50">
        <f>IFERROR(IF(V167&gt;0,(IFERROR(('Mortgage Payment Plan'!E$8*('Mortgage Payment Plan'!E$9/12)/(1-((1+('Mortgage Payment Plan'!E$9/12))^IF('Mortgage Payment Plan'!E$16="30 Year Fixed",-360,-180)))),0))-(H_MortgageAmoritization!V167*'Mortgage Payment Plan'!E$9/12),#N/A),#N/A)</f>
        <v>634.74863635559905</v>
      </c>
      <c r="Z168" s="50">
        <f>IFERROR(IF(V167&gt;0,(H_MortgageAmoritization!V167*'Mortgage Payment Plan'!E$9/12),#N/A),#N/A)</f>
        <v>1043.992834072126</v>
      </c>
      <c r="AA168" s="50">
        <f>IFERROR(IF(V167&gt;0,'Mortgage Payment Plan'!E$14,#N/A),#N/A)</f>
        <v>0</v>
      </c>
      <c r="AB168" s="49">
        <v>51075</v>
      </c>
      <c r="AC168" s="50">
        <v>208163.81817806963</v>
      </c>
      <c r="AD168" s="50">
        <v>206834.90226907245</v>
      </c>
      <c r="AE168" s="50">
        <v>0</v>
      </c>
    </row>
    <row r="169" spans="1:31" ht="15.75" customHeight="1" x14ac:dyDescent="0.25">
      <c r="A169" s="49">
        <f>IFERROR(IF(B168&gt;0,IF(ISBLANK('Mortgage Payment Plan'!C222),IF(H_MortgageAmoritization!B168-H_MortgageAmoritization!E169&gt;0,DATE(YEAR(A168),MONTH(A168)+1,DAY(A$2)),#N/A),'Mortgage Payment Plan'!C222),#N/A),#N/A)</f>
        <v>51105</v>
      </c>
      <c r="B169" s="50">
        <f>IFERROR(IF(B168&gt;0,IF(OR(ISBLANK('Mortgage Payment Plan'!G222),'Mortgage Payment Plan'!G222=""),IF(H_MortgageAmoritization!B168-H_MortgageAmoritization!E169&gt;0,H_MortgageAmoritization!B168-H_MortgageAmoritization!E169,#N/A),'Mortgage Payment Plan'!G222),#N/A),#N/A)</f>
        <v>207526.27811671479</v>
      </c>
      <c r="C169" s="50">
        <f>IFERROR(IF(AND(B168&gt;0,H_MortgageAmoritization!B168-H_MortgageAmoritization!E169&gt;0),F169+C168,#N/A),#N/A)</f>
        <v>207875.85811671455</v>
      </c>
      <c r="D169" s="50">
        <f>IFERROR(IF(AND(B168&gt;0,H_MortgageAmoritization!B168-H_MortgageAmoritization!E169&gt;0),D168+G169,#N/A),#N/A)</f>
        <v>0</v>
      </c>
      <c r="E169" s="50">
        <f>IFERROR(IF(B168&gt;0,IF(ISBLANK('Mortgage Payment Plan'!D222),('Mortgage Payment Plan'!E$18+'Mortgage Payment Plan'!E$19+IF(MONTH(A168)+1=MONTH(1&amp;'Mortgage Payment Plan'!E$21),'Mortgage Payment Plan'!E$20,IF(AND(MONTH(A168)+1=13,MONTH(1&amp;'Mortgage Payment Plan'!E$21)=1),'Mortgage Payment Plan'!E$20,0)))-(H_MortgageAmoritization!B168*'Mortgage Payment Plan'!E$9/12),'Mortgage Payment Plan'!D222),#N/A),#N/A)</f>
        <v>637.91901434470265</v>
      </c>
      <c r="F169" s="50">
        <f>IFERROR(IF(B168&gt;0,IF(ISBLANK('Mortgage Payment Plan'!E222),(H_MortgageAmoritization!B168*'Mortgage Payment Plan'!E$9/12),'Mortgage Payment Plan'!E222),#N/A),#N/A)</f>
        <v>1040.8209856552974</v>
      </c>
      <c r="G169" s="50">
        <f>IFERROR(IF(B168&gt;0,IF(ISBLANK('Mortgage Payment Plan'!F222),'Mortgage Payment Plan'!E$14,'Mortgage Payment Plan'!F222),#N/A),#N/A)</f>
        <v>0</v>
      </c>
      <c r="H169" s="50">
        <f t="shared" si="1"/>
        <v>1678.74</v>
      </c>
      <c r="J169" s="49">
        <v>51105</v>
      </c>
      <c r="N169" s="50">
        <v>207526.27811671479</v>
      </c>
      <c r="O169" s="50">
        <v>207875.85811671455</v>
      </c>
      <c r="P169" s="50">
        <v>0</v>
      </c>
      <c r="Q169" s="50" t="e" cm="1">
        <f t="array" ref="Q169">IF('Mortgage Payment Plan'!E$22="Annual",IF(MATCH(J169,S:S,0),N169,#N/A),IF('Mortgage Payment Plan'!E$22="Percentage",_xlfn.IFS(R$2=J169,N169,R$3=J169,N169,R$4=J169,N169,R$5=J169,N169,R$6=J169,N169),#N/A))</f>
        <v>#N/A</v>
      </c>
      <c r="U169" s="49">
        <f>IFERROR(IF(V168&gt;0,IF(H_MortgageAmoritization!V168-H_MortgageAmoritization!Y169&gt;0,DATE(YEAR(U168),MONTH(U168)+1,DAY(U$2)),#N/A),#N/A),#N/A)</f>
        <v>51105</v>
      </c>
      <c r="V169" s="50">
        <f>IFERROR(IF(V168&gt;0,IF(OR(ISBLANK('Mortgage Payment Plan'!Q222),'Mortgage Payment Plan'!Q222=""),IF(H_MortgageAmoritization!V168-H_MortgageAmoritization!Y169&gt;0,H_MortgageAmoritization!V168-H_MortgageAmoritization!Y169,#N/A),'Mortgage Payment Plan'!Q222),#N/A),#N/A)</f>
        <v>207525.89579853226</v>
      </c>
      <c r="W169" s="50">
        <f>IFERROR(IF(AND(V168&gt;0,H_MortgageAmoritization!V168-H_MortgageAmoritization!Y169&gt;0),Z169+W168,#N/A),#N/A)</f>
        <v>207875.7213599628</v>
      </c>
      <c r="X169" s="50">
        <f>IFERROR(IF(AND(V168&gt;0,H_MortgageAmoritization!V168-H_MortgageAmoritization!Y169&gt;0),X168+AA169,#N/A),#N/A)</f>
        <v>0</v>
      </c>
      <c r="Y169" s="50">
        <f>IFERROR(IF(V168&gt;0,(IFERROR(('Mortgage Payment Plan'!E$8*('Mortgage Payment Plan'!E$9/12)/(1-((1+('Mortgage Payment Plan'!E$9/12))^IF('Mortgage Payment Plan'!E$16="30 Year Fixed",-360,-180)))),0))-(H_MortgageAmoritization!V168*'Mortgage Payment Plan'!E$9/12),#N/A),#N/A)</f>
        <v>637.92237953737686</v>
      </c>
      <c r="Z169" s="50">
        <f>IFERROR(IF(V168&gt;0,(H_MortgageAmoritization!V168*'Mortgage Payment Plan'!E$9/12),#N/A),#N/A)</f>
        <v>1040.8190908903482</v>
      </c>
      <c r="AA169" s="50">
        <f>IFERROR(IF(V168&gt;0,'Mortgage Payment Plan'!E$14,#N/A),#N/A)</f>
        <v>0</v>
      </c>
      <c r="AB169" s="49">
        <v>51105</v>
      </c>
      <c r="AC169" s="50">
        <v>207525.89579853226</v>
      </c>
      <c r="AD169" s="50">
        <v>207875.7213599628</v>
      </c>
      <c r="AE169" s="50">
        <v>0</v>
      </c>
    </row>
    <row r="170" spans="1:31" ht="15.75" customHeight="1" x14ac:dyDescent="0.25">
      <c r="A170" s="49">
        <f>IFERROR(IF(B169&gt;0,IF(ISBLANK('Mortgage Payment Plan'!C223),IF(H_MortgageAmoritization!B169-H_MortgageAmoritization!E170&gt;0,DATE(YEAR(A169),MONTH(A169)+1,DAY(A$2)),#N/A),'Mortgage Payment Plan'!C223),#N/A),#N/A)</f>
        <v>51136</v>
      </c>
      <c r="B170" s="50">
        <f>IFERROR(IF(B169&gt;0,IF(OR(ISBLANK('Mortgage Payment Plan'!G223),'Mortgage Payment Plan'!G223=""),IF(H_MortgageAmoritization!B169-H_MortgageAmoritization!E170&gt;0,H_MortgageAmoritization!B169-H_MortgageAmoritization!E170,#N/A),'Mortgage Payment Plan'!G223),#N/A),#N/A)</f>
        <v>206885.16950729836</v>
      </c>
      <c r="C170" s="50">
        <f>IFERROR(IF(AND(B169&gt;0,H_MortgageAmoritization!B169-H_MortgageAmoritization!E170&gt;0),F170+C169,#N/A),#N/A)</f>
        <v>208913.48950729813</v>
      </c>
      <c r="D170" s="50">
        <f>IFERROR(IF(AND(B169&gt;0,H_MortgageAmoritization!B169-H_MortgageAmoritization!E170&gt;0),D169+G170,#N/A),#N/A)</f>
        <v>0</v>
      </c>
      <c r="E170" s="50">
        <f>IFERROR(IF(B169&gt;0,IF(ISBLANK('Mortgage Payment Plan'!D223),('Mortgage Payment Plan'!E$18+'Mortgage Payment Plan'!E$19+IF(MONTH(A169)+1=MONTH(1&amp;'Mortgage Payment Plan'!E$21),'Mortgage Payment Plan'!E$20,IF(AND(MONTH(A169)+1=13,MONTH(1&amp;'Mortgage Payment Plan'!E$21)=1),'Mortgage Payment Plan'!E$20,0)))-(H_MortgageAmoritization!B169*'Mortgage Payment Plan'!E$9/12),'Mortgage Payment Plan'!D223),#N/A),#N/A)</f>
        <v>641.10860941642613</v>
      </c>
      <c r="F170" s="50">
        <f>IFERROR(IF(B169&gt;0,IF(ISBLANK('Mortgage Payment Plan'!E223),(H_MortgageAmoritization!B169*'Mortgage Payment Plan'!E$9/12),'Mortgage Payment Plan'!E223),#N/A),#N/A)</f>
        <v>1037.6313905835739</v>
      </c>
      <c r="G170" s="50">
        <f>IFERROR(IF(B169&gt;0,IF(ISBLANK('Mortgage Payment Plan'!F223),'Mortgage Payment Plan'!E$14,'Mortgage Payment Plan'!F223),#N/A),#N/A)</f>
        <v>0</v>
      </c>
      <c r="H170" s="50">
        <f t="shared" si="1"/>
        <v>1678.74</v>
      </c>
      <c r="J170" s="49">
        <v>51136</v>
      </c>
      <c r="N170" s="50">
        <v>206885.16950729836</v>
      </c>
      <c r="O170" s="50">
        <v>208913.48950729813</v>
      </c>
      <c r="P170" s="50">
        <v>0</v>
      </c>
      <c r="Q170" s="50" t="e" cm="1">
        <f t="array" ref="Q170">IF('Mortgage Payment Plan'!E$22="Annual",IF(MATCH(J170,S:S,0),N170,#N/A),IF('Mortgage Payment Plan'!E$22="Percentage",_xlfn.IFS(R$2=J170,N170,R$3=J170,N170,R$4=J170,N170,R$5=J170,N170,R$6=J170,N170),#N/A))</f>
        <v>#N/A</v>
      </c>
      <c r="U170" s="49">
        <f>IFERROR(IF(V169&gt;0,IF(H_MortgageAmoritization!V169-H_MortgageAmoritization!Y170&gt;0,DATE(YEAR(U169),MONTH(U169)+1,DAY(U$2)),#N/A),#N/A),#N/A)</f>
        <v>51136</v>
      </c>
      <c r="V170" s="50">
        <f>IFERROR(IF(V169&gt;0,IF(OR(ISBLANK('Mortgage Payment Plan'!Q223),'Mortgage Payment Plan'!Q223=""),IF(H_MortgageAmoritization!V169-H_MortgageAmoritization!Y170&gt;0,H_MortgageAmoritization!V169-H_MortgageAmoritization!Y170,#N/A),'Mortgage Payment Plan'!Q223),#N/A),#N/A)</f>
        <v>206884.78380709721</v>
      </c>
      <c r="W170" s="50">
        <f>IFERROR(IF(AND(V169&gt;0,H_MortgageAmoritization!V169-H_MortgageAmoritization!Y170&gt;0),Z170+W169,#N/A),#N/A)</f>
        <v>208913.35083895546</v>
      </c>
      <c r="X170" s="50">
        <f>IFERROR(IF(AND(V169&gt;0,H_MortgageAmoritization!V169-H_MortgageAmoritization!Y170&gt;0),X169+AA170,#N/A),#N/A)</f>
        <v>0</v>
      </c>
      <c r="Y170" s="50">
        <f>IFERROR(IF(V169&gt;0,(IFERROR(('Mortgage Payment Plan'!E$8*('Mortgage Payment Plan'!E$9/12)/(1-((1+('Mortgage Payment Plan'!E$9/12))^IF('Mortgage Payment Plan'!E$16="30 Year Fixed",-360,-180)))),0))-(H_MortgageAmoritization!V169*'Mortgage Payment Plan'!E$9/12),#N/A),#N/A)</f>
        <v>641.11199143506383</v>
      </c>
      <c r="Z170" s="50">
        <f>IFERROR(IF(V169&gt;0,(H_MortgageAmoritization!V169*'Mortgage Payment Plan'!E$9/12),#N/A),#N/A)</f>
        <v>1037.6294789926612</v>
      </c>
      <c r="AA170" s="50">
        <f>IFERROR(IF(V169&gt;0,'Mortgage Payment Plan'!E$14,#N/A),#N/A)</f>
        <v>0</v>
      </c>
      <c r="AB170" s="49">
        <v>51136</v>
      </c>
      <c r="AC170" s="50">
        <v>206884.78380709721</v>
      </c>
      <c r="AD170" s="50">
        <v>208913.35083895546</v>
      </c>
      <c r="AE170" s="50">
        <v>0</v>
      </c>
    </row>
    <row r="171" spans="1:31" ht="15.75" customHeight="1" x14ac:dyDescent="0.25">
      <c r="A171" s="49">
        <f>IFERROR(IF(B170&gt;0,IF(ISBLANK('Mortgage Payment Plan'!C224),IF(H_MortgageAmoritization!B170-H_MortgageAmoritization!E171&gt;0,DATE(YEAR(A170),MONTH(A170)+1,DAY(A$2)),#N/A),'Mortgage Payment Plan'!C224),#N/A),#N/A)</f>
        <v>51167</v>
      </c>
      <c r="B171" s="50">
        <f>IFERROR(IF(B170&gt;0,IF(OR(ISBLANK('Mortgage Payment Plan'!G224),'Mortgage Payment Plan'!G224=""),IF(H_MortgageAmoritization!B170-H_MortgageAmoritization!E171&gt;0,H_MortgageAmoritization!B170-H_MortgageAmoritization!E171,#N/A),'Mortgage Payment Plan'!G224),#N/A),#N/A)</f>
        <v>206240.85535483484</v>
      </c>
      <c r="C171" s="50">
        <f>IFERROR(IF(AND(B170&gt;0,H_MortgageAmoritization!B170-H_MortgageAmoritization!E171&gt;0),F171+C170,#N/A),#N/A)</f>
        <v>209947.91535483464</v>
      </c>
      <c r="D171" s="50">
        <f>IFERROR(IF(AND(B170&gt;0,H_MortgageAmoritization!B170-H_MortgageAmoritization!E171&gt;0),D170+G171,#N/A),#N/A)</f>
        <v>0</v>
      </c>
      <c r="E171" s="50">
        <f>IFERROR(IF(B170&gt;0,IF(ISBLANK('Mortgage Payment Plan'!D224),('Mortgage Payment Plan'!E$18+'Mortgage Payment Plan'!E$19+IF(MONTH(A170)+1=MONTH(1&amp;'Mortgage Payment Plan'!E$21),'Mortgage Payment Plan'!E$20,IF(AND(MONTH(A170)+1=13,MONTH(1&amp;'Mortgage Payment Plan'!E$21)=1),'Mortgage Payment Plan'!E$20,0)))-(H_MortgageAmoritization!B170*'Mortgage Payment Plan'!E$9/12),'Mortgage Payment Plan'!D224),#N/A),#N/A)</f>
        <v>644.31415246350821</v>
      </c>
      <c r="F171" s="50">
        <f>IFERROR(IF(B170&gt;0,IF(ISBLANK('Mortgage Payment Plan'!E224),(H_MortgageAmoritization!B170*'Mortgage Payment Plan'!E$9/12),'Mortgage Payment Plan'!E224),#N/A),#N/A)</f>
        <v>1034.4258475364918</v>
      </c>
      <c r="G171" s="50">
        <f>IFERROR(IF(B170&gt;0,IF(ISBLANK('Mortgage Payment Plan'!F224),'Mortgage Payment Plan'!E$14,'Mortgage Payment Plan'!F224),#N/A),#N/A)</f>
        <v>0</v>
      </c>
      <c r="H171" s="50">
        <f t="shared" si="1"/>
        <v>1678.74</v>
      </c>
      <c r="J171" s="49">
        <v>51167</v>
      </c>
      <c r="N171" s="50">
        <v>206240.85535483484</v>
      </c>
      <c r="O171" s="50">
        <v>209947.91535483464</v>
      </c>
      <c r="P171" s="50">
        <v>0</v>
      </c>
      <c r="Q171" s="50" t="e" cm="1">
        <f t="array" ref="Q171">IF('Mortgage Payment Plan'!E$22="Annual",IF(MATCH(J171,S:S,0),N171,#N/A),IF('Mortgage Payment Plan'!E$22="Percentage",_xlfn.IFS(R$2=J171,N171,R$3=J171,N171,R$4=J171,N171,R$5=J171,N171,R$6=J171,N171),#N/A))</f>
        <v>#N/A</v>
      </c>
      <c r="U171" s="49">
        <f>IFERROR(IF(V170&gt;0,IF(H_MortgageAmoritization!V170-H_MortgageAmoritization!Y171&gt;0,DATE(YEAR(U170),MONTH(U170)+1,DAY(U$2)),#N/A),#N/A),#N/A)</f>
        <v>51167</v>
      </c>
      <c r="V171" s="50">
        <f>IFERROR(IF(V170&gt;0,IF(OR(ISBLANK('Mortgage Payment Plan'!Q224),'Mortgage Payment Plan'!Q224=""),IF(H_MortgageAmoritization!V170-H_MortgageAmoritization!Y171&gt;0,H_MortgageAmoritization!V170-H_MortgageAmoritization!Y171,#N/A),'Mortgage Payment Plan'!Q224),#N/A),#N/A)</f>
        <v>206240.46625570496</v>
      </c>
      <c r="W171" s="50">
        <f>IFERROR(IF(AND(V170&gt;0,H_MortgageAmoritization!V170-H_MortgageAmoritization!Y171&gt;0),Z171+W170,#N/A),#N/A)</f>
        <v>209947.77475799096</v>
      </c>
      <c r="X171" s="50">
        <f>IFERROR(IF(AND(V170&gt;0,H_MortgageAmoritization!V170-H_MortgageAmoritization!Y171&gt;0),X170+AA171,#N/A),#N/A)</f>
        <v>0</v>
      </c>
      <c r="Y171" s="50">
        <f>IFERROR(IF(V170&gt;0,(IFERROR(('Mortgage Payment Plan'!E$8*('Mortgage Payment Plan'!E$9/12)/(1-((1+('Mortgage Payment Plan'!E$9/12))^IF('Mortgage Payment Plan'!E$16="30 Year Fixed",-360,-180)))),0))-(H_MortgageAmoritization!V170*'Mortgage Payment Plan'!E$9/12),#N/A),#N/A)</f>
        <v>644.31755139223901</v>
      </c>
      <c r="Z171" s="50">
        <f>IFERROR(IF(V170&gt;0,(H_MortgageAmoritization!V170*'Mortgage Payment Plan'!E$9/12),#N/A),#N/A)</f>
        <v>1034.4239190354861</v>
      </c>
      <c r="AA171" s="50">
        <f>IFERROR(IF(V170&gt;0,'Mortgage Payment Plan'!E$14,#N/A),#N/A)</f>
        <v>0</v>
      </c>
      <c r="AB171" s="49">
        <v>51167</v>
      </c>
      <c r="AC171" s="50">
        <v>206240.46625570496</v>
      </c>
      <c r="AD171" s="50">
        <v>209947.77475799096</v>
      </c>
      <c r="AE171" s="50">
        <v>0</v>
      </c>
    </row>
    <row r="172" spans="1:31" ht="15.75" customHeight="1" x14ac:dyDescent="0.25">
      <c r="A172" s="49">
        <f>IFERROR(IF(B171&gt;0,IF(ISBLANK('Mortgage Payment Plan'!C225),IF(H_MortgageAmoritization!B171-H_MortgageAmoritization!E172&gt;0,DATE(YEAR(A171),MONTH(A171)+1,DAY(A$2)),#N/A),'Mortgage Payment Plan'!C225),#N/A),#N/A)</f>
        <v>51196</v>
      </c>
      <c r="B172" s="50">
        <f>IFERROR(IF(B171&gt;0,IF(OR(ISBLANK('Mortgage Payment Plan'!G225),'Mortgage Payment Plan'!G225=""),IF(H_MortgageAmoritization!B171-H_MortgageAmoritization!E172&gt;0,H_MortgageAmoritization!B171-H_MortgageAmoritization!E172,#N/A),'Mortgage Payment Plan'!G225),#N/A),#N/A)</f>
        <v>205593.31963160902</v>
      </c>
      <c r="C172" s="50">
        <f>IFERROR(IF(AND(B171&gt;0,H_MortgageAmoritization!B171-H_MortgageAmoritization!E172&gt;0),F172+C171,#N/A),#N/A)</f>
        <v>210979.1196316088</v>
      </c>
      <c r="D172" s="50">
        <f>IFERROR(IF(AND(B171&gt;0,H_MortgageAmoritization!B171-H_MortgageAmoritization!E172&gt;0),D171+G172,#N/A),#N/A)</f>
        <v>0</v>
      </c>
      <c r="E172" s="50">
        <f>IFERROR(IF(B171&gt;0,IF(ISBLANK('Mortgage Payment Plan'!D225),('Mortgage Payment Plan'!E$18+'Mortgage Payment Plan'!E$19+IF(MONTH(A171)+1=MONTH(1&amp;'Mortgage Payment Plan'!E$21),'Mortgage Payment Plan'!E$20,IF(AND(MONTH(A171)+1=13,MONTH(1&amp;'Mortgage Payment Plan'!E$21)=1),'Mortgage Payment Plan'!E$20,0)))-(H_MortgageAmoritization!B171*'Mortgage Payment Plan'!E$9/12),'Mortgage Payment Plan'!D225),#N/A),#N/A)</f>
        <v>647.5357232258259</v>
      </c>
      <c r="F172" s="50">
        <f>IFERROR(IF(B171&gt;0,IF(ISBLANK('Mortgage Payment Plan'!E225),(H_MortgageAmoritization!B171*'Mortgage Payment Plan'!E$9/12),'Mortgage Payment Plan'!E225),#N/A),#N/A)</f>
        <v>1031.2042767741741</v>
      </c>
      <c r="G172" s="50">
        <f>IFERROR(IF(B171&gt;0,IF(ISBLANK('Mortgage Payment Plan'!F225),'Mortgage Payment Plan'!E$14,'Mortgage Payment Plan'!F225),#N/A),#N/A)</f>
        <v>0</v>
      </c>
      <c r="H172" s="50">
        <f t="shared" si="1"/>
        <v>1678.74</v>
      </c>
      <c r="J172" s="49">
        <v>51196</v>
      </c>
      <c r="N172" s="50">
        <v>205593.31963160902</v>
      </c>
      <c r="O172" s="50">
        <v>210979.1196316088</v>
      </c>
      <c r="P172" s="50">
        <v>0</v>
      </c>
      <c r="Q172" s="50" t="e" cm="1">
        <f t="array" ref="Q172">IF('Mortgage Payment Plan'!E$22="Annual",IF(MATCH(J172,S:S,0),N172,#N/A),IF('Mortgage Payment Plan'!E$22="Percentage",_xlfn.IFS(R$2=J172,N172,R$3=J172,N172,R$4=J172,N172,R$5=J172,N172,R$6=J172,N172),#N/A))</f>
        <v>#N/A</v>
      </c>
      <c r="U172" s="49">
        <f>IFERROR(IF(V171&gt;0,IF(H_MortgageAmoritization!V171-H_MortgageAmoritization!Y172&gt;0,DATE(YEAR(U171),MONTH(U171)+1,DAY(U$2)),#N/A),#N/A),#N/A)</f>
        <v>51196</v>
      </c>
      <c r="V172" s="50">
        <f>IFERROR(IF(V171&gt;0,IF(OR(ISBLANK('Mortgage Payment Plan'!Q225),'Mortgage Payment Plan'!Q225=""),IF(H_MortgageAmoritization!V171-H_MortgageAmoritization!Y172&gt;0,H_MortgageAmoritization!V171-H_MortgageAmoritization!Y172,#N/A),'Mortgage Payment Plan'!Q225),#N/A),#N/A)</f>
        <v>205592.92711655577</v>
      </c>
      <c r="W172" s="50">
        <f>IFERROR(IF(AND(V171&gt;0,H_MortgageAmoritization!V171-H_MortgageAmoritization!Y172&gt;0),Z172+W171,#N/A),#N/A)</f>
        <v>210978.97708926949</v>
      </c>
      <c r="X172" s="50">
        <f>IFERROR(IF(AND(V171&gt;0,H_MortgageAmoritization!V171-H_MortgageAmoritization!Y172&gt;0),X171+AA172,#N/A),#N/A)</f>
        <v>0</v>
      </c>
      <c r="Y172" s="50">
        <f>IFERROR(IF(V171&gt;0,(IFERROR(('Mortgage Payment Plan'!E$8*('Mortgage Payment Plan'!E$9/12)/(1-((1+('Mortgage Payment Plan'!E$9/12))^IF('Mortgage Payment Plan'!E$16="30 Year Fixed",-360,-180)))),0))-(H_MortgageAmoritization!V171*'Mortgage Payment Plan'!E$9/12),#N/A),#N/A)</f>
        <v>647.53913914920031</v>
      </c>
      <c r="Z172" s="50">
        <f>IFERROR(IF(V171&gt;0,(H_MortgageAmoritization!V171*'Mortgage Payment Plan'!E$9/12),#N/A),#N/A)</f>
        <v>1031.2023312785248</v>
      </c>
      <c r="AA172" s="50">
        <f>IFERROR(IF(V171&gt;0,'Mortgage Payment Plan'!E$14,#N/A),#N/A)</f>
        <v>0</v>
      </c>
      <c r="AB172" s="49">
        <v>51196</v>
      </c>
      <c r="AC172" s="50">
        <v>205592.92711655577</v>
      </c>
      <c r="AD172" s="50">
        <v>210978.97708926949</v>
      </c>
      <c r="AE172" s="50">
        <v>0</v>
      </c>
    </row>
    <row r="173" spans="1:31" ht="15.75" customHeight="1" x14ac:dyDescent="0.25">
      <c r="A173" s="49">
        <f>IFERROR(IF(B172&gt;0,IF(ISBLANK('Mortgage Payment Plan'!C226),IF(H_MortgageAmoritization!B172-H_MortgageAmoritization!E173&gt;0,DATE(YEAR(A172),MONTH(A172)+1,DAY(A$2)),#N/A),'Mortgage Payment Plan'!C226),#N/A),#N/A)</f>
        <v>51227</v>
      </c>
      <c r="B173" s="50">
        <f>IFERROR(IF(B172&gt;0,IF(OR(ISBLANK('Mortgage Payment Plan'!G226),'Mortgage Payment Plan'!G226=""),IF(H_MortgageAmoritization!B172-H_MortgageAmoritization!E173&gt;0,H_MortgageAmoritization!B172-H_MortgageAmoritization!E173,#N/A),'Mortgage Payment Plan'!G226),#N/A),#N/A)</f>
        <v>204942.54622976706</v>
      </c>
      <c r="C173" s="50">
        <f>IFERROR(IF(AND(B172&gt;0,H_MortgageAmoritization!B172-H_MortgageAmoritization!E173&gt;0),F173+C172,#N/A),#N/A)</f>
        <v>212007.08622976684</v>
      </c>
      <c r="D173" s="50">
        <f>IFERROR(IF(AND(B172&gt;0,H_MortgageAmoritization!B172-H_MortgageAmoritization!E173&gt;0),D172+G173,#N/A),#N/A)</f>
        <v>0</v>
      </c>
      <c r="E173" s="50">
        <f>IFERROR(IF(B172&gt;0,IF(ISBLANK('Mortgage Payment Plan'!D226),('Mortgage Payment Plan'!E$18+'Mortgage Payment Plan'!E$19+IF(MONTH(A172)+1=MONTH(1&amp;'Mortgage Payment Plan'!E$21),'Mortgage Payment Plan'!E$20,IF(AND(MONTH(A172)+1=13,MONTH(1&amp;'Mortgage Payment Plan'!E$21)=1),'Mortgage Payment Plan'!E$20,0)))-(H_MortgageAmoritization!B172*'Mortgage Payment Plan'!E$9/12),'Mortgage Payment Plan'!D226),#N/A),#N/A)</f>
        <v>650.77340184195509</v>
      </c>
      <c r="F173" s="50">
        <f>IFERROR(IF(B172&gt;0,IF(ISBLANK('Mortgage Payment Plan'!E226),(H_MortgageAmoritization!B172*'Mortgage Payment Plan'!E$9/12),'Mortgage Payment Plan'!E226),#N/A),#N/A)</f>
        <v>1027.9665981580449</v>
      </c>
      <c r="G173" s="50">
        <f>IFERROR(IF(B172&gt;0,IF(ISBLANK('Mortgage Payment Plan'!F226),'Mortgage Payment Plan'!E$14,'Mortgage Payment Plan'!F226),#N/A),#N/A)</f>
        <v>0</v>
      </c>
      <c r="H173" s="50">
        <f t="shared" si="1"/>
        <v>1678.74</v>
      </c>
      <c r="J173" s="49">
        <v>51227</v>
      </c>
      <c r="N173" s="50">
        <v>204942.54622976706</v>
      </c>
      <c r="O173" s="50">
        <v>212007.08622976684</v>
      </c>
      <c r="P173" s="50">
        <v>0</v>
      </c>
      <c r="Q173" s="50" t="e" cm="1">
        <f t="array" ref="Q173">IF('Mortgage Payment Plan'!E$22="Annual",IF(MATCH(J173,S:S,0),N173,#N/A),IF('Mortgage Payment Plan'!E$22="Percentage",_xlfn.IFS(R$2=J173,N173,R$3=J173,N173,R$4=J173,N173,R$5=J173,N173,R$6=J173,N173),#N/A))</f>
        <v>#N/A</v>
      </c>
      <c r="U173" s="49">
        <f>IFERROR(IF(V172&gt;0,IF(H_MortgageAmoritization!V172-H_MortgageAmoritization!Y173&gt;0,DATE(YEAR(U172),MONTH(U172)+1,DAY(U$2)),#N/A),#N/A),#N/A)</f>
        <v>51227</v>
      </c>
      <c r="V173" s="50">
        <f>IFERROR(IF(V172&gt;0,IF(OR(ISBLANK('Mortgage Payment Plan'!Q226),'Mortgage Payment Plan'!Q226=""),IF(H_MortgageAmoritization!V172-H_MortgageAmoritization!Y173&gt;0,H_MortgageAmoritization!V172-H_MortgageAmoritization!Y173,#N/A),'Mortgage Payment Plan'!Q226),#N/A),#N/A)</f>
        <v>204942.15028171084</v>
      </c>
      <c r="W173" s="50">
        <f>IFERROR(IF(AND(V172&gt;0,H_MortgageAmoritization!V172-H_MortgageAmoritization!Y173&gt;0),Z173+W172,#N/A),#N/A)</f>
        <v>212006.94172485228</v>
      </c>
      <c r="X173" s="50">
        <f>IFERROR(IF(AND(V172&gt;0,H_MortgageAmoritization!V172-H_MortgageAmoritization!Y173&gt;0),X172+AA173,#N/A),#N/A)</f>
        <v>0</v>
      </c>
      <c r="Y173" s="50">
        <f>IFERROR(IF(V172&gt;0,(IFERROR(('Mortgage Payment Plan'!E$8*('Mortgage Payment Plan'!E$9/12)/(1-((1+('Mortgage Payment Plan'!E$9/12))^IF('Mortgage Payment Plan'!E$16="30 Year Fixed",-360,-180)))),0))-(H_MortgageAmoritization!V172*'Mortgage Payment Plan'!E$9/12),#N/A),#N/A)</f>
        <v>650.77683484494628</v>
      </c>
      <c r="Z173" s="50">
        <f>IFERROR(IF(V172&gt;0,(H_MortgageAmoritization!V172*'Mortgage Payment Plan'!E$9/12),#N/A),#N/A)</f>
        <v>1027.9646355827788</v>
      </c>
      <c r="AA173" s="50">
        <f>IFERROR(IF(V172&gt;0,'Mortgage Payment Plan'!E$14,#N/A),#N/A)</f>
        <v>0</v>
      </c>
      <c r="AB173" s="49">
        <v>51227</v>
      </c>
      <c r="AC173" s="50">
        <v>204942.15028171084</v>
      </c>
      <c r="AD173" s="50">
        <v>212006.94172485228</v>
      </c>
      <c r="AE173" s="50">
        <v>0</v>
      </c>
    </row>
    <row r="174" spans="1:31" ht="15.75" customHeight="1" x14ac:dyDescent="0.25">
      <c r="A174" s="49">
        <f>IFERROR(IF(B173&gt;0,IF(ISBLANK('Mortgage Payment Plan'!C227),IF(H_MortgageAmoritization!B173-H_MortgageAmoritization!E174&gt;0,DATE(YEAR(A173),MONTH(A173)+1,DAY(A$2)),#N/A),'Mortgage Payment Plan'!C227),#N/A),#N/A)</f>
        <v>51257</v>
      </c>
      <c r="B174" s="50">
        <f>IFERROR(IF(B173&gt;0,IF(OR(ISBLANK('Mortgage Payment Plan'!G227),'Mortgage Payment Plan'!G227=""),IF(H_MortgageAmoritization!B173-H_MortgageAmoritization!E174&gt;0,H_MortgageAmoritization!B173-H_MortgageAmoritization!E174,#N/A),'Mortgage Payment Plan'!G227),#N/A),#N/A)</f>
        <v>204288.51896091588</v>
      </c>
      <c r="C174" s="50">
        <f>IFERROR(IF(AND(B173&gt;0,H_MortgageAmoritization!B173-H_MortgageAmoritization!E174&gt;0),F174+C173,#N/A),#N/A)</f>
        <v>213031.79896091568</v>
      </c>
      <c r="D174" s="50">
        <f>IFERROR(IF(AND(B173&gt;0,H_MortgageAmoritization!B173-H_MortgageAmoritization!E174&gt;0),D173+G174,#N/A),#N/A)</f>
        <v>0</v>
      </c>
      <c r="E174" s="50">
        <f>IFERROR(IF(B173&gt;0,IF(ISBLANK('Mortgage Payment Plan'!D227),('Mortgage Payment Plan'!E$18+'Mortgage Payment Plan'!E$19+IF(MONTH(A173)+1=MONTH(1&amp;'Mortgage Payment Plan'!E$21),'Mortgage Payment Plan'!E$20,IF(AND(MONTH(A173)+1=13,MONTH(1&amp;'Mortgage Payment Plan'!E$21)=1),'Mortgage Payment Plan'!E$20,0)))-(H_MortgageAmoritization!B173*'Mortgage Payment Plan'!E$9/12),'Mortgage Payment Plan'!D227),#N/A),#N/A)</f>
        <v>654.02726885116476</v>
      </c>
      <c r="F174" s="50">
        <f>IFERROR(IF(B173&gt;0,IF(ISBLANK('Mortgage Payment Plan'!E227),(H_MortgageAmoritization!B173*'Mortgage Payment Plan'!E$9/12),'Mortgage Payment Plan'!E227),#N/A),#N/A)</f>
        <v>1024.7127311488352</v>
      </c>
      <c r="G174" s="50">
        <f>IFERROR(IF(B173&gt;0,IF(ISBLANK('Mortgage Payment Plan'!F227),'Mortgage Payment Plan'!E$14,'Mortgage Payment Plan'!F227),#N/A),#N/A)</f>
        <v>0</v>
      </c>
      <c r="H174" s="50">
        <f t="shared" si="1"/>
        <v>1678.74</v>
      </c>
      <c r="J174" s="49">
        <v>51257</v>
      </c>
      <c r="N174" s="50">
        <v>204288.51896091588</v>
      </c>
      <c r="O174" s="50">
        <v>213031.79896091568</v>
      </c>
      <c r="P174" s="50">
        <v>0</v>
      </c>
      <c r="Q174" s="50" t="e" cm="1">
        <f t="array" ref="Q174">IF('Mortgage Payment Plan'!E$22="Annual",IF(MATCH(J174,S:S,0),N174,#N/A),IF('Mortgage Payment Plan'!E$22="Percentage",_xlfn.IFS(R$2=J174,N174,R$3=J174,N174,R$4=J174,N174,R$5=J174,N174,R$6=J174,N174),#N/A))</f>
        <v>#N/A</v>
      </c>
      <c r="U174" s="49">
        <f>IFERROR(IF(V173&gt;0,IF(H_MortgageAmoritization!V173-H_MortgageAmoritization!Y174&gt;0,DATE(YEAR(U173),MONTH(U173)+1,DAY(U$2)),#N/A),#N/A),#N/A)</f>
        <v>51257</v>
      </c>
      <c r="V174" s="50">
        <f>IFERROR(IF(V173&gt;0,IF(OR(ISBLANK('Mortgage Payment Plan'!Q227),'Mortgage Payment Plan'!Q227=""),IF(H_MortgageAmoritization!V173-H_MortgageAmoritization!Y174&gt;0,H_MortgageAmoritization!V173-H_MortgageAmoritization!Y174,#N/A),'Mortgage Payment Plan'!Q227),#N/A),#N/A)</f>
        <v>204288.11956269166</v>
      </c>
      <c r="W174" s="50">
        <f>IFERROR(IF(AND(V173&gt;0,H_MortgageAmoritization!V173-H_MortgageAmoritization!Y174&gt;0),Z174+W173,#N/A),#N/A)</f>
        <v>213031.65247626085</v>
      </c>
      <c r="X174" s="50">
        <f>IFERROR(IF(AND(V173&gt;0,H_MortgageAmoritization!V173-H_MortgageAmoritization!Y174&gt;0),X173+AA174,#N/A),#N/A)</f>
        <v>0</v>
      </c>
      <c r="Y174" s="50">
        <f>IFERROR(IF(V173&gt;0,(IFERROR(('Mortgage Payment Plan'!E$8*('Mortgage Payment Plan'!E$9/12)/(1-((1+('Mortgage Payment Plan'!E$9/12))^IF('Mortgage Payment Plan'!E$16="30 Year Fixed",-360,-180)))),0))-(H_MortgageAmoritization!V173*'Mortgage Payment Plan'!E$9/12),#N/A),#N/A)</f>
        <v>654.03071901917087</v>
      </c>
      <c r="Z174" s="50">
        <f>IFERROR(IF(V173&gt;0,(H_MortgageAmoritization!V173*'Mortgage Payment Plan'!E$9/12),#N/A),#N/A)</f>
        <v>1024.7107514085542</v>
      </c>
      <c r="AA174" s="50">
        <f>IFERROR(IF(V173&gt;0,'Mortgage Payment Plan'!E$14,#N/A),#N/A)</f>
        <v>0</v>
      </c>
      <c r="AB174" s="49">
        <v>51257</v>
      </c>
      <c r="AC174" s="50">
        <v>204288.11956269166</v>
      </c>
      <c r="AD174" s="50">
        <v>213031.65247626085</v>
      </c>
      <c r="AE174" s="50">
        <v>0</v>
      </c>
    </row>
    <row r="175" spans="1:31" ht="15.75" customHeight="1" x14ac:dyDescent="0.25">
      <c r="A175" s="49">
        <f>IFERROR(IF(B174&gt;0,IF(ISBLANK('Mortgage Payment Plan'!C228),IF(H_MortgageAmoritization!B174-H_MortgageAmoritization!E175&gt;0,DATE(YEAR(A174),MONTH(A174)+1,DAY(A$2)),#N/A),'Mortgage Payment Plan'!C228),#N/A),#N/A)</f>
        <v>51288</v>
      </c>
      <c r="B175" s="50">
        <f>IFERROR(IF(B174&gt;0,IF(OR(ISBLANK('Mortgage Payment Plan'!G228),'Mortgage Payment Plan'!G228=""),IF(H_MortgageAmoritization!B174-H_MortgageAmoritization!E175&gt;0,H_MortgageAmoritization!B174-H_MortgageAmoritization!E175,#N/A),'Mortgage Payment Plan'!G228),#N/A),#N/A)</f>
        <v>203631.22155572046</v>
      </c>
      <c r="C175" s="50">
        <f>IFERROR(IF(AND(B174&gt;0,H_MortgageAmoritization!B174-H_MortgageAmoritization!E175&gt;0),F175+C174,#N/A),#N/A)</f>
        <v>214053.24155572025</v>
      </c>
      <c r="D175" s="50">
        <f>IFERROR(IF(AND(B174&gt;0,H_MortgageAmoritization!B174-H_MortgageAmoritization!E175&gt;0),D174+G175,#N/A),#N/A)</f>
        <v>0</v>
      </c>
      <c r="E175" s="50">
        <f>IFERROR(IF(B174&gt;0,IF(ISBLANK('Mortgage Payment Plan'!D228),('Mortgage Payment Plan'!E$18+'Mortgage Payment Plan'!E$19+IF(MONTH(A174)+1=MONTH(1&amp;'Mortgage Payment Plan'!E$21),'Mortgage Payment Plan'!E$20,IF(AND(MONTH(A174)+1=13,MONTH(1&amp;'Mortgage Payment Plan'!E$21)=1),'Mortgage Payment Plan'!E$20,0)))-(H_MortgageAmoritization!B174*'Mortgage Payment Plan'!E$9/12),'Mortgage Payment Plan'!D228),#N/A),#N/A)</f>
        <v>657.29740519542054</v>
      </c>
      <c r="F175" s="50">
        <f>IFERROR(IF(B174&gt;0,IF(ISBLANK('Mortgage Payment Plan'!E228),(H_MortgageAmoritization!B174*'Mortgage Payment Plan'!E$9/12),'Mortgage Payment Plan'!E228),#N/A),#N/A)</f>
        <v>1021.4425948045795</v>
      </c>
      <c r="G175" s="50">
        <f>IFERROR(IF(B174&gt;0,IF(ISBLANK('Mortgage Payment Plan'!F228),'Mortgage Payment Plan'!E$14,'Mortgage Payment Plan'!F228),#N/A),#N/A)</f>
        <v>0</v>
      </c>
      <c r="H175" s="50">
        <f t="shared" si="1"/>
        <v>1678.74</v>
      </c>
      <c r="J175" s="49">
        <v>51288</v>
      </c>
      <c r="N175" s="50">
        <v>203631.22155572046</v>
      </c>
      <c r="O175" s="50">
        <v>214053.24155572025</v>
      </c>
      <c r="P175" s="50">
        <v>0</v>
      </c>
      <c r="Q175" s="50" t="e" cm="1">
        <f t="array" ref="Q175">IF('Mortgage Payment Plan'!E$22="Annual",IF(MATCH(J175,S:S,0),N175,#N/A),IF('Mortgage Payment Plan'!E$22="Percentage",_xlfn.IFS(R$2=J175,N175,R$3=J175,N175,R$4=J175,N175,R$5=J175,N175,R$6=J175,N175),#N/A))</f>
        <v>#N/A</v>
      </c>
      <c r="U175" s="49">
        <f>IFERROR(IF(V174&gt;0,IF(H_MortgageAmoritization!V174-H_MortgageAmoritization!Y175&gt;0,DATE(YEAR(U174),MONTH(U174)+1,DAY(U$2)),#N/A),#N/A),#N/A)</f>
        <v>51288</v>
      </c>
      <c r="V175" s="50">
        <f>IFERROR(IF(V174&gt;0,IF(OR(ISBLANK('Mortgage Payment Plan'!Q228),'Mortgage Payment Plan'!Q228=""),IF(H_MortgageAmoritization!V174-H_MortgageAmoritization!Y175&gt;0,H_MortgageAmoritization!V174-H_MortgageAmoritization!Y175,#N/A),'Mortgage Payment Plan'!Q228),#N/A),#N/A)</f>
        <v>203630.8186900774</v>
      </c>
      <c r="W175" s="50">
        <f>IFERROR(IF(AND(V174&gt;0,H_MortgageAmoritization!V174-H_MortgageAmoritization!Y175&gt;0),Z175+W174,#N/A),#N/A)</f>
        <v>214053.09307407431</v>
      </c>
      <c r="X175" s="50">
        <f>IFERROR(IF(AND(V174&gt;0,H_MortgageAmoritization!V174-H_MortgageAmoritization!Y175&gt;0),X174+AA175,#N/A),#N/A)</f>
        <v>0</v>
      </c>
      <c r="Y175" s="50">
        <f>IFERROR(IF(V174&gt;0,(IFERROR(('Mortgage Payment Plan'!E$8*('Mortgage Payment Plan'!E$9/12)/(1-((1+('Mortgage Payment Plan'!E$9/12))^IF('Mortgage Payment Plan'!E$16="30 Year Fixed",-360,-180)))),0))-(H_MortgageAmoritization!V174*'Mortgage Payment Plan'!E$9/12),#N/A),#N/A)</f>
        <v>657.30087261426684</v>
      </c>
      <c r="Z175" s="50">
        <f>IFERROR(IF(V174&gt;0,(H_MortgageAmoritization!V174*'Mortgage Payment Plan'!E$9/12),#N/A),#N/A)</f>
        <v>1021.4405978134582</v>
      </c>
      <c r="AA175" s="50">
        <f>IFERROR(IF(V174&gt;0,'Mortgage Payment Plan'!E$14,#N/A),#N/A)</f>
        <v>0</v>
      </c>
      <c r="AB175" s="49">
        <v>51288</v>
      </c>
      <c r="AC175" s="50">
        <v>203630.8186900774</v>
      </c>
      <c r="AD175" s="50">
        <v>214053.09307407431</v>
      </c>
      <c r="AE175" s="50">
        <v>0</v>
      </c>
    </row>
    <row r="176" spans="1:31" ht="15.75" customHeight="1" x14ac:dyDescent="0.25">
      <c r="A176" s="49">
        <f>IFERROR(IF(B175&gt;0,IF(ISBLANK('Mortgage Payment Plan'!C229),IF(H_MortgageAmoritization!B175-H_MortgageAmoritization!E176&gt;0,DATE(YEAR(A175),MONTH(A175)+1,DAY(A$2)),#N/A),'Mortgage Payment Plan'!C229),#N/A),#N/A)</f>
        <v>51318</v>
      </c>
      <c r="B176" s="50">
        <f>IFERROR(IF(B175&gt;0,IF(OR(ISBLANK('Mortgage Payment Plan'!G229),'Mortgage Payment Plan'!G229=""),IF(H_MortgageAmoritization!B175-H_MortgageAmoritization!E176&gt;0,H_MortgageAmoritization!B175-H_MortgageAmoritization!E176,#N/A),'Mortgage Payment Plan'!G229),#N/A),#N/A)</f>
        <v>202970.63766349907</v>
      </c>
      <c r="C176" s="50">
        <f>IFERROR(IF(AND(B175&gt;0,H_MortgageAmoritization!B175-H_MortgageAmoritization!E176&gt;0),F176+C175,#N/A),#N/A)</f>
        <v>215071.39766349885</v>
      </c>
      <c r="D176" s="50">
        <f>IFERROR(IF(AND(B175&gt;0,H_MortgageAmoritization!B175-H_MortgageAmoritization!E176&gt;0),D175+G176,#N/A),#N/A)</f>
        <v>0</v>
      </c>
      <c r="E176" s="50">
        <f>IFERROR(IF(B175&gt;0,IF(ISBLANK('Mortgage Payment Plan'!D229),('Mortgage Payment Plan'!E$18+'Mortgage Payment Plan'!E$19+IF(MONTH(A175)+1=MONTH(1&amp;'Mortgage Payment Plan'!E$21),'Mortgage Payment Plan'!E$20,IF(AND(MONTH(A175)+1=13,MONTH(1&amp;'Mortgage Payment Plan'!E$21)=1),'Mortgage Payment Plan'!E$20,0)))-(H_MortgageAmoritization!B175*'Mortgage Payment Plan'!E$9/12),'Mortgage Payment Plan'!D229),#N/A),#N/A)</f>
        <v>660.58389222139772</v>
      </c>
      <c r="F176" s="50">
        <f>IFERROR(IF(B175&gt;0,IF(ISBLANK('Mortgage Payment Plan'!E229),(H_MortgageAmoritization!B175*'Mortgage Payment Plan'!E$9/12),'Mortgage Payment Plan'!E229),#N/A),#N/A)</f>
        <v>1018.1561077786023</v>
      </c>
      <c r="G176" s="50">
        <f>IFERROR(IF(B175&gt;0,IF(ISBLANK('Mortgage Payment Plan'!F229),'Mortgage Payment Plan'!E$14,'Mortgage Payment Plan'!F229),#N/A),#N/A)</f>
        <v>0</v>
      </c>
      <c r="H176" s="50">
        <f t="shared" si="1"/>
        <v>1678.74</v>
      </c>
      <c r="J176" s="49">
        <v>51318</v>
      </c>
      <c r="N176" s="50">
        <v>202970.63766349907</v>
      </c>
      <c r="O176" s="50">
        <v>215071.39766349885</v>
      </c>
      <c r="P176" s="50">
        <v>0</v>
      </c>
      <c r="Q176" s="50" t="e" cm="1">
        <f t="array" ref="Q176">IF('Mortgage Payment Plan'!E$22="Annual",IF(MATCH(J176,S:S,0),N176,#N/A),IF('Mortgage Payment Plan'!E$22="Percentage",_xlfn.IFS(R$2=J176,N176,R$3=J176,N176,R$4=J176,N176,R$5=J176,N176,R$6=J176,N176),#N/A))</f>
        <v>#N/A</v>
      </c>
      <c r="U176" s="49">
        <f>IFERROR(IF(V175&gt;0,IF(H_MortgageAmoritization!V175-H_MortgageAmoritization!Y176&gt;0,DATE(YEAR(U175),MONTH(U175)+1,DAY(U$2)),#N/A),#N/A),#N/A)</f>
        <v>51318</v>
      </c>
      <c r="V176" s="50">
        <f>IFERROR(IF(V175&gt;0,IF(OR(ISBLANK('Mortgage Payment Plan'!Q229),'Mortgage Payment Plan'!Q229=""),IF(H_MortgageAmoritization!V175-H_MortgageAmoritization!Y176&gt;0,H_MortgageAmoritization!V175-H_MortgageAmoritization!Y176,#N/A),'Mortgage Payment Plan'!Q229),#N/A),#N/A)</f>
        <v>202970.23131310006</v>
      </c>
      <c r="W176" s="50">
        <f>IFERROR(IF(AND(V175&gt;0,H_MortgageAmoritization!V175-H_MortgageAmoritization!Y176&gt;0),Z176+W175,#N/A),#N/A)</f>
        <v>215071.24716752471</v>
      </c>
      <c r="X176" s="50">
        <f>IFERROR(IF(AND(V175&gt;0,H_MortgageAmoritization!V175-H_MortgageAmoritization!Y176&gt;0),X175+AA176,#N/A),#N/A)</f>
        <v>0</v>
      </c>
      <c r="Y176" s="50">
        <f>IFERROR(IF(V175&gt;0,(IFERROR(('Mortgage Payment Plan'!E$8*('Mortgage Payment Plan'!E$9/12)/(1-((1+('Mortgage Payment Plan'!E$9/12))^IF('Mortgage Payment Plan'!E$16="30 Year Fixed",-360,-180)))),0))-(H_MortgageAmoritization!V175*'Mortgage Payment Plan'!E$9/12),#N/A),#N/A)</f>
        <v>660.58737697733807</v>
      </c>
      <c r="Z176" s="50">
        <f>IFERROR(IF(V175&gt;0,(H_MortgageAmoritization!V175*'Mortgage Payment Plan'!E$9/12),#N/A),#N/A)</f>
        <v>1018.154093450387</v>
      </c>
      <c r="AA176" s="50">
        <f>IFERROR(IF(V175&gt;0,'Mortgage Payment Plan'!E$14,#N/A),#N/A)</f>
        <v>0</v>
      </c>
      <c r="AB176" s="49">
        <v>51318</v>
      </c>
      <c r="AC176" s="50">
        <v>202970.23131310006</v>
      </c>
      <c r="AD176" s="50">
        <v>215071.24716752471</v>
      </c>
      <c r="AE176" s="50">
        <v>0</v>
      </c>
    </row>
    <row r="177" spans="1:31" ht="15.75" customHeight="1" x14ac:dyDescent="0.25">
      <c r="A177" s="49">
        <f>IFERROR(IF(B176&gt;0,IF(ISBLANK('Mortgage Payment Plan'!C230),IF(H_MortgageAmoritization!B176-H_MortgageAmoritization!E177&gt;0,DATE(YEAR(A176),MONTH(A176)+1,DAY(A$2)),#N/A),'Mortgage Payment Plan'!C230),#N/A),#N/A)</f>
        <v>51349</v>
      </c>
      <c r="B177" s="50">
        <f>IFERROR(IF(B176&gt;0,IF(OR(ISBLANK('Mortgage Payment Plan'!G230),'Mortgage Payment Plan'!G230=""),IF(H_MortgageAmoritization!B176-H_MortgageAmoritization!E177&gt;0,H_MortgageAmoritization!B176-H_MortgageAmoritization!E177,#N/A),'Mortgage Payment Plan'!G230),#N/A),#N/A)</f>
        <v>202306.75085181656</v>
      </c>
      <c r="C177" s="50">
        <f>IFERROR(IF(AND(B176&gt;0,H_MortgageAmoritization!B176-H_MortgageAmoritization!E177&gt;0),F177+C176,#N/A),#N/A)</f>
        <v>216086.25085181635</v>
      </c>
      <c r="D177" s="50">
        <f>IFERROR(IF(AND(B176&gt;0,H_MortgageAmoritization!B176-H_MortgageAmoritization!E177&gt;0),D176+G177,#N/A),#N/A)</f>
        <v>0</v>
      </c>
      <c r="E177" s="50">
        <f>IFERROR(IF(B176&gt;0,IF(ISBLANK('Mortgage Payment Plan'!D230),('Mortgage Payment Plan'!E$18+'Mortgage Payment Plan'!E$19+IF(MONTH(A176)+1=MONTH(1&amp;'Mortgage Payment Plan'!E$21),'Mortgage Payment Plan'!E$20,IF(AND(MONTH(A176)+1=13,MONTH(1&amp;'Mortgage Payment Plan'!E$21)=1),'Mortgage Payment Plan'!E$20,0)))-(H_MortgageAmoritization!B176*'Mortgage Payment Plan'!E$9/12),'Mortgage Payment Plan'!D230),#N/A),#N/A)</f>
        <v>663.88681168250457</v>
      </c>
      <c r="F177" s="50">
        <f>IFERROR(IF(B176&gt;0,IF(ISBLANK('Mortgage Payment Plan'!E230),(H_MortgageAmoritization!B176*'Mortgage Payment Plan'!E$9/12),'Mortgage Payment Plan'!E230),#N/A),#N/A)</f>
        <v>1014.8531883174954</v>
      </c>
      <c r="G177" s="50">
        <f>IFERROR(IF(B176&gt;0,IF(ISBLANK('Mortgage Payment Plan'!F230),'Mortgage Payment Plan'!E$14,'Mortgage Payment Plan'!F230),#N/A),#N/A)</f>
        <v>0</v>
      </c>
      <c r="H177" s="50">
        <f t="shared" si="1"/>
        <v>1678.74</v>
      </c>
      <c r="J177" s="49">
        <v>51349</v>
      </c>
      <c r="N177" s="50">
        <v>202306.75085181656</v>
      </c>
      <c r="O177" s="50">
        <v>216086.25085181635</v>
      </c>
      <c r="P177" s="50">
        <v>0</v>
      </c>
      <c r="Q177" s="50" t="e" cm="1">
        <f t="array" ref="Q177">IF('Mortgage Payment Plan'!E$22="Annual",IF(MATCH(J177,S:S,0),N177,#N/A),IF('Mortgage Payment Plan'!E$22="Percentage",_xlfn.IFS(R$2=J177,N177,R$3=J177,N177,R$4=J177,N177,R$5=J177,N177,R$6=J177,N177),#N/A))</f>
        <v>#N/A</v>
      </c>
      <c r="U177" s="49">
        <f>IFERROR(IF(V176&gt;0,IF(H_MortgageAmoritization!V176-H_MortgageAmoritization!Y177&gt;0,DATE(YEAR(U176),MONTH(U176)+1,DAY(U$2)),#N/A),#N/A),#N/A)</f>
        <v>51349</v>
      </c>
      <c r="V177" s="50">
        <f>IFERROR(IF(V176&gt;0,IF(OR(ISBLANK('Mortgage Payment Plan'!Q230),'Mortgage Payment Plan'!Q230=""),IF(H_MortgageAmoritization!V176-H_MortgageAmoritization!Y177&gt;0,H_MortgageAmoritization!V176-H_MortgageAmoritization!Y177,#N/A),'Mortgage Payment Plan'!Q230),#N/A),#N/A)</f>
        <v>202306.34099923784</v>
      </c>
      <c r="W177" s="50">
        <f>IFERROR(IF(AND(V176&gt;0,H_MortgageAmoritization!V176-H_MortgageAmoritization!Y177&gt;0),Z177+W176,#N/A),#N/A)</f>
        <v>216086.09832409021</v>
      </c>
      <c r="X177" s="50">
        <f>IFERROR(IF(AND(V176&gt;0,H_MortgageAmoritization!V176-H_MortgageAmoritization!Y177&gt;0),X176+AA177,#N/A),#N/A)</f>
        <v>0</v>
      </c>
      <c r="Y177" s="50">
        <f>IFERROR(IF(V176&gt;0,(IFERROR(('Mortgage Payment Plan'!E$8*('Mortgage Payment Plan'!E$9/12)/(1-((1+('Mortgage Payment Plan'!E$9/12))^IF('Mortgage Payment Plan'!E$16="30 Year Fixed",-360,-180)))),0))-(H_MortgageAmoritization!V176*'Mortgage Payment Plan'!E$9/12),#N/A),#N/A)</f>
        <v>663.89031386222484</v>
      </c>
      <c r="Z177" s="50">
        <f>IFERROR(IF(V176&gt;0,(H_MortgageAmoritization!V176*'Mortgage Payment Plan'!E$9/12),#N/A),#N/A)</f>
        <v>1014.8511565655002</v>
      </c>
      <c r="AA177" s="50">
        <f>IFERROR(IF(V176&gt;0,'Mortgage Payment Plan'!E$14,#N/A),#N/A)</f>
        <v>0</v>
      </c>
      <c r="AB177" s="49">
        <v>51349</v>
      </c>
      <c r="AC177" s="50">
        <v>202306.34099923784</v>
      </c>
      <c r="AD177" s="50">
        <v>216086.09832409021</v>
      </c>
      <c r="AE177" s="50">
        <v>0</v>
      </c>
    </row>
    <row r="178" spans="1:31" ht="15.75" customHeight="1" x14ac:dyDescent="0.25">
      <c r="A178" s="49">
        <f>IFERROR(IF(B177&gt;0,IF(ISBLANK('Mortgage Payment Plan'!C231),IF(H_MortgageAmoritization!B177-H_MortgageAmoritization!E178&gt;0,DATE(YEAR(A177),MONTH(A177)+1,DAY(A$2)),#N/A),'Mortgage Payment Plan'!C231),#N/A),#N/A)</f>
        <v>51380</v>
      </c>
      <c r="B178" s="50">
        <f>IFERROR(IF(B177&gt;0,IF(OR(ISBLANK('Mortgage Payment Plan'!G231),'Mortgage Payment Plan'!G231=""),IF(H_MortgageAmoritization!B177-H_MortgageAmoritization!E178&gt;0,H_MortgageAmoritization!B177-H_MortgageAmoritization!E178,#N/A),'Mortgage Payment Plan'!G231),#N/A),#N/A)</f>
        <v>201639.54460607565</v>
      </c>
      <c r="C178" s="50">
        <f>IFERROR(IF(AND(B177&gt;0,H_MortgageAmoritization!B177-H_MortgageAmoritization!E178&gt;0),F178+C177,#N/A),#N/A)</f>
        <v>217097.78460607544</v>
      </c>
      <c r="D178" s="50">
        <f>IFERROR(IF(AND(B177&gt;0,H_MortgageAmoritization!B177-H_MortgageAmoritization!E178&gt;0),D177+G178,#N/A),#N/A)</f>
        <v>0</v>
      </c>
      <c r="E178" s="50">
        <f>IFERROR(IF(B177&gt;0,IF(ISBLANK('Mortgage Payment Plan'!D231),('Mortgage Payment Plan'!E$18+'Mortgage Payment Plan'!E$19+IF(MONTH(A177)+1=MONTH(1&amp;'Mortgage Payment Plan'!E$21),'Mortgage Payment Plan'!E$20,IF(AND(MONTH(A177)+1=13,MONTH(1&amp;'Mortgage Payment Plan'!E$21)=1),'Mortgage Payment Plan'!E$20,0)))-(H_MortgageAmoritization!B177*'Mortgage Payment Plan'!E$9/12),'Mortgage Payment Plan'!D231),#N/A),#N/A)</f>
        <v>667.20624574091721</v>
      </c>
      <c r="F178" s="50">
        <f>IFERROR(IF(B177&gt;0,IF(ISBLANK('Mortgage Payment Plan'!E231),(H_MortgageAmoritization!B177*'Mortgage Payment Plan'!E$9/12),'Mortgage Payment Plan'!E231),#N/A),#N/A)</f>
        <v>1011.5337542590828</v>
      </c>
      <c r="G178" s="50">
        <f>IFERROR(IF(B177&gt;0,IF(ISBLANK('Mortgage Payment Plan'!F231),'Mortgage Payment Plan'!E$14,'Mortgage Payment Plan'!F231),#N/A),#N/A)</f>
        <v>0</v>
      </c>
      <c r="H178" s="50">
        <f t="shared" si="1"/>
        <v>1678.74</v>
      </c>
      <c r="J178" s="49">
        <v>51380</v>
      </c>
      <c r="N178" s="50">
        <v>201639.54460607565</v>
      </c>
      <c r="O178" s="50">
        <v>217097.78460607544</v>
      </c>
      <c r="P178" s="50">
        <v>0</v>
      </c>
      <c r="Q178" s="50" t="e" cm="1">
        <f t="array" ref="Q178">IF('Mortgage Payment Plan'!E$22="Annual",IF(MATCH(J178,S:S,0),N178,#N/A),IF('Mortgage Payment Plan'!E$22="Percentage",_xlfn.IFS(R$2=J178,N178,R$3=J178,N178,R$4=J178,N178,R$5=J178,N178,R$6=J178,N178),#N/A))</f>
        <v>#N/A</v>
      </c>
      <c r="U178" s="49">
        <f>IFERROR(IF(V177&gt;0,IF(H_MortgageAmoritization!V177-H_MortgageAmoritization!Y178&gt;0,DATE(YEAR(U177),MONTH(U177)+1,DAY(U$2)),#N/A),#N/A),#N/A)</f>
        <v>51380</v>
      </c>
      <c r="V178" s="50">
        <f>IFERROR(IF(V177&gt;0,IF(OR(ISBLANK('Mortgage Payment Plan'!Q231),'Mortgage Payment Plan'!Q231=""),IF(H_MortgageAmoritization!V177-H_MortgageAmoritization!Y178&gt;0,H_MortgageAmoritization!V177-H_MortgageAmoritization!Y178,#N/A),'Mortgage Payment Plan'!Q231),#N/A),#N/A)</f>
        <v>201639.13123380631</v>
      </c>
      <c r="W178" s="50">
        <f>IFERROR(IF(AND(V177&gt;0,H_MortgageAmoritization!V177-H_MortgageAmoritization!Y178&gt;0),Z178+W177,#N/A),#N/A)</f>
        <v>217097.6300290864</v>
      </c>
      <c r="X178" s="50">
        <f>IFERROR(IF(AND(V177&gt;0,H_MortgageAmoritization!V177-H_MortgageAmoritization!Y178&gt;0),X177+AA178,#N/A),#N/A)</f>
        <v>0</v>
      </c>
      <c r="Y178" s="50">
        <f>IFERROR(IF(V177&gt;0,(IFERROR(('Mortgage Payment Plan'!E$8*('Mortgage Payment Plan'!E$9/12)/(1-((1+('Mortgage Payment Plan'!E$9/12))^IF('Mortgage Payment Plan'!E$16="30 Year Fixed",-360,-180)))),0))-(H_MortgageAmoritization!V177*'Mortgage Payment Plan'!E$9/12),#N/A),#N/A)</f>
        <v>667.20976543153586</v>
      </c>
      <c r="Z178" s="50">
        <f>IFERROR(IF(V177&gt;0,(H_MortgageAmoritization!V177*'Mortgage Payment Plan'!E$9/12),#N/A),#N/A)</f>
        <v>1011.5317049961892</v>
      </c>
      <c r="AA178" s="50">
        <f>IFERROR(IF(V177&gt;0,'Mortgage Payment Plan'!E$14,#N/A),#N/A)</f>
        <v>0</v>
      </c>
      <c r="AB178" s="49">
        <v>51380</v>
      </c>
      <c r="AC178" s="50">
        <v>201639.13123380631</v>
      </c>
      <c r="AD178" s="50">
        <v>217097.6300290864</v>
      </c>
      <c r="AE178" s="50">
        <v>0</v>
      </c>
    </row>
    <row r="179" spans="1:31" ht="15.75" customHeight="1" x14ac:dyDescent="0.25">
      <c r="A179" s="49">
        <f>IFERROR(IF(B178&gt;0,IF(ISBLANK('Mortgage Payment Plan'!C232),IF(H_MortgageAmoritization!B178-H_MortgageAmoritization!E179&gt;0,DATE(YEAR(A178),MONTH(A178)+1,DAY(A$2)),#N/A),'Mortgage Payment Plan'!C232),#N/A),#N/A)</f>
        <v>51410</v>
      </c>
      <c r="B179" s="50">
        <f>IFERROR(IF(B178&gt;0,IF(OR(ISBLANK('Mortgage Payment Plan'!G232),'Mortgage Payment Plan'!G232=""),IF(H_MortgageAmoritization!B178-H_MortgageAmoritization!E179&gt;0,H_MortgageAmoritization!B178-H_MortgageAmoritization!E179,#N/A),'Mortgage Payment Plan'!G232),#N/A),#N/A)</f>
        <v>200969.00232910604</v>
      </c>
      <c r="C179" s="50">
        <f>IFERROR(IF(AND(B178&gt;0,H_MortgageAmoritization!B178-H_MortgageAmoritization!E179&gt;0),F179+C178,#N/A),#N/A)</f>
        <v>218105.98232910581</v>
      </c>
      <c r="D179" s="50">
        <f>IFERROR(IF(AND(B178&gt;0,H_MortgageAmoritization!B178-H_MortgageAmoritization!E179&gt;0),D178+G179,#N/A),#N/A)</f>
        <v>0</v>
      </c>
      <c r="E179" s="50">
        <f>IFERROR(IF(B178&gt;0,IF(ISBLANK('Mortgage Payment Plan'!D232),('Mortgage Payment Plan'!E$18+'Mortgage Payment Plan'!E$19+IF(MONTH(A178)+1=MONTH(1&amp;'Mortgage Payment Plan'!E$21),'Mortgage Payment Plan'!E$20,IF(AND(MONTH(A178)+1=13,MONTH(1&amp;'Mortgage Payment Plan'!E$21)=1),'Mortgage Payment Plan'!E$20,0)))-(H_MortgageAmoritization!B178*'Mortgage Payment Plan'!E$9/12),'Mortgage Payment Plan'!D232),#N/A),#N/A)</f>
        <v>670.54227696962175</v>
      </c>
      <c r="F179" s="50">
        <f>IFERROR(IF(B178&gt;0,IF(ISBLANK('Mortgage Payment Plan'!E232),(H_MortgageAmoritization!B178*'Mortgage Payment Plan'!E$9/12),'Mortgage Payment Plan'!E232),#N/A),#N/A)</f>
        <v>1008.1977230303783</v>
      </c>
      <c r="G179" s="50">
        <f>IFERROR(IF(B178&gt;0,IF(ISBLANK('Mortgage Payment Plan'!F232),'Mortgage Payment Plan'!E$14,'Mortgage Payment Plan'!F232),#N/A),#N/A)</f>
        <v>0</v>
      </c>
      <c r="H179" s="50">
        <f t="shared" si="1"/>
        <v>1678.74</v>
      </c>
      <c r="J179" s="49">
        <v>51410</v>
      </c>
      <c r="N179" s="50">
        <v>200969.00232910604</v>
      </c>
      <c r="O179" s="50">
        <v>218105.98232910581</v>
      </c>
      <c r="P179" s="50">
        <v>0</v>
      </c>
      <c r="Q179" s="50" t="e" cm="1">
        <f t="array" ref="Q179">IF('Mortgage Payment Plan'!E$22="Annual",IF(MATCH(J179,S:S,0),N179,#N/A),IF('Mortgage Payment Plan'!E$22="Percentage",_xlfn.IFS(R$2=J179,N179,R$3=J179,N179,R$4=J179,N179,R$5=J179,N179,R$6=J179,N179),#N/A))</f>
        <v>#N/A</v>
      </c>
      <c r="U179" s="49">
        <f>IFERROR(IF(V178&gt;0,IF(H_MortgageAmoritization!V178-H_MortgageAmoritization!Y179&gt;0,DATE(YEAR(U178),MONTH(U178)+1,DAY(U$2)),#N/A),#N/A),#N/A)</f>
        <v>51410</v>
      </c>
      <c r="V179" s="50">
        <f>IFERROR(IF(V178&gt;0,IF(OR(ISBLANK('Mortgage Payment Plan'!Q232),'Mortgage Payment Plan'!Q232=""),IF(H_MortgageAmoritization!V178-H_MortgageAmoritization!Y179&gt;0,H_MortgageAmoritization!V178-H_MortgageAmoritization!Y179,#N/A),'Mortgage Payment Plan'!Q232),#N/A),#N/A)</f>
        <v>200968.58541954763</v>
      </c>
      <c r="W179" s="50">
        <f>IFERROR(IF(AND(V178&gt;0,H_MortgageAmoritization!V178-H_MortgageAmoritization!Y179&gt;0),Z179+W178,#N/A),#N/A)</f>
        <v>218105.82568525543</v>
      </c>
      <c r="X179" s="50">
        <f>IFERROR(IF(AND(V178&gt;0,H_MortgageAmoritization!V178-H_MortgageAmoritization!Y179&gt;0),X178+AA179,#N/A),#N/A)</f>
        <v>0</v>
      </c>
      <c r="Y179" s="50">
        <f>IFERROR(IF(V178&gt;0,(IFERROR(('Mortgage Payment Plan'!E$8*('Mortgage Payment Plan'!E$9/12)/(1-((1+('Mortgage Payment Plan'!E$9/12))^IF('Mortgage Payment Plan'!E$16="30 Year Fixed",-360,-180)))),0))-(H_MortgageAmoritization!V178*'Mortgage Payment Plan'!E$9/12),#N/A),#N/A)</f>
        <v>670.54581425869344</v>
      </c>
      <c r="Z179" s="50">
        <f>IFERROR(IF(V178&gt;0,(H_MortgageAmoritization!V178*'Mortgage Payment Plan'!E$9/12),#N/A),#N/A)</f>
        <v>1008.1956561690316</v>
      </c>
      <c r="AA179" s="50">
        <f>IFERROR(IF(V178&gt;0,'Mortgage Payment Plan'!E$14,#N/A),#N/A)</f>
        <v>0</v>
      </c>
      <c r="AB179" s="49">
        <v>51410</v>
      </c>
      <c r="AC179" s="50">
        <v>200968.58541954763</v>
      </c>
      <c r="AD179" s="50">
        <v>218105.82568525543</v>
      </c>
      <c r="AE179" s="50">
        <v>0</v>
      </c>
    </row>
    <row r="180" spans="1:31" ht="15.75" customHeight="1" x14ac:dyDescent="0.25">
      <c r="A180" s="49">
        <f>IFERROR(IF(B179&gt;0,IF(ISBLANK('Mortgage Payment Plan'!C233),IF(H_MortgageAmoritization!B179-H_MortgageAmoritization!E180&gt;0,DATE(YEAR(A179),MONTH(A179)+1,DAY(A$2)),#N/A),'Mortgage Payment Plan'!C233),#N/A),#N/A)</f>
        <v>51441</v>
      </c>
      <c r="B180" s="50">
        <f>IFERROR(IF(B179&gt;0,IF(OR(ISBLANK('Mortgage Payment Plan'!G233),'Mortgage Payment Plan'!G233=""),IF(H_MortgageAmoritization!B179-H_MortgageAmoritization!E180&gt;0,H_MortgageAmoritization!B179-H_MortgageAmoritization!E180,#N/A),'Mortgage Payment Plan'!G233),#N/A),#N/A)</f>
        <v>200295.10734075157</v>
      </c>
      <c r="C180" s="50">
        <f>IFERROR(IF(AND(B179&gt;0,H_MortgageAmoritization!B179-H_MortgageAmoritization!E180&gt;0),F180+C179,#N/A),#N/A)</f>
        <v>219110.82734075133</v>
      </c>
      <c r="D180" s="50">
        <f>IFERROR(IF(AND(B179&gt;0,H_MortgageAmoritization!B179-H_MortgageAmoritization!E180&gt;0),D179+G180,#N/A),#N/A)</f>
        <v>0</v>
      </c>
      <c r="E180" s="50">
        <f>IFERROR(IF(B179&gt;0,IF(ISBLANK('Mortgage Payment Plan'!D233),('Mortgage Payment Plan'!E$18+'Mortgage Payment Plan'!E$19+IF(MONTH(A179)+1=MONTH(1&amp;'Mortgage Payment Plan'!E$21),'Mortgage Payment Plan'!E$20,IF(AND(MONTH(A179)+1=13,MONTH(1&amp;'Mortgage Payment Plan'!E$21)=1),'Mortgage Payment Plan'!E$20,0)))-(H_MortgageAmoritization!B179*'Mortgage Payment Plan'!E$9/12),'Mortgage Payment Plan'!D233),#N/A),#N/A)</f>
        <v>673.89498835446989</v>
      </c>
      <c r="F180" s="50">
        <f>IFERROR(IF(B179&gt;0,IF(ISBLANK('Mortgage Payment Plan'!E233),(H_MortgageAmoritization!B179*'Mortgage Payment Plan'!E$9/12),'Mortgage Payment Plan'!E233),#N/A),#N/A)</f>
        <v>1004.8450116455301</v>
      </c>
      <c r="G180" s="50">
        <f>IFERROR(IF(B179&gt;0,IF(ISBLANK('Mortgage Payment Plan'!F233),'Mortgage Payment Plan'!E$14,'Mortgage Payment Plan'!F233),#N/A),#N/A)</f>
        <v>0</v>
      </c>
      <c r="H180" s="50">
        <f t="shared" si="1"/>
        <v>1678.74</v>
      </c>
      <c r="J180" s="49">
        <v>51441</v>
      </c>
      <c r="N180" s="50">
        <v>200295.10734075157</v>
      </c>
      <c r="O180" s="50">
        <v>219110.82734075133</v>
      </c>
      <c r="P180" s="50">
        <v>0</v>
      </c>
      <c r="Q180" s="50" t="e" cm="1">
        <f t="array" ref="Q180">IF('Mortgage Payment Plan'!E$22="Annual",IF(MATCH(J180,S:S,0),N180,#N/A),IF('Mortgage Payment Plan'!E$22="Percentage",_xlfn.IFS(R$2=J180,N180,R$3=J180,N180,R$4=J180,N180,R$5=J180,N180,R$6=J180,N180),#N/A))</f>
        <v>#N/A</v>
      </c>
      <c r="U180" s="49">
        <f>IFERROR(IF(V179&gt;0,IF(H_MortgageAmoritization!V179-H_MortgageAmoritization!Y180&gt;0,DATE(YEAR(U179),MONTH(U179)+1,DAY(U$2)),#N/A),#N/A),#N/A)</f>
        <v>51441</v>
      </c>
      <c r="V180" s="50">
        <f>IFERROR(IF(V179&gt;0,IF(OR(ISBLANK('Mortgage Payment Plan'!Q233),'Mortgage Payment Plan'!Q233=""),IF(H_MortgageAmoritization!V179-H_MortgageAmoritization!Y180&gt;0,H_MortgageAmoritization!V179-H_MortgageAmoritization!Y180,#N/A),'Mortgage Payment Plan'!Q233),#N/A),#N/A)</f>
        <v>200294.68687621763</v>
      </c>
      <c r="W180" s="50">
        <f>IFERROR(IF(AND(V179&gt;0,H_MortgageAmoritization!V179-H_MortgageAmoritization!Y180&gt;0),Z180+W179,#N/A),#N/A)</f>
        <v>219110.66861235318</v>
      </c>
      <c r="X180" s="50">
        <f>IFERROR(IF(AND(V179&gt;0,H_MortgageAmoritization!V179-H_MortgageAmoritization!Y180&gt;0),X179+AA180,#N/A),#N/A)</f>
        <v>0</v>
      </c>
      <c r="Y180" s="50">
        <f>IFERROR(IF(V179&gt;0,(IFERROR(('Mortgage Payment Plan'!E$8*('Mortgage Payment Plan'!E$9/12)/(1-((1+('Mortgage Payment Plan'!E$9/12))^IF('Mortgage Payment Plan'!E$16="30 Year Fixed",-360,-180)))),0))-(H_MortgageAmoritization!V179*'Mortgage Payment Plan'!E$9/12),#N/A),#N/A)</f>
        <v>673.89854332998698</v>
      </c>
      <c r="Z180" s="50">
        <f>IFERROR(IF(V179&gt;0,(H_MortgageAmoritization!V179*'Mortgage Payment Plan'!E$9/12),#N/A),#N/A)</f>
        <v>1004.8429270977381</v>
      </c>
      <c r="AA180" s="50">
        <f>IFERROR(IF(V179&gt;0,'Mortgage Payment Plan'!E$14,#N/A),#N/A)</f>
        <v>0</v>
      </c>
      <c r="AB180" s="49">
        <v>51441</v>
      </c>
      <c r="AC180" s="50">
        <v>200294.68687621763</v>
      </c>
      <c r="AD180" s="50">
        <v>219110.66861235318</v>
      </c>
      <c r="AE180" s="50">
        <v>0</v>
      </c>
    </row>
    <row r="181" spans="1:31" ht="15.75" customHeight="1" x14ac:dyDescent="0.25">
      <c r="A181" s="49">
        <f>IFERROR(IF(B180&gt;0,IF(ISBLANK('Mortgage Payment Plan'!C234),IF(H_MortgageAmoritization!B180-H_MortgageAmoritization!E181&gt;0,DATE(YEAR(A180),MONTH(A180)+1,DAY(A$2)),#N/A),'Mortgage Payment Plan'!C234),#N/A),#N/A)</f>
        <v>51471</v>
      </c>
      <c r="B181" s="50">
        <f>IFERROR(IF(B180&gt;0,IF(OR(ISBLANK('Mortgage Payment Plan'!G234),'Mortgage Payment Plan'!G234=""),IF(H_MortgageAmoritization!B180-H_MortgageAmoritization!E181&gt;0,H_MortgageAmoritization!B180-H_MortgageAmoritization!E181,#N/A),'Mortgage Payment Plan'!G234),#N/A),#N/A)</f>
        <v>199617.84287745532</v>
      </c>
      <c r="C181" s="50">
        <f>IFERROR(IF(AND(B180&gt;0,H_MortgageAmoritization!B180-H_MortgageAmoritization!E181&gt;0),F181+C180,#N/A),#N/A)</f>
        <v>220112.30287745508</v>
      </c>
      <c r="D181" s="50">
        <f>IFERROR(IF(AND(B180&gt;0,H_MortgageAmoritization!B180-H_MortgageAmoritization!E181&gt;0),D180+G181,#N/A),#N/A)</f>
        <v>0</v>
      </c>
      <c r="E181" s="50">
        <f>IFERROR(IF(B180&gt;0,IF(ISBLANK('Mortgage Payment Plan'!D234),('Mortgage Payment Plan'!E$18+'Mortgage Payment Plan'!E$19+IF(MONTH(A180)+1=MONTH(1&amp;'Mortgage Payment Plan'!E$21),'Mortgage Payment Plan'!E$20,IF(AND(MONTH(A180)+1=13,MONTH(1&amp;'Mortgage Payment Plan'!E$21)=1),'Mortgage Payment Plan'!E$20,0)))-(H_MortgageAmoritization!B180*'Mortgage Payment Plan'!E$9/12),'Mortgage Payment Plan'!D234),#N/A),#N/A)</f>
        <v>677.26446329624218</v>
      </c>
      <c r="F181" s="50">
        <f>IFERROR(IF(B180&gt;0,IF(ISBLANK('Mortgage Payment Plan'!E234),(H_MortgageAmoritization!B180*'Mortgage Payment Plan'!E$9/12),'Mortgage Payment Plan'!E234),#N/A),#N/A)</f>
        <v>1001.4755367037578</v>
      </c>
      <c r="G181" s="50">
        <f>IFERROR(IF(B180&gt;0,IF(ISBLANK('Mortgage Payment Plan'!F234),'Mortgage Payment Plan'!E$14,'Mortgage Payment Plan'!F234),#N/A),#N/A)</f>
        <v>0</v>
      </c>
      <c r="H181" s="50">
        <f t="shared" si="1"/>
        <v>1678.74</v>
      </c>
      <c r="J181" s="49">
        <v>51471</v>
      </c>
      <c r="N181" s="50">
        <v>199617.84287745532</v>
      </c>
      <c r="O181" s="50">
        <v>220112.30287745508</v>
      </c>
      <c r="P181" s="50">
        <v>0</v>
      </c>
      <c r="Q181" s="50" t="e" cm="1">
        <f t="array" ref="Q181">IF('Mortgage Payment Plan'!E$22="Annual",IF(MATCH(J181,S:S,0),N181,#N/A),IF('Mortgage Payment Plan'!E$22="Percentage",_xlfn.IFS(R$2=J181,N181,R$3=J181,N181,R$4=J181,N181,R$5=J181,N181,R$6=J181,N181),#N/A))</f>
        <v>#N/A</v>
      </c>
      <c r="U181" s="49">
        <f>IFERROR(IF(V180&gt;0,IF(H_MortgageAmoritization!V180-H_MortgageAmoritization!Y181&gt;0,DATE(YEAR(U180),MONTH(U180)+1,DAY(U$2)),#N/A),#N/A),#N/A)</f>
        <v>51471</v>
      </c>
      <c r="V181" s="50">
        <f>IFERROR(IF(V180&gt;0,IF(OR(ISBLANK('Mortgage Payment Plan'!Q234),'Mortgage Payment Plan'!Q234=""),IF(H_MortgageAmoritization!V180-H_MortgageAmoritization!Y181&gt;0,H_MortgageAmoritization!V180-H_MortgageAmoritization!Y181,#N/A),'Mortgage Payment Plan'!Q234),#N/A),#N/A)</f>
        <v>199617.41884017098</v>
      </c>
      <c r="W181" s="50">
        <f>IFERROR(IF(AND(V180&gt;0,H_MortgageAmoritization!V180-H_MortgageAmoritization!Y181&gt;0),Z181+W180,#N/A),#N/A)</f>
        <v>220112.14204673428</v>
      </c>
      <c r="X181" s="50">
        <f>IFERROR(IF(AND(V180&gt;0,H_MortgageAmoritization!V180-H_MortgageAmoritization!Y181&gt;0),X180+AA181,#N/A),#N/A)</f>
        <v>0</v>
      </c>
      <c r="Y181" s="50">
        <f>IFERROR(IF(V180&gt;0,(IFERROR(('Mortgage Payment Plan'!E$8*('Mortgage Payment Plan'!E$9/12)/(1-((1+('Mortgage Payment Plan'!E$9/12))^IF('Mortgage Payment Plan'!E$16="30 Year Fixed",-360,-180)))),0))-(H_MortgageAmoritization!V180*'Mortgage Payment Plan'!E$9/12),#N/A),#N/A)</f>
        <v>677.26803604663689</v>
      </c>
      <c r="Z181" s="50">
        <f>IFERROR(IF(V180&gt;0,(H_MortgageAmoritization!V180*'Mortgage Payment Plan'!E$9/12),#N/A),#N/A)</f>
        <v>1001.4734343810882</v>
      </c>
      <c r="AA181" s="50">
        <f>IFERROR(IF(V180&gt;0,'Mortgage Payment Plan'!E$14,#N/A),#N/A)</f>
        <v>0</v>
      </c>
      <c r="AB181" s="49">
        <v>51471</v>
      </c>
      <c r="AC181" s="50">
        <v>199617.41884017098</v>
      </c>
      <c r="AD181" s="50">
        <v>220112.14204673428</v>
      </c>
      <c r="AE181" s="50">
        <v>0</v>
      </c>
    </row>
    <row r="182" spans="1:31" ht="15.75" customHeight="1" x14ac:dyDescent="0.25">
      <c r="A182" s="49">
        <f>IFERROR(IF(B181&gt;0,IF(ISBLANK('Mortgage Payment Plan'!C235),IF(H_MortgageAmoritization!B181-H_MortgageAmoritization!E182&gt;0,DATE(YEAR(A181),MONTH(A181)+1,DAY(A$2)),#N/A),'Mortgage Payment Plan'!C235),#N/A),#N/A)</f>
        <v>51502</v>
      </c>
      <c r="B182" s="50">
        <f>IFERROR(IF(B181&gt;0,IF(OR(ISBLANK('Mortgage Payment Plan'!G235),'Mortgage Payment Plan'!G235=""),IF(H_MortgageAmoritization!B181-H_MortgageAmoritization!E182&gt;0,H_MortgageAmoritization!B181-H_MortgageAmoritization!E182,#N/A),'Mortgage Payment Plan'!G235),#N/A),#N/A)</f>
        <v>198937.19209184259</v>
      </c>
      <c r="C182" s="50">
        <f>IFERROR(IF(AND(B181&gt;0,H_MortgageAmoritization!B181-H_MortgageAmoritization!E182&gt;0),F182+C181,#N/A),#N/A)</f>
        <v>221110.39209184234</v>
      </c>
      <c r="D182" s="50">
        <f>IFERROR(IF(AND(B181&gt;0,H_MortgageAmoritization!B181-H_MortgageAmoritization!E182&gt;0),D181+G182,#N/A),#N/A)</f>
        <v>0</v>
      </c>
      <c r="E182" s="50">
        <f>IFERROR(IF(B181&gt;0,IF(ISBLANK('Mortgage Payment Plan'!D235),('Mortgage Payment Plan'!E$18+'Mortgage Payment Plan'!E$19+IF(MONTH(A181)+1=MONTH(1&amp;'Mortgage Payment Plan'!E$21),'Mortgage Payment Plan'!E$20,IF(AND(MONTH(A181)+1=13,MONTH(1&amp;'Mortgage Payment Plan'!E$21)=1),'Mortgage Payment Plan'!E$20,0)))-(H_MortgageAmoritization!B181*'Mortgage Payment Plan'!E$9/12),'Mortgage Payment Plan'!D235),#N/A),#N/A)</f>
        <v>680.65078561272344</v>
      </c>
      <c r="F182" s="50">
        <f>IFERROR(IF(B181&gt;0,IF(ISBLANK('Mortgage Payment Plan'!E235),(H_MortgageAmoritization!B181*'Mortgage Payment Plan'!E$9/12),'Mortgage Payment Plan'!E235),#N/A),#N/A)</f>
        <v>998.08921438727657</v>
      </c>
      <c r="G182" s="50">
        <f>IFERROR(IF(B181&gt;0,IF(ISBLANK('Mortgage Payment Plan'!F235),'Mortgage Payment Plan'!E$14,'Mortgage Payment Plan'!F235),#N/A),#N/A)</f>
        <v>0</v>
      </c>
      <c r="H182" s="50">
        <f t="shared" si="1"/>
        <v>1678.74</v>
      </c>
      <c r="J182" s="49">
        <v>51502</v>
      </c>
      <c r="N182" s="50">
        <v>198937.19209184259</v>
      </c>
      <c r="O182" s="50">
        <v>221110.39209184234</v>
      </c>
      <c r="P182" s="50">
        <v>0</v>
      </c>
      <c r="Q182" s="50" t="e" cm="1">
        <f t="array" ref="Q182">IF('Mortgage Payment Plan'!E$22="Annual",IF(MATCH(J182,S:S,0),N182,#N/A),IF('Mortgage Payment Plan'!E$22="Percentage",_xlfn.IFS(R$2=J182,N182,R$3=J182,N182,R$4=J182,N182,R$5=J182,N182,R$6=J182,N182),#N/A))</f>
        <v>#N/A</v>
      </c>
      <c r="U182" s="49">
        <f>IFERROR(IF(V181&gt;0,IF(H_MortgageAmoritization!V181-H_MortgageAmoritization!Y182&gt;0,DATE(YEAR(U181),MONTH(U181)+1,DAY(U$2)),#N/A),#N/A),#N/A)</f>
        <v>51502</v>
      </c>
      <c r="V182" s="50">
        <f>IFERROR(IF(V181&gt;0,IF(OR(ISBLANK('Mortgage Payment Plan'!Q235),'Mortgage Payment Plan'!Q235=""),IF(H_MortgageAmoritization!V181-H_MortgageAmoritization!Y182&gt;0,H_MortgageAmoritization!V181-H_MortgageAmoritization!Y182,#N/A),'Mortgage Payment Plan'!Q235),#N/A),#N/A)</f>
        <v>198936.76446394413</v>
      </c>
      <c r="W182" s="50">
        <f>IFERROR(IF(AND(V181&gt;0,H_MortgageAmoritization!V181-H_MortgageAmoritization!Y182&gt;0),Z182+W181,#N/A),#N/A)</f>
        <v>221110.22914093515</v>
      </c>
      <c r="X182" s="50">
        <f>IFERROR(IF(AND(V181&gt;0,H_MortgageAmoritization!V181-H_MortgageAmoritization!Y182&gt;0),X181+AA182,#N/A),#N/A)</f>
        <v>0</v>
      </c>
      <c r="Y182" s="50">
        <f>IFERROR(IF(V181&gt;0,(IFERROR(('Mortgage Payment Plan'!E$8*('Mortgage Payment Plan'!E$9/12)/(1-((1+('Mortgage Payment Plan'!E$9/12))^IF('Mortgage Payment Plan'!E$16="30 Year Fixed",-360,-180)))),0))-(H_MortgageAmoritization!V181*'Mortgage Payment Plan'!E$9/12),#N/A),#N/A)</f>
        <v>680.65437622687011</v>
      </c>
      <c r="Z182" s="50">
        <f>IFERROR(IF(V181&gt;0,(H_MortgageAmoritization!V181*'Mortgage Payment Plan'!E$9/12),#N/A),#N/A)</f>
        <v>998.08709420085495</v>
      </c>
      <c r="AA182" s="50">
        <f>IFERROR(IF(V181&gt;0,'Mortgage Payment Plan'!E$14,#N/A),#N/A)</f>
        <v>0</v>
      </c>
      <c r="AB182" s="49">
        <v>51502</v>
      </c>
      <c r="AC182" s="50">
        <v>198936.76446394413</v>
      </c>
      <c r="AD182" s="50">
        <v>221110.22914093515</v>
      </c>
      <c r="AE182" s="50">
        <v>0</v>
      </c>
    </row>
    <row r="183" spans="1:31" ht="15.75" customHeight="1" x14ac:dyDescent="0.25">
      <c r="A183" s="49">
        <f>IFERROR(IF(B182&gt;0,IF(ISBLANK('Mortgage Payment Plan'!C236),IF(H_MortgageAmoritization!B182-H_MortgageAmoritization!E183&gt;0,DATE(YEAR(A182),MONTH(A182)+1,DAY(A$2)),#N/A),'Mortgage Payment Plan'!C236),#N/A),#N/A)</f>
        <v>51533</v>
      </c>
      <c r="B183" s="50">
        <f>IFERROR(IF(B182&gt;0,IF(OR(ISBLANK('Mortgage Payment Plan'!G236),'Mortgage Payment Plan'!G236=""),IF(H_MortgageAmoritization!B182-H_MortgageAmoritization!E183&gt;0,H_MortgageAmoritization!B182-H_MortgageAmoritization!E183,#N/A),'Mortgage Payment Plan'!G236),#N/A),#N/A)</f>
        <v>198253.1380523018</v>
      </c>
      <c r="C183" s="50">
        <f>IFERROR(IF(AND(B182&gt;0,H_MortgageAmoritization!B182-H_MortgageAmoritization!E183&gt;0),F183+C182,#N/A),#N/A)</f>
        <v>222105.07805230154</v>
      </c>
      <c r="D183" s="50">
        <f>IFERROR(IF(AND(B182&gt;0,H_MortgageAmoritization!B182-H_MortgageAmoritization!E183&gt;0),D182+G183,#N/A),#N/A)</f>
        <v>0</v>
      </c>
      <c r="E183" s="50">
        <f>IFERROR(IF(B182&gt;0,IF(ISBLANK('Mortgage Payment Plan'!D236),('Mortgage Payment Plan'!E$18+'Mortgage Payment Plan'!E$19+IF(MONTH(A182)+1=MONTH(1&amp;'Mortgage Payment Plan'!E$21),'Mortgage Payment Plan'!E$20,IF(AND(MONTH(A182)+1=13,MONTH(1&amp;'Mortgage Payment Plan'!E$21)=1),'Mortgage Payment Plan'!E$20,0)))-(H_MortgageAmoritization!B182*'Mortgage Payment Plan'!E$9/12),'Mortgage Payment Plan'!D236),#N/A),#N/A)</f>
        <v>684.05403954078713</v>
      </c>
      <c r="F183" s="50">
        <f>IFERROR(IF(B182&gt;0,IF(ISBLANK('Mortgage Payment Plan'!E236),(H_MortgageAmoritization!B182*'Mortgage Payment Plan'!E$9/12),'Mortgage Payment Plan'!E236),#N/A),#N/A)</f>
        <v>994.68596045921288</v>
      </c>
      <c r="G183" s="50">
        <f>IFERROR(IF(B182&gt;0,IF(ISBLANK('Mortgage Payment Plan'!F236),'Mortgage Payment Plan'!E$14,'Mortgage Payment Plan'!F236),#N/A),#N/A)</f>
        <v>0</v>
      </c>
      <c r="H183" s="50">
        <f t="shared" si="1"/>
        <v>1678.74</v>
      </c>
      <c r="J183" s="49">
        <v>51533</v>
      </c>
      <c r="N183" s="50">
        <v>198253.1380523018</v>
      </c>
      <c r="O183" s="50">
        <v>222105.07805230154</v>
      </c>
      <c r="P183" s="50">
        <v>0</v>
      </c>
      <c r="Q183" s="50" t="e" cm="1">
        <f t="array" ref="Q183">IF('Mortgage Payment Plan'!E$22="Annual",IF(MATCH(J183,S:S,0),N183,#N/A),IF('Mortgage Payment Plan'!E$22="Percentage",_xlfn.IFS(R$2=J183,N183,R$3=J183,N183,R$4=J183,N183,R$5=J183,N183,R$6=J183,N183),#N/A))</f>
        <v>#N/A</v>
      </c>
      <c r="U183" s="49">
        <f>IFERROR(IF(V182&gt;0,IF(H_MortgageAmoritization!V182-H_MortgageAmoritization!Y183&gt;0,DATE(YEAR(U182),MONTH(U182)+1,DAY(U$2)),#N/A),#N/A),#N/A)</f>
        <v>51533</v>
      </c>
      <c r="V183" s="50">
        <f>IFERROR(IF(V182&gt;0,IF(OR(ISBLANK('Mortgage Payment Plan'!Q236),'Mortgage Payment Plan'!Q236=""),IF(H_MortgageAmoritization!V182-H_MortgageAmoritization!Y183&gt;0,H_MortgageAmoritization!V182-H_MortgageAmoritization!Y183,#N/A),'Mortgage Payment Plan'!Q236),#N/A),#N/A)</f>
        <v>198252.70681583614</v>
      </c>
      <c r="W183" s="50">
        <f>IFERROR(IF(AND(V182&gt;0,H_MortgageAmoritization!V182-H_MortgageAmoritization!Y183&gt;0),Z183+W182,#N/A),#N/A)</f>
        <v>222104.91296325487</v>
      </c>
      <c r="X183" s="50">
        <f>IFERROR(IF(AND(V182&gt;0,H_MortgageAmoritization!V182-H_MortgageAmoritization!Y183&gt;0),X182+AA183,#N/A),#N/A)</f>
        <v>0</v>
      </c>
      <c r="Y183" s="50">
        <f>IFERROR(IF(V182&gt;0,(IFERROR(('Mortgage Payment Plan'!E$8*('Mortgage Payment Plan'!E$9/12)/(1-((1+('Mortgage Payment Plan'!E$9/12))^IF('Mortgage Payment Plan'!E$16="30 Year Fixed",-360,-180)))),0))-(H_MortgageAmoritization!V182*'Mortgage Payment Plan'!E$9/12),#N/A),#N/A)</f>
        <v>684.05764810800451</v>
      </c>
      <c r="Z183" s="50">
        <f>IFERROR(IF(V182&gt;0,(H_MortgageAmoritization!V182*'Mortgage Payment Plan'!E$9/12),#N/A),#N/A)</f>
        <v>994.68382231972055</v>
      </c>
      <c r="AA183" s="50">
        <f>IFERROR(IF(V182&gt;0,'Mortgage Payment Plan'!E$14,#N/A),#N/A)</f>
        <v>0</v>
      </c>
      <c r="AB183" s="49">
        <v>51533</v>
      </c>
      <c r="AC183" s="50">
        <v>198252.70681583614</v>
      </c>
      <c r="AD183" s="50">
        <v>222104.91296325487</v>
      </c>
      <c r="AE183" s="50">
        <v>0</v>
      </c>
    </row>
    <row r="184" spans="1:31" ht="15.75" customHeight="1" x14ac:dyDescent="0.25">
      <c r="A184" s="49">
        <f>IFERROR(IF(B183&gt;0,IF(ISBLANK('Mortgage Payment Plan'!C237),IF(H_MortgageAmoritization!B183-H_MortgageAmoritization!E184&gt;0,DATE(YEAR(A183),MONTH(A183)+1,DAY(A$2)),#N/A),'Mortgage Payment Plan'!C237),#N/A),#N/A)</f>
        <v>51561</v>
      </c>
      <c r="B184" s="50">
        <f>IFERROR(IF(B183&gt;0,IF(OR(ISBLANK('Mortgage Payment Plan'!G237),'Mortgage Payment Plan'!G237=""),IF(H_MortgageAmoritization!B183-H_MortgageAmoritization!E184&gt;0,H_MortgageAmoritization!B183-H_MortgageAmoritization!E184,#N/A),'Mortgage Payment Plan'!G237),#N/A),#N/A)</f>
        <v>197565.66374256331</v>
      </c>
      <c r="C184" s="50">
        <f>IFERROR(IF(AND(B183&gt;0,H_MortgageAmoritization!B183-H_MortgageAmoritization!E184&gt;0),F184+C183,#N/A),#N/A)</f>
        <v>223096.34374256304</v>
      </c>
      <c r="D184" s="50">
        <f>IFERROR(IF(AND(B183&gt;0,H_MortgageAmoritization!B183-H_MortgageAmoritization!E184&gt;0),D183+G184,#N/A),#N/A)</f>
        <v>0</v>
      </c>
      <c r="E184" s="50">
        <f>IFERROR(IF(B183&gt;0,IF(ISBLANK('Mortgage Payment Plan'!D237),('Mortgage Payment Plan'!E$18+'Mortgage Payment Plan'!E$19+IF(MONTH(A183)+1=MONTH(1&amp;'Mortgage Payment Plan'!E$21),'Mortgage Payment Plan'!E$20,IF(AND(MONTH(A183)+1=13,MONTH(1&amp;'Mortgage Payment Plan'!E$21)=1),'Mortgage Payment Plan'!E$20,0)))-(H_MortgageAmoritization!B183*'Mortgage Payment Plan'!E$9/12),'Mortgage Payment Plan'!D237),#N/A),#N/A)</f>
        <v>687.474309738491</v>
      </c>
      <c r="F184" s="50">
        <f>IFERROR(IF(B183&gt;0,IF(ISBLANK('Mortgage Payment Plan'!E237),(H_MortgageAmoritization!B183*'Mortgage Payment Plan'!E$9/12),'Mortgage Payment Plan'!E237),#N/A),#N/A)</f>
        <v>991.26569026150901</v>
      </c>
      <c r="G184" s="50">
        <f>IFERROR(IF(B183&gt;0,IF(ISBLANK('Mortgage Payment Plan'!F237),'Mortgage Payment Plan'!E$14,'Mortgage Payment Plan'!F237),#N/A),#N/A)</f>
        <v>0</v>
      </c>
      <c r="H184" s="50">
        <f t="shared" si="1"/>
        <v>1678.74</v>
      </c>
      <c r="J184" s="49">
        <v>51561</v>
      </c>
      <c r="N184" s="50">
        <v>197565.66374256331</v>
      </c>
      <c r="O184" s="50">
        <v>223096.34374256304</v>
      </c>
      <c r="P184" s="50">
        <v>0</v>
      </c>
      <c r="Q184" s="50" t="e" cm="1">
        <f t="array" ref="Q184">IF('Mortgage Payment Plan'!E$22="Annual",IF(MATCH(J184,S:S,0),N184,#N/A),IF('Mortgage Payment Plan'!E$22="Percentage",_xlfn.IFS(R$2=J184,N184,R$3=J184,N184,R$4=J184,N184,R$5=J184,N184,R$6=J184,N184),#N/A))</f>
        <v>#N/A</v>
      </c>
      <c r="U184" s="49">
        <f>IFERROR(IF(V183&gt;0,IF(H_MortgageAmoritization!V183-H_MortgageAmoritization!Y184&gt;0,DATE(YEAR(U183),MONTH(U183)+1,DAY(U$2)),#N/A),#N/A),#N/A)</f>
        <v>51561</v>
      </c>
      <c r="V184" s="50">
        <f>IFERROR(IF(V183&gt;0,IF(OR(ISBLANK('Mortgage Payment Plan'!Q237),'Mortgage Payment Plan'!Q237=""),IF(H_MortgageAmoritization!V183-H_MortgageAmoritization!Y184&gt;0,H_MortgageAmoritization!V183-H_MortgageAmoritization!Y184,#N/A),'Mortgage Payment Plan'!Q237),#N/A),#N/A)</f>
        <v>197565.22887948758</v>
      </c>
      <c r="W184" s="50">
        <f>IFERROR(IF(AND(V183&gt;0,H_MortgageAmoritization!V183-H_MortgageAmoritization!Y184&gt;0),Z184+W183,#N/A),#N/A)</f>
        <v>223096.17649733406</v>
      </c>
      <c r="X184" s="50">
        <f>IFERROR(IF(AND(V183&gt;0,H_MortgageAmoritization!V183-H_MortgageAmoritization!Y184&gt;0),X183+AA184,#N/A),#N/A)</f>
        <v>0</v>
      </c>
      <c r="Y184" s="50">
        <f>IFERROR(IF(V183&gt;0,(IFERROR(('Mortgage Payment Plan'!E$8*('Mortgage Payment Plan'!E$9/12)/(1-((1+('Mortgage Payment Plan'!E$9/12))^IF('Mortgage Payment Plan'!E$16="30 Year Fixed",-360,-180)))),0))-(H_MortgageAmoritization!V183*'Mortgage Payment Plan'!E$9/12),#N/A),#N/A)</f>
        <v>687.4779363485444</v>
      </c>
      <c r="Z184" s="50">
        <f>IFERROR(IF(V183&gt;0,(H_MortgageAmoritization!V183*'Mortgage Payment Plan'!E$9/12),#N/A),#N/A)</f>
        <v>991.26353407918066</v>
      </c>
      <c r="AA184" s="50">
        <f>IFERROR(IF(V183&gt;0,'Mortgage Payment Plan'!E$14,#N/A),#N/A)</f>
        <v>0</v>
      </c>
      <c r="AB184" s="49">
        <v>51561</v>
      </c>
      <c r="AC184" s="50">
        <v>197565.22887948758</v>
      </c>
      <c r="AD184" s="50">
        <v>223096.17649733406</v>
      </c>
      <c r="AE184" s="50">
        <v>0</v>
      </c>
    </row>
    <row r="185" spans="1:31" ht="15.75" customHeight="1" x14ac:dyDescent="0.25">
      <c r="A185" s="49">
        <f>IFERROR(IF(B184&gt;0,IF(ISBLANK('Mortgage Payment Plan'!C238),IF(H_MortgageAmoritization!B184-H_MortgageAmoritization!E185&gt;0,DATE(YEAR(A184),MONTH(A184)+1,DAY(A$2)),#N/A),'Mortgage Payment Plan'!C238),#N/A),#N/A)</f>
        <v>51592</v>
      </c>
      <c r="B185" s="50">
        <f>IFERROR(IF(B184&gt;0,IF(OR(ISBLANK('Mortgage Payment Plan'!G238),'Mortgage Payment Plan'!G238=""),IF(H_MortgageAmoritization!B184-H_MortgageAmoritization!E185&gt;0,H_MortgageAmoritization!B184-H_MortgageAmoritization!E185,#N/A),'Mortgage Payment Plan'!G238),#N/A),#N/A)</f>
        <v>196874.75206127611</v>
      </c>
      <c r="C185" s="50">
        <f>IFERROR(IF(AND(B184&gt;0,H_MortgageAmoritization!B184-H_MortgageAmoritization!E185&gt;0),F185+C184,#N/A),#N/A)</f>
        <v>224084.17206127587</v>
      </c>
      <c r="D185" s="50">
        <f>IFERROR(IF(AND(B184&gt;0,H_MortgageAmoritization!B184-H_MortgageAmoritization!E185&gt;0),D184+G185,#N/A),#N/A)</f>
        <v>0</v>
      </c>
      <c r="E185" s="50">
        <f>IFERROR(IF(B184&gt;0,IF(ISBLANK('Mortgage Payment Plan'!D238),('Mortgage Payment Plan'!E$18+'Mortgage Payment Plan'!E$19+IF(MONTH(A184)+1=MONTH(1&amp;'Mortgage Payment Plan'!E$21),'Mortgage Payment Plan'!E$20,IF(AND(MONTH(A184)+1=13,MONTH(1&amp;'Mortgage Payment Plan'!E$21)=1),'Mortgage Payment Plan'!E$20,0)))-(H_MortgageAmoritization!B184*'Mortgage Payment Plan'!E$9/12),'Mortgage Payment Plan'!D238),#N/A),#N/A)</f>
        <v>690.91168128718357</v>
      </c>
      <c r="F185" s="50">
        <f>IFERROR(IF(B184&gt;0,IF(ISBLANK('Mortgage Payment Plan'!E238),(H_MortgageAmoritization!B184*'Mortgage Payment Plan'!E$9/12),'Mortgage Payment Plan'!E238),#N/A),#N/A)</f>
        <v>987.82831871281644</v>
      </c>
      <c r="G185" s="50">
        <f>IFERROR(IF(B184&gt;0,IF(ISBLANK('Mortgage Payment Plan'!F238),'Mortgage Payment Plan'!E$14,'Mortgage Payment Plan'!F238),#N/A),#N/A)</f>
        <v>0</v>
      </c>
      <c r="H185" s="50">
        <f t="shared" si="1"/>
        <v>1678.74</v>
      </c>
      <c r="J185" s="49">
        <v>51592</v>
      </c>
      <c r="N185" s="50">
        <v>196874.75206127611</v>
      </c>
      <c r="O185" s="50">
        <v>224084.17206127587</v>
      </c>
      <c r="P185" s="50">
        <v>0</v>
      </c>
      <c r="Q185" s="50" t="e" cm="1">
        <f t="array" ref="Q185">IF('Mortgage Payment Plan'!E$22="Annual",IF(MATCH(J185,S:S,0),N185,#N/A),IF('Mortgage Payment Plan'!E$22="Percentage",_xlfn.IFS(R$2=J185,N185,R$3=J185,N185,R$4=J185,N185,R$5=J185,N185,R$6=J185,N185),#N/A))</f>
        <v>#N/A</v>
      </c>
      <c r="U185" s="49">
        <f>IFERROR(IF(V184&gt;0,IF(H_MortgageAmoritization!V184-H_MortgageAmoritization!Y185&gt;0,DATE(YEAR(U184),MONTH(U184)+1,DAY(U$2)),#N/A),#N/A),#N/A)</f>
        <v>51592</v>
      </c>
      <c r="V185" s="50">
        <f>IFERROR(IF(V184&gt;0,IF(OR(ISBLANK('Mortgage Payment Plan'!Q238),'Mortgage Payment Plan'!Q238=""),IF(H_MortgageAmoritization!V184-H_MortgageAmoritization!Y185&gt;0,H_MortgageAmoritization!V184-H_MortgageAmoritization!Y185,#N/A),'Mortgage Payment Plan'!Q238),#N/A),#N/A)</f>
        <v>196874.31355345729</v>
      </c>
      <c r="W185" s="50">
        <f>IFERROR(IF(AND(V184&gt;0,H_MortgageAmoritization!V184-H_MortgageAmoritization!Y185&gt;0),Z185+W184,#N/A),#N/A)</f>
        <v>224084.00264173149</v>
      </c>
      <c r="X185" s="50">
        <f>IFERROR(IF(AND(V184&gt;0,H_MortgageAmoritization!V184-H_MortgageAmoritization!Y185&gt;0),X184+AA185,#N/A),#N/A)</f>
        <v>0</v>
      </c>
      <c r="Y185" s="50">
        <f>IFERROR(IF(V184&gt;0,(IFERROR(('Mortgage Payment Plan'!E$8*('Mortgage Payment Plan'!E$9/12)/(1-((1+('Mortgage Payment Plan'!E$9/12))^IF('Mortgage Payment Plan'!E$16="30 Year Fixed",-360,-180)))),0))-(H_MortgageAmoritization!V184*'Mortgage Payment Plan'!E$9/12),#N/A),#N/A)</f>
        <v>690.91532603028713</v>
      </c>
      <c r="Z185" s="50">
        <f>IFERROR(IF(V184&gt;0,(H_MortgageAmoritization!V184*'Mortgage Payment Plan'!E$9/12),#N/A),#N/A)</f>
        <v>987.82614439743793</v>
      </c>
      <c r="AA185" s="50">
        <f>IFERROR(IF(V184&gt;0,'Mortgage Payment Plan'!E$14,#N/A),#N/A)</f>
        <v>0</v>
      </c>
      <c r="AB185" s="49">
        <v>51592</v>
      </c>
      <c r="AC185" s="50">
        <v>196874.31355345729</v>
      </c>
      <c r="AD185" s="50">
        <v>224084.00264173149</v>
      </c>
      <c r="AE185" s="50">
        <v>0</v>
      </c>
    </row>
    <row r="186" spans="1:31" ht="15.75" customHeight="1" x14ac:dyDescent="0.25">
      <c r="A186" s="49">
        <f>IFERROR(IF(B185&gt;0,IF(ISBLANK('Mortgage Payment Plan'!C239),IF(H_MortgageAmoritization!B185-H_MortgageAmoritization!E186&gt;0,DATE(YEAR(A185),MONTH(A185)+1,DAY(A$2)),#N/A),'Mortgage Payment Plan'!C239),#N/A),#N/A)</f>
        <v>51622</v>
      </c>
      <c r="B186" s="50">
        <f>IFERROR(IF(B185&gt;0,IF(OR(ISBLANK('Mortgage Payment Plan'!G239),'Mortgage Payment Plan'!G239=""),IF(H_MortgageAmoritization!B185-H_MortgageAmoritization!E186&gt;0,H_MortgageAmoritization!B185-H_MortgageAmoritization!E186,#N/A),'Mortgage Payment Plan'!G239),#N/A),#N/A)</f>
        <v>196180.38582158249</v>
      </c>
      <c r="C186" s="50">
        <f>IFERROR(IF(AND(B185&gt;0,H_MortgageAmoritization!B185-H_MortgageAmoritization!E186&gt;0),F186+C185,#N/A),#N/A)</f>
        <v>225068.54582158226</v>
      </c>
      <c r="D186" s="50">
        <f>IFERROR(IF(AND(B185&gt;0,H_MortgageAmoritization!B185-H_MortgageAmoritization!E186&gt;0),D185+G186,#N/A),#N/A)</f>
        <v>0</v>
      </c>
      <c r="E186" s="50">
        <f>IFERROR(IF(B185&gt;0,IF(ISBLANK('Mortgage Payment Plan'!D239),('Mortgage Payment Plan'!E$18+'Mortgage Payment Plan'!E$19+IF(MONTH(A185)+1=MONTH(1&amp;'Mortgage Payment Plan'!E$21),'Mortgage Payment Plan'!E$20,IF(AND(MONTH(A185)+1=13,MONTH(1&amp;'Mortgage Payment Plan'!E$21)=1),'Mortgage Payment Plan'!E$20,0)))-(H_MortgageAmoritization!B185*'Mortgage Payment Plan'!E$9/12),'Mortgage Payment Plan'!D239),#N/A),#N/A)</f>
        <v>694.36623969361949</v>
      </c>
      <c r="F186" s="50">
        <f>IFERROR(IF(B185&gt;0,IF(ISBLANK('Mortgage Payment Plan'!E239),(H_MortgageAmoritization!B185*'Mortgage Payment Plan'!E$9/12),'Mortgage Payment Plan'!E239),#N/A),#N/A)</f>
        <v>984.37376030638052</v>
      </c>
      <c r="G186" s="50">
        <f>IFERROR(IF(B185&gt;0,IF(ISBLANK('Mortgage Payment Plan'!F239),'Mortgage Payment Plan'!E$14,'Mortgage Payment Plan'!F239),#N/A),#N/A)</f>
        <v>0</v>
      </c>
      <c r="H186" s="50">
        <f t="shared" si="1"/>
        <v>1678.74</v>
      </c>
      <c r="J186" s="49">
        <v>51622</v>
      </c>
      <c r="N186" s="50">
        <v>196180.38582158249</v>
      </c>
      <c r="O186" s="50">
        <v>225068.54582158226</v>
      </c>
      <c r="P186" s="50">
        <v>0</v>
      </c>
      <c r="Q186" s="50" t="e" cm="1">
        <f t="array" ref="Q186">IF('Mortgage Payment Plan'!E$22="Annual",IF(MATCH(J186,S:S,0),N186,#N/A),IF('Mortgage Payment Plan'!E$22="Percentage",_xlfn.IFS(R$2=J186,N186,R$3=J186,N186,R$4=J186,N186,R$5=J186,N186,R$6=J186,N186),#N/A))</f>
        <v>#N/A</v>
      </c>
      <c r="U186" s="49">
        <f>IFERROR(IF(V185&gt;0,IF(H_MortgageAmoritization!V185-H_MortgageAmoritization!Y186&gt;0,DATE(YEAR(U185),MONTH(U185)+1,DAY(U$2)),#N/A),#N/A),#N/A)</f>
        <v>51622</v>
      </c>
      <c r="V186" s="50">
        <f>IFERROR(IF(V185&gt;0,IF(OR(ISBLANK('Mortgage Payment Plan'!Q239),'Mortgage Payment Plan'!Q239=""),IF(H_MortgageAmoritization!V185-H_MortgageAmoritization!Y186&gt;0,H_MortgageAmoritization!V185-H_MortgageAmoritization!Y186,#N/A),'Mortgage Payment Plan'!Q239),#N/A),#N/A)</f>
        <v>196179.94365079686</v>
      </c>
      <c r="W186" s="50">
        <f>IFERROR(IF(AND(V185&gt;0,H_MortgageAmoritization!V185-H_MortgageAmoritization!Y186&gt;0),Z186+W185,#N/A),#N/A)</f>
        <v>225068.37420949878</v>
      </c>
      <c r="X186" s="50">
        <f>IFERROR(IF(AND(V185&gt;0,H_MortgageAmoritization!V185-H_MortgageAmoritization!Y186&gt;0),X185+AA186,#N/A),#N/A)</f>
        <v>0</v>
      </c>
      <c r="Y186" s="50">
        <f>IFERROR(IF(V185&gt;0,(IFERROR(('Mortgage Payment Plan'!E$8*('Mortgage Payment Plan'!E$9/12)/(1-((1+('Mortgage Payment Plan'!E$9/12))^IF('Mortgage Payment Plan'!E$16="30 Year Fixed",-360,-180)))),0))-(H_MortgageAmoritization!V185*'Mortgage Payment Plan'!E$9/12),#N/A),#N/A)</f>
        <v>694.3699026604387</v>
      </c>
      <c r="Z186" s="50">
        <f>IFERROR(IF(V185&gt;0,(H_MortgageAmoritization!V185*'Mortgage Payment Plan'!E$9/12),#N/A),#N/A)</f>
        <v>984.37156776728636</v>
      </c>
      <c r="AA186" s="50">
        <f>IFERROR(IF(V185&gt;0,'Mortgage Payment Plan'!E$14,#N/A),#N/A)</f>
        <v>0</v>
      </c>
      <c r="AB186" s="49">
        <v>51622</v>
      </c>
      <c r="AC186" s="50">
        <v>196179.94365079686</v>
      </c>
      <c r="AD186" s="50">
        <v>225068.37420949878</v>
      </c>
      <c r="AE186" s="50">
        <v>0</v>
      </c>
    </row>
    <row r="187" spans="1:31" ht="15.75" customHeight="1" x14ac:dyDescent="0.25">
      <c r="A187" s="49">
        <f>IFERROR(IF(B186&gt;0,IF(ISBLANK('Mortgage Payment Plan'!C240),IF(H_MortgageAmoritization!B186-H_MortgageAmoritization!E187&gt;0,DATE(YEAR(A186),MONTH(A186)+1,DAY(A$2)),#N/A),'Mortgage Payment Plan'!C240),#N/A),#N/A)</f>
        <v>51653</v>
      </c>
      <c r="B187" s="50">
        <f>IFERROR(IF(B186&gt;0,IF(OR(ISBLANK('Mortgage Payment Plan'!G240),'Mortgage Payment Plan'!G240=""),IF(H_MortgageAmoritization!B186-H_MortgageAmoritization!E187&gt;0,H_MortgageAmoritization!B186-H_MortgageAmoritization!E187,#N/A),'Mortgage Payment Plan'!G240),#N/A),#N/A)</f>
        <v>195482.5477506904</v>
      </c>
      <c r="C187" s="50">
        <f>IFERROR(IF(AND(B186&gt;0,H_MortgageAmoritization!B186-H_MortgageAmoritization!E187&gt;0),F187+C186,#N/A),#N/A)</f>
        <v>226049.44775069016</v>
      </c>
      <c r="D187" s="50">
        <f>IFERROR(IF(AND(B186&gt;0,H_MortgageAmoritization!B186-H_MortgageAmoritization!E187&gt;0),D186+G187,#N/A),#N/A)</f>
        <v>0</v>
      </c>
      <c r="E187" s="50">
        <f>IFERROR(IF(B186&gt;0,IF(ISBLANK('Mortgage Payment Plan'!D240),('Mortgage Payment Plan'!E$18+'Mortgage Payment Plan'!E$19+IF(MONTH(A186)+1=MONTH(1&amp;'Mortgage Payment Plan'!E$21),'Mortgage Payment Plan'!E$20,IF(AND(MONTH(A186)+1=13,MONTH(1&amp;'Mortgage Payment Plan'!E$21)=1),'Mortgage Payment Plan'!E$20,0)))-(H_MortgageAmoritization!B186*'Mortgage Payment Plan'!E$9/12),'Mortgage Payment Plan'!D240),#N/A),#N/A)</f>
        <v>697.83807089208756</v>
      </c>
      <c r="F187" s="50">
        <f>IFERROR(IF(B186&gt;0,IF(ISBLANK('Mortgage Payment Plan'!E240),(H_MortgageAmoritization!B186*'Mortgage Payment Plan'!E$9/12),'Mortgage Payment Plan'!E240),#N/A),#N/A)</f>
        <v>980.90192910791245</v>
      </c>
      <c r="G187" s="50">
        <f>IFERROR(IF(B186&gt;0,IF(ISBLANK('Mortgage Payment Plan'!F240),'Mortgage Payment Plan'!E$14,'Mortgage Payment Plan'!F240),#N/A),#N/A)</f>
        <v>0</v>
      </c>
      <c r="H187" s="50">
        <f t="shared" si="1"/>
        <v>1678.74</v>
      </c>
      <c r="J187" s="49">
        <v>51653</v>
      </c>
      <c r="N187" s="50">
        <v>195482.5477506904</v>
      </c>
      <c r="O187" s="50">
        <v>226049.44775069016</v>
      </c>
      <c r="P187" s="50">
        <v>0</v>
      </c>
      <c r="Q187" s="50" t="e" cm="1">
        <f t="array" ref="Q187">IF('Mortgage Payment Plan'!E$22="Annual",IF(MATCH(J187,S:S,0),N187,#N/A),IF('Mortgage Payment Plan'!E$22="Percentage",_xlfn.IFS(R$2=J187,N187,R$3=J187,N187,R$4=J187,N187,R$5=J187,N187,R$6=J187,N187),#N/A))</f>
        <v>#N/A</v>
      </c>
      <c r="U187" s="49">
        <f>IFERROR(IF(V186&gt;0,IF(H_MortgageAmoritization!V186-H_MortgageAmoritization!Y187&gt;0,DATE(YEAR(U186),MONTH(U186)+1,DAY(U$2)),#N/A),#N/A),#N/A)</f>
        <v>51653</v>
      </c>
      <c r="V187" s="50">
        <f>IFERROR(IF(V186&gt;0,IF(OR(ISBLANK('Mortgage Payment Plan'!Q240),'Mortgage Payment Plan'!Q240=""),IF(H_MortgageAmoritization!V186-H_MortgageAmoritization!Y187&gt;0,H_MortgageAmoritization!V186-H_MortgageAmoritization!Y187,#N/A),'Mortgage Payment Plan'!Q240),#N/A),#N/A)</f>
        <v>195482.10189862314</v>
      </c>
      <c r="W187" s="50">
        <f>IFERROR(IF(AND(V186&gt;0,H_MortgageAmoritization!V186-H_MortgageAmoritization!Y187&gt;0),Z187+W186,#N/A),#N/A)</f>
        <v>226049.27392775277</v>
      </c>
      <c r="X187" s="50">
        <f>IFERROR(IF(AND(V186&gt;0,H_MortgageAmoritization!V186-H_MortgageAmoritization!Y187&gt;0),X186+AA187,#N/A),#N/A)</f>
        <v>0</v>
      </c>
      <c r="Y187" s="50">
        <f>IFERROR(IF(V186&gt;0,(IFERROR(('Mortgage Payment Plan'!E$8*('Mortgage Payment Plan'!E$9/12)/(1-((1+('Mortgage Payment Plan'!E$9/12))^IF('Mortgage Payment Plan'!E$16="30 Year Fixed",-360,-180)))),0))-(H_MortgageAmoritization!V186*'Mortgage Payment Plan'!E$9/12),#N/A),#N/A)</f>
        <v>697.84175217374082</v>
      </c>
      <c r="Z187" s="50">
        <f>IFERROR(IF(V186&gt;0,(H_MortgageAmoritization!V186*'Mortgage Payment Plan'!E$9/12),#N/A),#N/A)</f>
        <v>980.89971825398425</v>
      </c>
      <c r="AA187" s="50">
        <f>IFERROR(IF(V186&gt;0,'Mortgage Payment Plan'!E$14,#N/A),#N/A)</f>
        <v>0</v>
      </c>
      <c r="AB187" s="49">
        <v>51653</v>
      </c>
      <c r="AC187" s="50">
        <v>195482.10189862314</v>
      </c>
      <c r="AD187" s="50">
        <v>226049.27392775277</v>
      </c>
      <c r="AE187" s="50">
        <v>0</v>
      </c>
    </row>
    <row r="188" spans="1:31" ht="15.75" customHeight="1" x14ac:dyDescent="0.25">
      <c r="A188" s="49">
        <f>IFERROR(IF(B187&gt;0,IF(ISBLANK('Mortgage Payment Plan'!C241),IF(H_MortgageAmoritization!B187-H_MortgageAmoritization!E188&gt;0,DATE(YEAR(A187),MONTH(A187)+1,DAY(A$2)),#N/A),'Mortgage Payment Plan'!C241),#N/A),#N/A)</f>
        <v>51683</v>
      </c>
      <c r="B188" s="50">
        <f>IFERROR(IF(B187&gt;0,IF(OR(ISBLANK('Mortgage Payment Plan'!G241),'Mortgage Payment Plan'!G241=""),IF(H_MortgageAmoritization!B187-H_MortgageAmoritization!E188&gt;0,H_MortgageAmoritization!B187-H_MortgageAmoritization!E188,#N/A),'Mortgage Payment Plan'!G241),#N/A),#N/A)</f>
        <v>194781.22048944386</v>
      </c>
      <c r="C188" s="50">
        <f>IFERROR(IF(AND(B187&gt;0,H_MortgageAmoritization!B187-H_MortgageAmoritization!E188&gt;0),F188+C187,#N/A),#N/A)</f>
        <v>227026.86048944361</v>
      </c>
      <c r="D188" s="50">
        <f>IFERROR(IF(AND(B187&gt;0,H_MortgageAmoritization!B187-H_MortgageAmoritization!E188&gt;0),D187+G188,#N/A),#N/A)</f>
        <v>0</v>
      </c>
      <c r="E188" s="50">
        <f>IFERROR(IF(B187&gt;0,IF(ISBLANK('Mortgage Payment Plan'!D241),('Mortgage Payment Plan'!E$18+'Mortgage Payment Plan'!E$19+IF(MONTH(A187)+1=MONTH(1&amp;'Mortgage Payment Plan'!E$21),'Mortgage Payment Plan'!E$20,IF(AND(MONTH(A187)+1=13,MONTH(1&amp;'Mortgage Payment Plan'!E$21)=1),'Mortgage Payment Plan'!E$20,0)))-(H_MortgageAmoritization!B187*'Mortgage Payment Plan'!E$9/12),'Mortgage Payment Plan'!D241),#N/A),#N/A)</f>
        <v>701.32726124654812</v>
      </c>
      <c r="F188" s="50">
        <f>IFERROR(IF(B187&gt;0,IF(ISBLANK('Mortgage Payment Plan'!E241),(H_MortgageAmoritization!B187*'Mortgage Payment Plan'!E$9/12),'Mortgage Payment Plan'!E241),#N/A),#N/A)</f>
        <v>977.41273875345189</v>
      </c>
      <c r="G188" s="50">
        <f>IFERROR(IF(B187&gt;0,IF(ISBLANK('Mortgage Payment Plan'!F241),'Mortgage Payment Plan'!E$14,'Mortgage Payment Plan'!F241),#N/A),#N/A)</f>
        <v>0</v>
      </c>
      <c r="H188" s="50">
        <f t="shared" si="1"/>
        <v>1678.74</v>
      </c>
      <c r="J188" s="49">
        <v>51683</v>
      </c>
      <c r="N188" s="50">
        <v>194781.22048944386</v>
      </c>
      <c r="O188" s="50">
        <v>227026.86048944361</v>
      </c>
      <c r="P188" s="50">
        <v>0</v>
      </c>
      <c r="Q188" s="50" t="e" cm="1">
        <f t="array" ref="Q188">IF('Mortgage Payment Plan'!E$22="Annual",IF(MATCH(J188,S:S,0),N188,#N/A),IF('Mortgage Payment Plan'!E$22="Percentage",_xlfn.IFS(R$2=J188,N188,R$3=J188,N188,R$4=J188,N188,R$5=J188,N188,R$6=J188,N188),#N/A))</f>
        <v>#N/A</v>
      </c>
      <c r="U188" s="49">
        <f>IFERROR(IF(V187&gt;0,IF(H_MortgageAmoritization!V187-H_MortgageAmoritization!Y188&gt;0,DATE(YEAR(U187),MONTH(U187)+1,DAY(U$2)),#N/A),#N/A),#N/A)</f>
        <v>51683</v>
      </c>
      <c r="V188" s="50">
        <f>IFERROR(IF(V187&gt;0,IF(OR(ISBLANK('Mortgage Payment Plan'!Q241),'Mortgage Payment Plan'!Q241=""),IF(H_MortgageAmoritization!V187-H_MortgageAmoritization!Y188&gt;0,H_MortgageAmoritization!V187-H_MortgageAmoritization!Y188,#N/A),'Mortgage Payment Plan'!Q241),#N/A),#N/A)</f>
        <v>194780.77093768853</v>
      </c>
      <c r="W188" s="50">
        <f>IFERROR(IF(AND(V187&gt;0,H_MortgageAmoritization!V187-H_MortgageAmoritization!Y188&gt;0),Z188+W187,#N/A),#N/A)</f>
        <v>227026.68443724589</v>
      </c>
      <c r="X188" s="50">
        <f>IFERROR(IF(AND(V187&gt;0,H_MortgageAmoritization!V187-H_MortgageAmoritization!Y188&gt;0),X187+AA188,#N/A),#N/A)</f>
        <v>0</v>
      </c>
      <c r="Y188" s="50">
        <f>IFERROR(IF(V187&gt;0,(IFERROR(('Mortgage Payment Plan'!E$8*('Mortgage Payment Plan'!E$9/12)/(1-((1+('Mortgage Payment Plan'!E$9/12))^IF('Mortgage Payment Plan'!E$16="30 Year Fixed",-360,-180)))),0))-(H_MortgageAmoritization!V187*'Mortgage Payment Plan'!E$9/12),#N/A),#N/A)</f>
        <v>701.33096093460949</v>
      </c>
      <c r="Z188" s="50">
        <f>IFERROR(IF(V187&gt;0,(H_MortgageAmoritization!V187*'Mortgage Payment Plan'!E$9/12),#N/A),#N/A)</f>
        <v>977.41050949311557</v>
      </c>
      <c r="AA188" s="50">
        <f>IFERROR(IF(V187&gt;0,'Mortgage Payment Plan'!E$14,#N/A),#N/A)</f>
        <v>0</v>
      </c>
      <c r="AB188" s="49">
        <v>51683</v>
      </c>
      <c r="AC188" s="50">
        <v>194780.77093768853</v>
      </c>
      <c r="AD188" s="50">
        <v>227026.68443724589</v>
      </c>
      <c r="AE188" s="50">
        <v>0</v>
      </c>
    </row>
    <row r="189" spans="1:31" ht="15.75" customHeight="1" x14ac:dyDescent="0.25">
      <c r="A189" s="49">
        <f>IFERROR(IF(B188&gt;0,IF(ISBLANK('Mortgage Payment Plan'!C242),IF(H_MortgageAmoritization!B188-H_MortgageAmoritization!E189&gt;0,DATE(YEAR(A188),MONTH(A188)+1,DAY(A$2)),#N/A),'Mortgage Payment Plan'!C242),#N/A),#N/A)</f>
        <v>51714</v>
      </c>
      <c r="B189" s="50">
        <f>IFERROR(IF(B188&gt;0,IF(OR(ISBLANK('Mortgage Payment Plan'!G242),'Mortgage Payment Plan'!G242=""),IF(H_MortgageAmoritization!B188-H_MortgageAmoritization!E189&gt;0,H_MortgageAmoritization!B188-H_MortgageAmoritization!E189,#N/A),'Mortgage Payment Plan'!G242),#N/A),#N/A)</f>
        <v>194076.38659189109</v>
      </c>
      <c r="C189" s="50">
        <f>IFERROR(IF(AND(B188&gt;0,H_MortgageAmoritization!B188-H_MortgageAmoritization!E189&gt;0),F189+C188,#N/A),#N/A)</f>
        <v>228000.76659189083</v>
      </c>
      <c r="D189" s="50">
        <f>IFERROR(IF(AND(B188&gt;0,H_MortgageAmoritization!B188-H_MortgageAmoritization!E189&gt;0),D188+G189,#N/A),#N/A)</f>
        <v>0</v>
      </c>
      <c r="E189" s="50">
        <f>IFERROR(IF(B188&gt;0,IF(ISBLANK('Mortgage Payment Plan'!D242),('Mortgage Payment Plan'!E$18+'Mortgage Payment Plan'!E$19+IF(MONTH(A188)+1=MONTH(1&amp;'Mortgage Payment Plan'!E$21),'Mortgage Payment Plan'!E$20,IF(AND(MONTH(A188)+1=13,MONTH(1&amp;'Mortgage Payment Plan'!E$21)=1),'Mortgage Payment Plan'!E$20,0)))-(H_MortgageAmoritization!B188*'Mortgage Payment Plan'!E$9/12),'Mortgage Payment Plan'!D242),#N/A),#N/A)</f>
        <v>704.83389755278074</v>
      </c>
      <c r="F189" s="50">
        <f>IFERROR(IF(B188&gt;0,IF(ISBLANK('Mortgage Payment Plan'!E242),(H_MortgageAmoritization!B188*'Mortgage Payment Plan'!E$9/12),'Mortgage Payment Plan'!E242),#N/A),#N/A)</f>
        <v>973.90610244721927</v>
      </c>
      <c r="G189" s="50">
        <f>IFERROR(IF(B188&gt;0,IF(ISBLANK('Mortgage Payment Plan'!F242),'Mortgage Payment Plan'!E$14,'Mortgage Payment Plan'!F242),#N/A),#N/A)</f>
        <v>0</v>
      </c>
      <c r="H189" s="50">
        <f t="shared" si="1"/>
        <v>1678.74</v>
      </c>
      <c r="J189" s="49">
        <v>51714</v>
      </c>
      <c r="N189" s="50">
        <v>194076.38659189109</v>
      </c>
      <c r="O189" s="50">
        <v>228000.76659189083</v>
      </c>
      <c r="P189" s="50">
        <v>0</v>
      </c>
      <c r="Q189" s="50" t="e" cm="1">
        <f t="array" ref="Q189">IF('Mortgage Payment Plan'!E$22="Annual",IF(MATCH(J189,S:S,0),N189,#N/A),IF('Mortgage Payment Plan'!E$22="Percentage",_xlfn.IFS(R$2=J189,N189,R$3=J189,N189,R$4=J189,N189,R$5=J189,N189,R$6=J189,N189),#N/A))</f>
        <v>#N/A</v>
      </c>
      <c r="U189" s="49">
        <f>IFERROR(IF(V188&gt;0,IF(H_MortgageAmoritization!V188-H_MortgageAmoritization!Y189&gt;0,DATE(YEAR(U188),MONTH(U188)+1,DAY(U$2)),#N/A),#N/A),#N/A)</f>
        <v>51714</v>
      </c>
      <c r="V189" s="50">
        <f>IFERROR(IF(V188&gt;0,IF(OR(ISBLANK('Mortgage Payment Plan'!Q242),'Mortgage Payment Plan'!Q242=""),IF(H_MortgageAmoritization!V188-H_MortgageAmoritization!Y189&gt;0,H_MortgageAmoritization!V188-H_MortgageAmoritization!Y189,#N/A),'Mortgage Payment Plan'!Q242),#N/A),#N/A)</f>
        <v>194075.93332194924</v>
      </c>
      <c r="W189" s="50">
        <f>IFERROR(IF(AND(V188&gt;0,H_MortgageAmoritization!V188-H_MortgageAmoritization!Y189&gt;0),Z189+W188,#N/A),#N/A)</f>
        <v>228000.58829193434</v>
      </c>
      <c r="X189" s="50">
        <f>IFERROR(IF(AND(V188&gt;0,H_MortgageAmoritization!V188-H_MortgageAmoritization!Y189&gt;0),X188+AA189,#N/A),#N/A)</f>
        <v>0</v>
      </c>
      <c r="Y189" s="50">
        <f>IFERROR(IF(V188&gt;0,(IFERROR(('Mortgage Payment Plan'!E$8*('Mortgage Payment Plan'!E$9/12)/(1-((1+('Mortgage Payment Plan'!E$9/12))^IF('Mortgage Payment Plan'!E$16="30 Year Fixed",-360,-180)))),0))-(H_MortgageAmoritization!V188*'Mortgage Payment Plan'!E$9/12),#N/A),#N/A)</f>
        <v>704.83761573928246</v>
      </c>
      <c r="Z189" s="50">
        <f>IFERROR(IF(V188&gt;0,(H_MortgageAmoritization!V188*'Mortgage Payment Plan'!E$9/12),#N/A),#N/A)</f>
        <v>973.90385468844261</v>
      </c>
      <c r="AA189" s="50">
        <f>IFERROR(IF(V188&gt;0,'Mortgage Payment Plan'!E$14,#N/A),#N/A)</f>
        <v>0</v>
      </c>
      <c r="AB189" s="49">
        <v>51714</v>
      </c>
      <c r="AC189" s="50">
        <v>194075.93332194924</v>
      </c>
      <c r="AD189" s="50">
        <v>228000.58829193434</v>
      </c>
      <c r="AE189" s="50">
        <v>0</v>
      </c>
    </row>
    <row r="190" spans="1:31" ht="15.75" customHeight="1" x14ac:dyDescent="0.25">
      <c r="A190" s="49">
        <f>IFERROR(IF(B189&gt;0,IF(ISBLANK('Mortgage Payment Plan'!C243),IF(H_MortgageAmoritization!B189-H_MortgageAmoritization!E190&gt;0,DATE(YEAR(A189),MONTH(A189)+1,DAY(A$2)),#N/A),'Mortgage Payment Plan'!C243),#N/A),#N/A)</f>
        <v>51745</v>
      </c>
      <c r="B190" s="50">
        <f>IFERROR(IF(B189&gt;0,IF(OR(ISBLANK('Mortgage Payment Plan'!G243),'Mortgage Payment Plan'!G243=""),IF(H_MortgageAmoritization!B189-H_MortgageAmoritization!E190&gt;0,H_MortgageAmoritization!B189-H_MortgageAmoritization!E190,#N/A),'Mortgage Payment Plan'!G243),#N/A),#N/A)</f>
        <v>193368.02852485055</v>
      </c>
      <c r="C190" s="50">
        <f>IFERROR(IF(AND(B189&gt;0,H_MortgageAmoritization!B189-H_MortgageAmoritization!E190&gt;0),F190+C189,#N/A),#N/A)</f>
        <v>228971.14852485029</v>
      </c>
      <c r="D190" s="50">
        <f>IFERROR(IF(AND(B189&gt;0,H_MortgageAmoritization!B189-H_MortgageAmoritization!E190&gt;0),D189+G190,#N/A),#N/A)</f>
        <v>0</v>
      </c>
      <c r="E190" s="50">
        <f>IFERROR(IF(B189&gt;0,IF(ISBLANK('Mortgage Payment Plan'!D243),('Mortgage Payment Plan'!E$18+'Mortgage Payment Plan'!E$19+IF(MONTH(A189)+1=MONTH(1&amp;'Mortgage Payment Plan'!E$21),'Mortgage Payment Plan'!E$20,IF(AND(MONTH(A189)+1=13,MONTH(1&amp;'Mortgage Payment Plan'!E$21)=1),'Mortgage Payment Plan'!E$20,0)))-(H_MortgageAmoritization!B189*'Mortgage Payment Plan'!E$9/12),'Mortgage Payment Plan'!D243),#N/A),#N/A)</f>
        <v>708.3580670405446</v>
      </c>
      <c r="F190" s="50">
        <f>IFERROR(IF(B189&gt;0,IF(ISBLANK('Mortgage Payment Plan'!E243),(H_MortgageAmoritization!B189*'Mortgage Payment Plan'!E$9/12),'Mortgage Payment Plan'!E243),#N/A),#N/A)</f>
        <v>970.38193295945541</v>
      </c>
      <c r="G190" s="50">
        <f>IFERROR(IF(B189&gt;0,IF(ISBLANK('Mortgage Payment Plan'!F243),'Mortgage Payment Plan'!E$14,'Mortgage Payment Plan'!F243),#N/A),#N/A)</f>
        <v>0</v>
      </c>
      <c r="H190" s="50">
        <f t="shared" si="1"/>
        <v>1678.74</v>
      </c>
      <c r="J190" s="49">
        <v>51745</v>
      </c>
      <c r="N190" s="50">
        <v>193368.02852485055</v>
      </c>
      <c r="O190" s="50">
        <v>228971.14852485029</v>
      </c>
      <c r="P190" s="50">
        <v>0</v>
      </c>
      <c r="Q190" s="50" t="e" cm="1">
        <f t="array" ref="Q190">IF('Mortgage Payment Plan'!E$22="Annual",IF(MATCH(J190,S:S,0),N190,#N/A),IF('Mortgage Payment Plan'!E$22="Percentage",_xlfn.IFS(R$2=J190,N190,R$3=J190,N190,R$4=J190,N190,R$5=J190,N190,R$6=J190,N190),#N/A))</f>
        <v>#N/A</v>
      </c>
      <c r="U190" s="49">
        <f>IFERROR(IF(V189&gt;0,IF(H_MortgageAmoritization!V189-H_MortgageAmoritization!Y190&gt;0,DATE(YEAR(U189),MONTH(U189)+1,DAY(U$2)),#N/A),#N/A),#N/A)</f>
        <v>51745</v>
      </c>
      <c r="V190" s="50">
        <f>IFERROR(IF(V189&gt;0,IF(OR(ISBLANK('Mortgage Payment Plan'!Q243),'Mortgage Payment Plan'!Q243=""),IF(H_MortgageAmoritization!V189-H_MortgageAmoritization!Y190&gt;0,H_MortgageAmoritization!V189-H_MortgageAmoritization!Y190,#N/A),'Mortgage Payment Plan'!Q243),#N/A),#N/A)</f>
        <v>193367.57151813127</v>
      </c>
      <c r="W190" s="50">
        <f>IFERROR(IF(AND(V189&gt;0,H_MortgageAmoritization!V189-H_MortgageAmoritization!Y190&gt;0),Z190+W189,#N/A),#N/A)</f>
        <v>228970.96795854409</v>
      </c>
      <c r="X190" s="50">
        <f>IFERROR(IF(AND(V189&gt;0,H_MortgageAmoritization!V189-H_MortgageAmoritization!Y190&gt;0),X189+AA190,#N/A),#N/A)</f>
        <v>0</v>
      </c>
      <c r="Y190" s="50">
        <f>IFERROR(IF(V189&gt;0,(IFERROR(('Mortgage Payment Plan'!E$8*('Mortgage Payment Plan'!E$9/12)/(1-((1+('Mortgage Payment Plan'!E$9/12))^IF('Mortgage Payment Plan'!E$16="30 Year Fixed",-360,-180)))),0))-(H_MortgageAmoritization!V189*'Mortgage Payment Plan'!E$9/12),#N/A),#N/A)</f>
        <v>708.36180381797897</v>
      </c>
      <c r="Z190" s="50">
        <f>IFERROR(IF(V189&gt;0,(H_MortgageAmoritization!V189*'Mortgage Payment Plan'!E$9/12),#N/A),#N/A)</f>
        <v>970.3796666097461</v>
      </c>
      <c r="AA190" s="50">
        <f>IFERROR(IF(V189&gt;0,'Mortgage Payment Plan'!E$14,#N/A),#N/A)</f>
        <v>0</v>
      </c>
      <c r="AB190" s="49">
        <v>51745</v>
      </c>
      <c r="AC190" s="50">
        <v>193367.57151813127</v>
      </c>
      <c r="AD190" s="50">
        <v>228970.96795854409</v>
      </c>
      <c r="AE190" s="50">
        <v>0</v>
      </c>
    </row>
    <row r="191" spans="1:31" ht="15.75" customHeight="1" x14ac:dyDescent="0.25">
      <c r="A191" s="49">
        <f>IFERROR(IF(B190&gt;0,IF(ISBLANK('Mortgage Payment Plan'!C244),IF(H_MortgageAmoritization!B190-H_MortgageAmoritization!E191&gt;0,DATE(YEAR(A190),MONTH(A190)+1,DAY(A$2)),#N/A),'Mortgage Payment Plan'!C244),#N/A),#N/A)</f>
        <v>51775</v>
      </c>
      <c r="B191" s="50">
        <f>IFERROR(IF(B190&gt;0,IF(OR(ISBLANK('Mortgage Payment Plan'!G244),'Mortgage Payment Plan'!G244=""),IF(H_MortgageAmoritization!B190-H_MortgageAmoritization!E191&gt;0,H_MortgageAmoritization!B190-H_MortgageAmoritization!E191,#N/A),'Mortgage Payment Plan'!G244),#N/A),#N/A)</f>
        <v>192656.12866747481</v>
      </c>
      <c r="C191" s="50">
        <f>IFERROR(IF(AND(B190&gt;0,H_MortgageAmoritization!B190-H_MortgageAmoritization!E191&gt;0),F191+C190,#N/A),#N/A)</f>
        <v>229937.98866747454</v>
      </c>
      <c r="D191" s="50">
        <f>IFERROR(IF(AND(B190&gt;0,H_MortgageAmoritization!B190-H_MortgageAmoritization!E191&gt;0),D190+G191,#N/A),#N/A)</f>
        <v>0</v>
      </c>
      <c r="E191" s="50">
        <f>IFERROR(IF(B190&gt;0,IF(ISBLANK('Mortgage Payment Plan'!D244),('Mortgage Payment Plan'!E$18+'Mortgage Payment Plan'!E$19+IF(MONTH(A190)+1=MONTH(1&amp;'Mortgage Payment Plan'!E$21),'Mortgage Payment Plan'!E$20,IF(AND(MONTH(A190)+1=13,MONTH(1&amp;'Mortgage Payment Plan'!E$21)=1),'Mortgage Payment Plan'!E$20,0)))-(H_MortgageAmoritization!B190*'Mortgage Payment Plan'!E$9/12),'Mortgage Payment Plan'!D244),#N/A),#N/A)</f>
        <v>711.89985737574727</v>
      </c>
      <c r="F191" s="50">
        <f>IFERROR(IF(B190&gt;0,IF(ISBLANK('Mortgage Payment Plan'!E244),(H_MortgageAmoritization!B190*'Mortgage Payment Plan'!E$9/12),'Mortgage Payment Plan'!E244),#N/A),#N/A)</f>
        <v>966.84014262425274</v>
      </c>
      <c r="G191" s="50">
        <f>IFERROR(IF(B190&gt;0,IF(ISBLANK('Mortgage Payment Plan'!F244),'Mortgage Payment Plan'!E$14,'Mortgage Payment Plan'!F244),#N/A),#N/A)</f>
        <v>0</v>
      </c>
      <c r="H191" s="50">
        <f t="shared" si="1"/>
        <v>1678.74</v>
      </c>
      <c r="J191" s="49">
        <v>51775</v>
      </c>
      <c r="N191" s="50">
        <v>192656.12866747481</v>
      </c>
      <c r="O191" s="50">
        <v>229937.98866747454</v>
      </c>
      <c r="P191" s="50">
        <v>0</v>
      </c>
      <c r="Q191" s="50" t="e" cm="1">
        <f t="array" ref="Q191">IF('Mortgage Payment Plan'!E$22="Annual",IF(MATCH(J191,S:S,0),N191,#N/A),IF('Mortgage Payment Plan'!E$22="Percentage",_xlfn.IFS(R$2=J191,N191,R$3=J191,N191,R$4=J191,N191,R$5=J191,N191,R$6=J191,N191),#N/A))</f>
        <v>#N/A</v>
      </c>
      <c r="U191" s="49">
        <f>IFERROR(IF(V190&gt;0,IF(H_MortgageAmoritization!V190-H_MortgageAmoritization!Y191&gt;0,DATE(YEAR(U190),MONTH(U190)+1,DAY(U$2)),#N/A),#N/A),#N/A)</f>
        <v>51775</v>
      </c>
      <c r="V191" s="50">
        <f>IFERROR(IF(V190&gt;0,IF(OR(ISBLANK('Mortgage Payment Plan'!Q244),'Mortgage Payment Plan'!Q244=""),IF(H_MortgageAmoritization!V190-H_MortgageAmoritization!Y191&gt;0,H_MortgageAmoritization!V190-H_MortgageAmoritization!Y191,#N/A),'Mortgage Payment Plan'!Q244),#N/A),#N/A)</f>
        <v>192655.66790529419</v>
      </c>
      <c r="W191" s="50">
        <f>IFERROR(IF(AND(V190&gt;0,H_MortgageAmoritization!V190-H_MortgageAmoritization!Y191&gt;0),Z191+W190,#N/A),#N/A)</f>
        <v>229937.80581613476</v>
      </c>
      <c r="X191" s="50">
        <f>IFERROR(IF(AND(V190&gt;0,H_MortgageAmoritization!V190-H_MortgageAmoritization!Y191&gt;0),X190+AA191,#N/A),#N/A)</f>
        <v>0</v>
      </c>
      <c r="Y191" s="50">
        <f>IFERROR(IF(V190&gt;0,(IFERROR(('Mortgage Payment Plan'!E$8*('Mortgage Payment Plan'!E$9/12)/(1-((1+('Mortgage Payment Plan'!E$9/12))^IF('Mortgage Payment Plan'!E$16="30 Year Fixed",-360,-180)))),0))-(H_MortgageAmoritization!V190*'Mortgage Payment Plan'!E$9/12),#N/A),#N/A)</f>
        <v>711.90361283706875</v>
      </c>
      <c r="Z191" s="50">
        <f>IFERROR(IF(V190&gt;0,(H_MortgageAmoritization!V190*'Mortgage Payment Plan'!E$9/12),#N/A),#N/A)</f>
        <v>966.83785759065631</v>
      </c>
      <c r="AA191" s="50">
        <f>IFERROR(IF(V190&gt;0,'Mortgage Payment Plan'!E$14,#N/A),#N/A)</f>
        <v>0</v>
      </c>
      <c r="AB191" s="49">
        <v>51775</v>
      </c>
      <c r="AC191" s="50">
        <v>192655.66790529419</v>
      </c>
      <c r="AD191" s="50">
        <v>229937.80581613476</v>
      </c>
      <c r="AE191" s="50">
        <v>0</v>
      </c>
    </row>
    <row r="192" spans="1:31" ht="15.75" customHeight="1" x14ac:dyDescent="0.25">
      <c r="A192" s="49">
        <f>IFERROR(IF(B191&gt;0,IF(ISBLANK('Mortgage Payment Plan'!C245),IF(H_MortgageAmoritization!B191-H_MortgageAmoritization!E192&gt;0,DATE(YEAR(A191),MONTH(A191)+1,DAY(A$2)),#N/A),'Mortgage Payment Plan'!C245),#N/A),#N/A)</f>
        <v>51806</v>
      </c>
      <c r="B192" s="50">
        <f>IFERROR(IF(B191&gt;0,IF(OR(ISBLANK('Mortgage Payment Plan'!G245),'Mortgage Payment Plan'!G245=""),IF(H_MortgageAmoritization!B191-H_MortgageAmoritization!E192&gt;0,H_MortgageAmoritization!B191-H_MortgageAmoritization!E192,#N/A),'Mortgage Payment Plan'!G245),#N/A),#N/A)</f>
        <v>191940.6693108122</v>
      </c>
      <c r="C192" s="50">
        <f>IFERROR(IF(AND(B191&gt;0,H_MortgageAmoritization!B191-H_MortgageAmoritization!E192&gt;0),F192+C191,#N/A),#N/A)</f>
        <v>230901.26931081191</v>
      </c>
      <c r="D192" s="50">
        <f>IFERROR(IF(AND(B191&gt;0,H_MortgageAmoritization!B191-H_MortgageAmoritization!E192&gt;0),D191+G192,#N/A),#N/A)</f>
        <v>0</v>
      </c>
      <c r="E192" s="50">
        <f>IFERROR(IF(B191&gt;0,IF(ISBLANK('Mortgage Payment Plan'!D245),('Mortgage Payment Plan'!E$18+'Mortgage Payment Plan'!E$19+IF(MONTH(A191)+1=MONTH(1&amp;'Mortgage Payment Plan'!E$21),'Mortgage Payment Plan'!E$20,IF(AND(MONTH(A191)+1=13,MONTH(1&amp;'Mortgage Payment Plan'!E$21)=1),'Mortgage Payment Plan'!E$20,0)))-(H_MortgageAmoritization!B191*'Mortgage Payment Plan'!E$9/12),'Mortgage Payment Plan'!D245),#N/A),#N/A)</f>
        <v>715.45935666262596</v>
      </c>
      <c r="F192" s="50">
        <f>IFERROR(IF(B191&gt;0,IF(ISBLANK('Mortgage Payment Plan'!E245),(H_MortgageAmoritization!B191*'Mortgage Payment Plan'!E$9/12),'Mortgage Payment Plan'!E245),#N/A),#N/A)</f>
        <v>963.28064333737404</v>
      </c>
      <c r="G192" s="50">
        <f>IFERROR(IF(B191&gt;0,IF(ISBLANK('Mortgage Payment Plan'!F245),'Mortgage Payment Plan'!E$14,'Mortgage Payment Plan'!F245),#N/A),#N/A)</f>
        <v>0</v>
      </c>
      <c r="H192" s="50">
        <f t="shared" si="1"/>
        <v>1678.74</v>
      </c>
      <c r="J192" s="49">
        <v>51806</v>
      </c>
      <c r="N192" s="50">
        <v>191940.6693108122</v>
      </c>
      <c r="O192" s="50">
        <v>230901.26931081191</v>
      </c>
      <c r="P192" s="50">
        <v>0</v>
      </c>
      <c r="Q192" s="50" t="e" cm="1">
        <f t="array" ref="Q192">IF('Mortgage Payment Plan'!E$22="Annual",IF(MATCH(J192,S:S,0),N192,#N/A),IF('Mortgage Payment Plan'!E$22="Percentage",_xlfn.IFS(R$2=J192,N192,R$3=J192,N192,R$4=J192,N192,R$5=J192,N192,R$6=J192,N192),#N/A))</f>
        <v>#N/A</v>
      </c>
      <c r="U192" s="49">
        <f>IFERROR(IF(V191&gt;0,IF(H_MortgageAmoritization!V191-H_MortgageAmoritization!Y192&gt;0,DATE(YEAR(U191),MONTH(U191)+1,DAY(U$2)),#N/A),#N/A),#N/A)</f>
        <v>51806</v>
      </c>
      <c r="V192" s="50">
        <f>IFERROR(IF(V191&gt;0,IF(OR(ISBLANK('Mortgage Payment Plan'!Q245),'Mortgage Payment Plan'!Q245=""),IF(H_MortgageAmoritization!V191-H_MortgageAmoritization!Y192&gt;0,H_MortgageAmoritization!V191-H_MortgageAmoritization!Y192,#N/A),'Mortgage Payment Plan'!Q245),#N/A),#N/A)</f>
        <v>191940.20477439294</v>
      </c>
      <c r="W192" s="50">
        <f>IFERROR(IF(AND(V191&gt;0,H_MortgageAmoritization!V191-H_MortgageAmoritization!Y192&gt;0),Z192+W191,#N/A),#N/A)</f>
        <v>230901.08415566123</v>
      </c>
      <c r="X192" s="50">
        <f>IFERROR(IF(AND(V191&gt;0,H_MortgageAmoritization!V191-H_MortgageAmoritization!Y192&gt;0),X191+AA192,#N/A),#N/A)</f>
        <v>0</v>
      </c>
      <c r="Y192" s="50">
        <f>IFERROR(IF(V191&gt;0,(IFERROR(('Mortgage Payment Plan'!E$8*('Mortgage Payment Plan'!E$9/12)/(1-((1+('Mortgage Payment Plan'!E$9/12))^IF('Mortgage Payment Plan'!E$16="30 Year Fixed",-360,-180)))),0))-(H_MortgageAmoritization!V191*'Mortgage Payment Plan'!E$9/12),#N/A),#N/A)</f>
        <v>715.46313090125409</v>
      </c>
      <c r="Z192" s="50">
        <f>IFERROR(IF(V191&gt;0,(H_MortgageAmoritization!V191*'Mortgage Payment Plan'!E$9/12),#N/A),#N/A)</f>
        <v>963.27833952647097</v>
      </c>
      <c r="AA192" s="50">
        <f>IFERROR(IF(V191&gt;0,'Mortgage Payment Plan'!E$14,#N/A),#N/A)</f>
        <v>0</v>
      </c>
      <c r="AB192" s="49">
        <v>51806</v>
      </c>
      <c r="AC192" s="50">
        <v>191940.20477439294</v>
      </c>
      <c r="AD192" s="50">
        <v>230901.08415566123</v>
      </c>
      <c r="AE192" s="50">
        <v>0</v>
      </c>
    </row>
    <row r="193" spans="1:31" ht="15.75" customHeight="1" x14ac:dyDescent="0.25">
      <c r="A193" s="49">
        <f>IFERROR(IF(B192&gt;0,IF(ISBLANK('Mortgage Payment Plan'!C246),IF(H_MortgageAmoritization!B192-H_MortgageAmoritization!E193&gt;0,DATE(YEAR(A192),MONTH(A192)+1,DAY(A$2)),#N/A),'Mortgage Payment Plan'!C246),#N/A),#N/A)</f>
        <v>51836</v>
      </c>
      <c r="B193" s="50">
        <f>IFERROR(IF(B192&gt;0,IF(OR(ISBLANK('Mortgage Payment Plan'!G246),'Mortgage Payment Plan'!G246=""),IF(H_MortgageAmoritization!B192-H_MortgageAmoritization!E193&gt;0,H_MortgageAmoritization!B192-H_MortgageAmoritization!E193,#N/A),'Mortgage Payment Plan'!G246),#N/A),#N/A)</f>
        <v>191221.63265736625</v>
      </c>
      <c r="C193" s="50">
        <f>IFERROR(IF(AND(B192&gt;0,H_MortgageAmoritization!B192-H_MortgageAmoritization!E193&gt;0),F193+C192,#N/A),#N/A)</f>
        <v>231860.97265736599</v>
      </c>
      <c r="D193" s="50">
        <f>IFERROR(IF(AND(B192&gt;0,H_MortgageAmoritization!B192-H_MortgageAmoritization!E193&gt;0),D192+G193,#N/A),#N/A)</f>
        <v>0</v>
      </c>
      <c r="E193" s="50">
        <f>IFERROR(IF(B192&gt;0,IF(ISBLANK('Mortgage Payment Plan'!D246),('Mortgage Payment Plan'!E$18+'Mortgage Payment Plan'!E$19+IF(MONTH(A192)+1=MONTH(1&amp;'Mortgage Payment Plan'!E$21),'Mortgage Payment Plan'!E$20,IF(AND(MONTH(A192)+1=13,MONTH(1&amp;'Mortgage Payment Plan'!E$21)=1),'Mortgage Payment Plan'!E$20,0)))-(H_MortgageAmoritization!B192*'Mortgage Payment Plan'!E$9/12),'Mortgage Payment Plan'!D246),#N/A),#N/A)</f>
        <v>719.03665344593912</v>
      </c>
      <c r="F193" s="50">
        <f>IFERROR(IF(B192&gt;0,IF(ISBLANK('Mortgage Payment Plan'!E246),(H_MortgageAmoritization!B192*'Mortgage Payment Plan'!E$9/12),'Mortgage Payment Plan'!E246),#N/A),#N/A)</f>
        <v>959.70334655406089</v>
      </c>
      <c r="G193" s="50">
        <f>IFERROR(IF(B192&gt;0,IF(ISBLANK('Mortgage Payment Plan'!F246),'Mortgage Payment Plan'!E$14,'Mortgage Payment Plan'!F246),#N/A),#N/A)</f>
        <v>0</v>
      </c>
      <c r="H193" s="50">
        <f t="shared" si="1"/>
        <v>1678.74</v>
      </c>
      <c r="J193" s="49">
        <v>51836</v>
      </c>
      <c r="N193" s="50">
        <v>191221.63265736625</v>
      </c>
      <c r="O193" s="50">
        <v>231860.97265736599</v>
      </c>
      <c r="P193" s="50">
        <v>0</v>
      </c>
      <c r="Q193" s="50" t="e" cm="1">
        <f t="array" ref="Q193">IF('Mortgage Payment Plan'!E$22="Annual",IF(MATCH(J193,S:S,0),N193,#N/A),IF('Mortgage Payment Plan'!E$22="Percentage",_xlfn.IFS(R$2=J193,N193,R$3=J193,N193,R$4=J193,N193,R$5=J193,N193,R$6=J193,N193),#N/A))</f>
        <v>#N/A</v>
      </c>
      <c r="U193" s="49">
        <f>IFERROR(IF(V192&gt;0,IF(H_MortgageAmoritization!V192-H_MortgageAmoritization!Y193&gt;0,DATE(YEAR(U192),MONTH(U192)+1,DAY(U$2)),#N/A),#N/A),#N/A)</f>
        <v>51836</v>
      </c>
      <c r="V193" s="50">
        <f>IFERROR(IF(V192&gt;0,IF(OR(ISBLANK('Mortgage Payment Plan'!Q246),'Mortgage Payment Plan'!Q246=""),IF(H_MortgageAmoritization!V192-H_MortgageAmoritization!Y193&gt;0,H_MortgageAmoritization!V192-H_MortgageAmoritization!Y193,#N/A),'Mortgage Payment Plan'!Q246),#N/A),#N/A)</f>
        <v>191221.16432783718</v>
      </c>
      <c r="W193" s="50">
        <f>IFERROR(IF(AND(V192&gt;0,H_MortgageAmoritization!V192-H_MortgageAmoritization!Y193&gt;0),Z193+W192,#N/A),#N/A)</f>
        <v>231860.78517953318</v>
      </c>
      <c r="X193" s="50">
        <f>IFERROR(IF(AND(V192&gt;0,H_MortgageAmoritization!V192-H_MortgageAmoritization!Y193&gt;0),X192+AA193,#N/A),#N/A)</f>
        <v>0</v>
      </c>
      <c r="Y193" s="50">
        <f>IFERROR(IF(V192&gt;0,(IFERROR(('Mortgage Payment Plan'!E$8*('Mortgage Payment Plan'!E$9/12)/(1-((1+('Mortgage Payment Plan'!E$9/12))^IF('Mortgage Payment Plan'!E$16="30 Year Fixed",-360,-180)))),0))-(H_MortgageAmoritization!V192*'Mortgage Payment Plan'!E$9/12),#N/A),#N/A)</f>
        <v>719.04044655576047</v>
      </c>
      <c r="Z193" s="50">
        <f>IFERROR(IF(V192&gt;0,(H_MortgageAmoritization!V192*'Mortgage Payment Plan'!E$9/12),#N/A),#N/A)</f>
        <v>959.70102387196459</v>
      </c>
      <c r="AA193" s="50">
        <f>IFERROR(IF(V192&gt;0,'Mortgage Payment Plan'!E$14,#N/A),#N/A)</f>
        <v>0</v>
      </c>
      <c r="AB193" s="49">
        <v>51836</v>
      </c>
      <c r="AC193" s="50">
        <v>191221.16432783718</v>
      </c>
      <c r="AD193" s="50">
        <v>231860.78517953318</v>
      </c>
      <c r="AE193" s="50">
        <v>0</v>
      </c>
    </row>
    <row r="194" spans="1:31" ht="15.75" customHeight="1" x14ac:dyDescent="0.25">
      <c r="A194" s="49">
        <f>IFERROR(IF(B193&gt;0,IF(ISBLANK('Mortgage Payment Plan'!C247),IF(H_MortgageAmoritization!B193-H_MortgageAmoritization!E194&gt;0,DATE(YEAR(A193),MONTH(A193)+1,DAY(A$2)),#N/A),'Mortgage Payment Plan'!C247),#N/A),#N/A)</f>
        <v>51867</v>
      </c>
      <c r="B194" s="50">
        <f>IFERROR(IF(B193&gt;0,IF(OR(ISBLANK('Mortgage Payment Plan'!G247),'Mortgage Payment Plan'!G247=""),IF(H_MortgageAmoritization!B193-H_MortgageAmoritization!E194&gt;0,H_MortgageAmoritization!B193-H_MortgageAmoritization!E194,#N/A),'Mortgage Payment Plan'!G247),#N/A),#N/A)</f>
        <v>190499.00082065308</v>
      </c>
      <c r="C194" s="50">
        <f>IFERROR(IF(AND(B193&gt;0,H_MortgageAmoritization!B193-H_MortgageAmoritization!E194&gt;0),F194+C193,#N/A),#N/A)</f>
        <v>232817.08082065283</v>
      </c>
      <c r="D194" s="50">
        <f>IFERROR(IF(AND(B193&gt;0,H_MortgageAmoritization!B193-H_MortgageAmoritization!E194&gt;0),D193+G194,#N/A),#N/A)</f>
        <v>0</v>
      </c>
      <c r="E194" s="50">
        <f>IFERROR(IF(B193&gt;0,IF(ISBLANK('Mortgage Payment Plan'!D247),('Mortgage Payment Plan'!E$18+'Mortgage Payment Plan'!E$19+IF(MONTH(A193)+1=MONTH(1&amp;'Mortgage Payment Plan'!E$21),'Mortgage Payment Plan'!E$20,IF(AND(MONTH(A193)+1=13,MONTH(1&amp;'Mortgage Payment Plan'!E$21)=1),'Mortgage Payment Plan'!E$20,0)))-(H_MortgageAmoritization!B193*'Mortgage Payment Plan'!E$9/12),'Mortgage Payment Plan'!D247),#N/A),#N/A)</f>
        <v>722.63183671316881</v>
      </c>
      <c r="F194" s="50">
        <f>IFERROR(IF(B193&gt;0,IF(ISBLANK('Mortgage Payment Plan'!E247),(H_MortgageAmoritization!B193*'Mortgage Payment Plan'!E$9/12),'Mortgage Payment Plan'!E247),#N/A),#N/A)</f>
        <v>956.1081632868312</v>
      </c>
      <c r="G194" s="50">
        <f>IFERROR(IF(B193&gt;0,IF(ISBLANK('Mortgage Payment Plan'!F247),'Mortgage Payment Plan'!E$14,'Mortgage Payment Plan'!F247),#N/A),#N/A)</f>
        <v>0</v>
      </c>
      <c r="H194" s="50">
        <f t="shared" si="1"/>
        <v>1678.74</v>
      </c>
      <c r="J194" s="49">
        <v>51867</v>
      </c>
      <c r="N194" s="50">
        <v>190499.00082065308</v>
      </c>
      <c r="O194" s="50">
        <v>232817.08082065283</v>
      </c>
      <c r="P194" s="50">
        <v>0</v>
      </c>
      <c r="Q194" s="50" t="e" cm="1">
        <f t="array" ref="Q194">IF('Mortgage Payment Plan'!E$22="Annual",IF(MATCH(J194,S:S,0),N194,#N/A),IF('Mortgage Payment Plan'!E$22="Percentage",_xlfn.IFS(R$2=J194,N194,R$3=J194,N194,R$4=J194,N194,R$5=J194,N194,R$6=J194,N194),#N/A))</f>
        <v>#N/A</v>
      </c>
      <c r="U194" s="49">
        <f>IFERROR(IF(V193&gt;0,IF(H_MortgageAmoritization!V193-H_MortgageAmoritization!Y194&gt;0,DATE(YEAR(U193),MONTH(U193)+1,DAY(U$2)),#N/A),#N/A),#N/A)</f>
        <v>51867</v>
      </c>
      <c r="V194" s="50">
        <f>IFERROR(IF(V193&gt;0,IF(OR(ISBLANK('Mortgage Payment Plan'!Q247),'Mortgage Payment Plan'!Q247=""),IF(H_MortgageAmoritization!V193-H_MortgageAmoritization!Y194&gt;0,H_MortgageAmoritization!V193-H_MortgageAmoritization!Y194,#N/A),'Mortgage Payment Plan'!Q247),#N/A),#N/A)</f>
        <v>190498.52867904864</v>
      </c>
      <c r="W194" s="50">
        <f>IFERROR(IF(AND(V193&gt;0,H_MortgageAmoritization!V193-H_MortgageAmoritization!Y194&gt;0),Z194+W193,#N/A),#N/A)</f>
        <v>232816.89100117236</v>
      </c>
      <c r="X194" s="50">
        <f>IFERROR(IF(AND(V193&gt;0,H_MortgageAmoritization!V193-H_MortgageAmoritization!Y194&gt;0),X193+AA194,#N/A),#N/A)</f>
        <v>0</v>
      </c>
      <c r="Y194" s="50">
        <f>IFERROR(IF(V193&gt;0,(IFERROR(('Mortgage Payment Plan'!E$8*('Mortgage Payment Plan'!E$9/12)/(1-((1+('Mortgage Payment Plan'!E$9/12))^IF('Mortgage Payment Plan'!E$16="30 Year Fixed",-360,-180)))),0))-(H_MortgageAmoritization!V193*'Mortgage Payment Plan'!E$9/12),#N/A),#N/A)</f>
        <v>722.63564878853924</v>
      </c>
      <c r="Z194" s="50">
        <f>IFERROR(IF(V193&gt;0,(H_MortgageAmoritization!V193*'Mortgage Payment Plan'!E$9/12),#N/A),#N/A)</f>
        <v>956.10582163918582</v>
      </c>
      <c r="AA194" s="50">
        <f>IFERROR(IF(V193&gt;0,'Mortgage Payment Plan'!E$14,#N/A),#N/A)</f>
        <v>0</v>
      </c>
      <c r="AB194" s="49">
        <v>51867</v>
      </c>
      <c r="AC194" s="50">
        <v>190498.52867904864</v>
      </c>
      <c r="AD194" s="50">
        <v>232816.89100117236</v>
      </c>
      <c r="AE194" s="50">
        <v>0</v>
      </c>
    </row>
    <row r="195" spans="1:31" ht="15.75" customHeight="1" x14ac:dyDescent="0.25">
      <c r="A195" s="49">
        <f>IFERROR(IF(B194&gt;0,IF(ISBLANK('Mortgage Payment Plan'!C248),IF(H_MortgageAmoritization!B194-H_MortgageAmoritization!E195&gt;0,DATE(YEAR(A194),MONTH(A194)+1,DAY(A$2)),#N/A),'Mortgage Payment Plan'!C248),#N/A),#N/A)</f>
        <v>51898</v>
      </c>
      <c r="B195" s="50">
        <f>IFERROR(IF(B194&gt;0,IF(OR(ISBLANK('Mortgage Payment Plan'!G248),'Mortgage Payment Plan'!G248=""),IF(H_MortgageAmoritization!B194-H_MortgageAmoritization!E195&gt;0,H_MortgageAmoritization!B194-H_MortgageAmoritization!E195,#N/A),'Mortgage Payment Plan'!G248),#N/A),#N/A)</f>
        <v>189772.75582475634</v>
      </c>
      <c r="C195" s="50">
        <f>IFERROR(IF(AND(B194&gt;0,H_MortgageAmoritization!B194-H_MortgageAmoritization!E195&gt;0),F195+C194,#N/A),#N/A)</f>
        <v>233769.57582475609</v>
      </c>
      <c r="D195" s="50">
        <f>IFERROR(IF(AND(B194&gt;0,H_MortgageAmoritization!B194-H_MortgageAmoritization!E195&gt;0),D194+G195,#N/A),#N/A)</f>
        <v>0</v>
      </c>
      <c r="E195" s="50">
        <f>IFERROR(IF(B194&gt;0,IF(ISBLANK('Mortgage Payment Plan'!D248),('Mortgage Payment Plan'!E$18+'Mortgage Payment Plan'!E$19+IF(MONTH(A194)+1=MONTH(1&amp;'Mortgage Payment Plan'!E$21),'Mortgage Payment Plan'!E$20,IF(AND(MONTH(A194)+1=13,MONTH(1&amp;'Mortgage Payment Plan'!E$21)=1),'Mortgage Payment Plan'!E$20,0)))-(H_MortgageAmoritization!B194*'Mortgage Payment Plan'!E$9/12),'Mortgage Payment Plan'!D248),#N/A),#N/A)</f>
        <v>726.24499589673474</v>
      </c>
      <c r="F195" s="50">
        <f>IFERROR(IF(B194&gt;0,IF(ISBLANK('Mortgage Payment Plan'!E248),(H_MortgageAmoritization!B194*'Mortgage Payment Plan'!E$9/12),'Mortgage Payment Plan'!E248),#N/A),#N/A)</f>
        <v>952.49500410326527</v>
      </c>
      <c r="G195" s="50">
        <f>IFERROR(IF(B194&gt;0,IF(ISBLANK('Mortgage Payment Plan'!F248),'Mortgage Payment Plan'!E$14,'Mortgage Payment Plan'!F248),#N/A),#N/A)</f>
        <v>0</v>
      </c>
      <c r="H195" s="50">
        <f t="shared" si="1"/>
        <v>1678.74</v>
      </c>
      <c r="J195" s="49">
        <v>51898</v>
      </c>
      <c r="N195" s="50">
        <v>189772.75582475634</v>
      </c>
      <c r="O195" s="50">
        <v>233769.57582475609</v>
      </c>
      <c r="P195" s="50">
        <v>0</v>
      </c>
      <c r="Q195" s="50" t="e" cm="1">
        <f t="array" ref="Q195">IF('Mortgage Payment Plan'!E$22="Annual",IF(MATCH(J195,S:S,0),N195,#N/A),IF('Mortgage Payment Plan'!E$22="Percentage",_xlfn.IFS(R$2=J195,N195,R$3=J195,N195,R$4=J195,N195,R$5=J195,N195,R$6=J195,N195),#N/A))</f>
        <v>#N/A</v>
      </c>
      <c r="U195" s="49">
        <f>IFERROR(IF(V194&gt;0,IF(H_MortgageAmoritization!V194-H_MortgageAmoritization!Y195&gt;0,DATE(YEAR(U194),MONTH(U194)+1,DAY(U$2)),#N/A),#N/A),#N/A)</f>
        <v>51898</v>
      </c>
      <c r="V195" s="50">
        <f>IFERROR(IF(V194&gt;0,IF(OR(ISBLANK('Mortgage Payment Plan'!Q248),'Mortgage Payment Plan'!Q248=""),IF(H_MortgageAmoritization!V194-H_MortgageAmoritization!Y195&gt;0,H_MortgageAmoritization!V194-H_MortgageAmoritization!Y195,#N/A),'Mortgage Payment Plan'!Q248),#N/A),#N/A)</f>
        <v>189772.27985201616</v>
      </c>
      <c r="W195" s="50">
        <f>IFERROR(IF(AND(V194&gt;0,H_MortgageAmoritization!V194-H_MortgageAmoritization!Y195&gt;0),Z195+W194,#N/A),#N/A)</f>
        <v>233769.3836445676</v>
      </c>
      <c r="X195" s="50">
        <f>IFERROR(IF(AND(V194&gt;0,H_MortgageAmoritization!V194-H_MortgageAmoritization!Y195&gt;0),X194+AA195,#N/A),#N/A)</f>
        <v>0</v>
      </c>
      <c r="Y195" s="50">
        <f>IFERROR(IF(V194&gt;0,(IFERROR(('Mortgage Payment Plan'!E$8*('Mortgage Payment Plan'!E$9/12)/(1-((1+('Mortgage Payment Plan'!E$9/12))^IF('Mortgage Payment Plan'!E$16="30 Year Fixed",-360,-180)))),0))-(H_MortgageAmoritization!V194*'Mortgage Payment Plan'!E$9/12),#N/A),#N/A)</f>
        <v>726.24882703248181</v>
      </c>
      <c r="Z195" s="50">
        <f>IFERROR(IF(V194&gt;0,(H_MortgageAmoritization!V194*'Mortgage Payment Plan'!E$9/12),#N/A),#N/A)</f>
        <v>952.49264339524325</v>
      </c>
      <c r="AA195" s="50">
        <f>IFERROR(IF(V194&gt;0,'Mortgage Payment Plan'!E$14,#N/A),#N/A)</f>
        <v>0</v>
      </c>
      <c r="AB195" s="49">
        <v>51898</v>
      </c>
      <c r="AC195" s="50">
        <v>189772.27985201616</v>
      </c>
      <c r="AD195" s="50">
        <v>233769.3836445676</v>
      </c>
      <c r="AE195" s="50">
        <v>0</v>
      </c>
    </row>
    <row r="196" spans="1:31" ht="15.75" customHeight="1" x14ac:dyDescent="0.25">
      <c r="A196" s="49">
        <f>IFERROR(IF(B195&gt;0,IF(ISBLANK('Mortgage Payment Plan'!C249),IF(H_MortgageAmoritization!B195-H_MortgageAmoritization!E196&gt;0,DATE(YEAR(A195),MONTH(A195)+1,DAY(A$2)),#N/A),'Mortgage Payment Plan'!C249),#N/A),#N/A)</f>
        <v>51926</v>
      </c>
      <c r="B196" s="50">
        <f>IFERROR(IF(B195&gt;0,IF(OR(ISBLANK('Mortgage Payment Plan'!G249),'Mortgage Payment Plan'!G249=""),IF(H_MortgageAmoritization!B195-H_MortgageAmoritization!E196&gt;0,H_MortgageAmoritization!B195-H_MortgageAmoritization!E196,#N/A),'Mortgage Payment Plan'!G249),#N/A),#N/A)</f>
        <v>189042.87960388014</v>
      </c>
      <c r="C196" s="50">
        <f>IFERROR(IF(AND(B195&gt;0,H_MortgageAmoritization!B195-H_MortgageAmoritization!E196&gt;0),F196+C195,#N/A),#N/A)</f>
        <v>234718.43960387987</v>
      </c>
      <c r="D196" s="50">
        <f>IFERROR(IF(AND(B195&gt;0,H_MortgageAmoritization!B195-H_MortgageAmoritization!E196&gt;0),D195+G196,#N/A),#N/A)</f>
        <v>0</v>
      </c>
      <c r="E196" s="50">
        <f>IFERROR(IF(B195&gt;0,IF(ISBLANK('Mortgage Payment Plan'!D249),('Mortgage Payment Plan'!E$18+'Mortgage Payment Plan'!E$19+IF(MONTH(A195)+1=MONTH(1&amp;'Mortgage Payment Plan'!E$21),'Mortgage Payment Plan'!E$20,IF(AND(MONTH(A195)+1=13,MONTH(1&amp;'Mortgage Payment Plan'!E$21)=1),'Mortgage Payment Plan'!E$20,0)))-(H_MortgageAmoritization!B195*'Mortgage Payment Plan'!E$9/12),'Mortgage Payment Plan'!D249),#N/A),#N/A)</f>
        <v>729.87622087621833</v>
      </c>
      <c r="F196" s="50">
        <f>IFERROR(IF(B195&gt;0,IF(ISBLANK('Mortgage Payment Plan'!E249),(H_MortgageAmoritization!B195*'Mortgage Payment Plan'!E$9/12),'Mortgage Payment Plan'!E249),#N/A),#N/A)</f>
        <v>948.86377912378168</v>
      </c>
      <c r="G196" s="50">
        <f>IFERROR(IF(B195&gt;0,IF(ISBLANK('Mortgage Payment Plan'!F249),'Mortgage Payment Plan'!E$14,'Mortgage Payment Plan'!F249),#N/A),#N/A)</f>
        <v>0</v>
      </c>
      <c r="H196" s="50">
        <f t="shared" si="1"/>
        <v>1678.74</v>
      </c>
      <c r="J196" s="49">
        <v>51926</v>
      </c>
      <c r="N196" s="50">
        <v>189042.87960388014</v>
      </c>
      <c r="O196" s="50">
        <v>234718.43960387987</v>
      </c>
      <c r="P196" s="50">
        <v>0</v>
      </c>
      <c r="Q196" s="50" t="e" cm="1">
        <f t="array" ref="Q196">IF('Mortgage Payment Plan'!E$22="Annual",IF(MATCH(J196,S:S,0),N196,#N/A),IF('Mortgage Payment Plan'!E$22="Percentage",_xlfn.IFS(R$2=J196,N196,R$3=J196,N196,R$4=J196,N196,R$5=J196,N196,R$6=J196,N196),#N/A))</f>
        <v>#N/A</v>
      </c>
      <c r="U196" s="49">
        <f>IFERROR(IF(V195&gt;0,IF(H_MortgageAmoritization!V195-H_MortgageAmoritization!Y196&gt;0,DATE(YEAR(U195),MONTH(U195)+1,DAY(U$2)),#N/A),#N/A),#N/A)</f>
        <v>51926</v>
      </c>
      <c r="V196" s="50">
        <f>IFERROR(IF(V195&gt;0,IF(OR(ISBLANK('Mortgage Payment Plan'!Q249),'Mortgage Payment Plan'!Q249=""),IF(H_MortgageAmoritization!V195-H_MortgageAmoritization!Y196&gt;0,H_MortgageAmoritization!V195-H_MortgageAmoritization!Y196,#N/A),'Mortgage Payment Plan'!Q249),#N/A),#N/A)</f>
        <v>189042.39978084853</v>
      </c>
      <c r="W196" s="50">
        <f>IFERROR(IF(AND(V195&gt;0,H_MortgageAmoritization!V195-H_MortgageAmoritization!Y196&gt;0),Z196+W195,#N/A),#N/A)</f>
        <v>234718.24504382769</v>
      </c>
      <c r="X196" s="50">
        <f>IFERROR(IF(AND(V195&gt;0,H_MortgageAmoritization!V195-H_MortgageAmoritization!Y196&gt;0),X195+AA196,#N/A),#N/A)</f>
        <v>0</v>
      </c>
      <c r="Y196" s="50">
        <f>IFERROR(IF(V195&gt;0,(IFERROR(('Mortgage Payment Plan'!E$8*('Mortgage Payment Plan'!E$9/12)/(1-((1+('Mortgage Payment Plan'!E$9/12))^IF('Mortgage Payment Plan'!E$16="30 Year Fixed",-360,-180)))),0))-(H_MortgageAmoritization!V195*'Mortgage Payment Plan'!E$9/12),#N/A),#N/A)</f>
        <v>729.88007116764425</v>
      </c>
      <c r="Z196" s="50">
        <f>IFERROR(IF(V195&gt;0,(H_MortgageAmoritization!V195*'Mortgage Payment Plan'!E$9/12),#N/A),#N/A)</f>
        <v>948.86139926008082</v>
      </c>
      <c r="AA196" s="50">
        <f>IFERROR(IF(V195&gt;0,'Mortgage Payment Plan'!E$14,#N/A),#N/A)</f>
        <v>0</v>
      </c>
      <c r="AB196" s="49">
        <v>51926</v>
      </c>
      <c r="AC196" s="50">
        <v>189042.39978084853</v>
      </c>
      <c r="AD196" s="50">
        <v>234718.24504382769</v>
      </c>
      <c r="AE196" s="50">
        <v>0</v>
      </c>
    </row>
    <row r="197" spans="1:31" ht="15.75" customHeight="1" x14ac:dyDescent="0.25">
      <c r="A197" s="49">
        <f>IFERROR(IF(B196&gt;0,IF(ISBLANK('Mortgage Payment Plan'!C250),IF(H_MortgageAmoritization!B196-H_MortgageAmoritization!E197&gt;0,DATE(YEAR(A196),MONTH(A196)+1,DAY(A$2)),#N/A),'Mortgage Payment Plan'!C250),#N/A),#N/A)</f>
        <v>51957</v>
      </c>
      <c r="B197" s="50">
        <f>IFERROR(IF(B196&gt;0,IF(OR(ISBLANK('Mortgage Payment Plan'!G250),'Mortgage Payment Plan'!G250=""),IF(H_MortgageAmoritization!B196-H_MortgageAmoritization!E197&gt;0,H_MortgageAmoritization!B196-H_MortgageAmoritization!E197,#N/A),'Mortgage Payment Plan'!G250),#N/A),#N/A)</f>
        <v>188309.35400189954</v>
      </c>
      <c r="C197" s="50">
        <f>IFERROR(IF(AND(B196&gt;0,H_MortgageAmoritization!B196-H_MortgageAmoritization!E197&gt;0),F197+C196,#N/A),#N/A)</f>
        <v>235663.65400189927</v>
      </c>
      <c r="D197" s="50">
        <f>IFERROR(IF(AND(B196&gt;0,H_MortgageAmoritization!B196-H_MortgageAmoritization!E197&gt;0),D196+G197,#N/A),#N/A)</f>
        <v>0</v>
      </c>
      <c r="E197" s="50">
        <f>IFERROR(IF(B196&gt;0,IF(ISBLANK('Mortgage Payment Plan'!D250),('Mortgage Payment Plan'!E$18+'Mortgage Payment Plan'!E$19+IF(MONTH(A196)+1=MONTH(1&amp;'Mortgage Payment Plan'!E$21),'Mortgage Payment Plan'!E$20,IF(AND(MONTH(A196)+1=13,MONTH(1&amp;'Mortgage Payment Plan'!E$21)=1),'Mortgage Payment Plan'!E$20,0)))-(H_MortgageAmoritization!B196*'Mortgage Payment Plan'!E$9/12),'Mortgage Payment Plan'!D250),#N/A),#N/A)</f>
        <v>733.52560198059939</v>
      </c>
      <c r="F197" s="50">
        <f>IFERROR(IF(B196&gt;0,IF(ISBLANK('Mortgage Payment Plan'!E250),(H_MortgageAmoritization!B196*'Mortgage Payment Plan'!E$9/12),'Mortgage Payment Plan'!E250),#N/A),#N/A)</f>
        <v>945.21439801940062</v>
      </c>
      <c r="G197" s="50">
        <f>IFERROR(IF(B196&gt;0,IF(ISBLANK('Mortgage Payment Plan'!F250),'Mortgage Payment Plan'!E$14,'Mortgage Payment Plan'!F250),#N/A),#N/A)</f>
        <v>0</v>
      </c>
      <c r="H197" s="50">
        <f t="shared" si="1"/>
        <v>1678.74</v>
      </c>
      <c r="J197" s="49">
        <v>51957</v>
      </c>
      <c r="N197" s="50">
        <v>188309.35400189954</v>
      </c>
      <c r="O197" s="50">
        <v>235663.65400189927</v>
      </c>
      <c r="P197" s="50">
        <v>0</v>
      </c>
      <c r="Q197" s="50" t="e" cm="1">
        <f t="array" ref="Q197">IF('Mortgage Payment Plan'!E$22="Annual",IF(MATCH(J197,S:S,0),N197,#N/A),IF('Mortgage Payment Plan'!E$22="Percentage",_xlfn.IFS(R$2=J197,N197,R$3=J197,N197,R$4=J197,N197,R$5=J197,N197,R$6=J197,N197),#N/A))</f>
        <v>#N/A</v>
      </c>
      <c r="U197" s="49">
        <f>IFERROR(IF(V196&gt;0,IF(H_MortgageAmoritization!V196-H_MortgageAmoritization!Y197&gt;0,DATE(YEAR(U196),MONTH(U196)+1,DAY(U$2)),#N/A),#N/A),#N/A)</f>
        <v>51957</v>
      </c>
      <c r="V197" s="50">
        <f>IFERROR(IF(V196&gt;0,IF(OR(ISBLANK('Mortgage Payment Plan'!Q250),'Mortgage Payment Plan'!Q250=""),IF(H_MortgageAmoritization!V196-H_MortgageAmoritization!Y197&gt;0,H_MortgageAmoritization!V196-H_MortgageAmoritization!Y197,#N/A),'Mortgage Payment Plan'!Q250),#N/A),#N/A)</f>
        <v>188308.87030932505</v>
      </c>
      <c r="W197" s="50">
        <f>IFERROR(IF(AND(V196&gt;0,H_MortgageAmoritization!V196-H_MortgageAmoritization!Y197&gt;0),Z197+W196,#N/A),#N/A)</f>
        <v>235663.45704273193</v>
      </c>
      <c r="X197" s="50">
        <f>IFERROR(IF(AND(V196&gt;0,H_MortgageAmoritization!V196-H_MortgageAmoritization!Y197&gt;0),X196+AA197,#N/A),#N/A)</f>
        <v>0</v>
      </c>
      <c r="Y197" s="50">
        <f>IFERROR(IF(V196&gt;0,(IFERROR(('Mortgage Payment Plan'!E$8*('Mortgage Payment Plan'!E$9/12)/(1-((1+('Mortgage Payment Plan'!E$9/12))^IF('Mortgage Payment Plan'!E$16="30 Year Fixed",-360,-180)))),0))-(H_MortgageAmoritization!V196*'Mortgage Payment Plan'!E$9/12),#N/A),#N/A)</f>
        <v>733.52947152348247</v>
      </c>
      <c r="Z197" s="50">
        <f>IFERROR(IF(V196&gt;0,(H_MortgageAmoritization!V196*'Mortgage Payment Plan'!E$9/12),#N/A),#N/A)</f>
        <v>945.21199890424259</v>
      </c>
      <c r="AA197" s="50">
        <f>IFERROR(IF(V196&gt;0,'Mortgage Payment Plan'!E$14,#N/A),#N/A)</f>
        <v>0</v>
      </c>
      <c r="AB197" s="49">
        <v>51957</v>
      </c>
      <c r="AC197" s="50">
        <v>188308.87030932505</v>
      </c>
      <c r="AD197" s="50">
        <v>235663.45704273193</v>
      </c>
      <c r="AE197" s="50">
        <v>0</v>
      </c>
    </row>
    <row r="198" spans="1:31" ht="15.75" customHeight="1" x14ac:dyDescent="0.25">
      <c r="A198" s="49">
        <f>IFERROR(IF(B197&gt;0,IF(ISBLANK('Mortgage Payment Plan'!C251),IF(H_MortgageAmoritization!B197-H_MortgageAmoritization!E198&gt;0,DATE(YEAR(A197),MONTH(A197)+1,DAY(A$2)),#N/A),'Mortgage Payment Plan'!C251),#N/A),#N/A)</f>
        <v>51987</v>
      </c>
      <c r="B198" s="50">
        <f>IFERROR(IF(B197&gt;0,IF(OR(ISBLANK('Mortgage Payment Plan'!G251),'Mortgage Payment Plan'!G251=""),IF(H_MortgageAmoritization!B197-H_MortgageAmoritization!E198&gt;0,H_MortgageAmoritization!B197-H_MortgageAmoritization!E198,#N/A),'Mortgage Payment Plan'!G251),#N/A),#N/A)</f>
        <v>187572.16077190902</v>
      </c>
      <c r="C198" s="50">
        <f>IFERROR(IF(AND(B197&gt;0,H_MortgageAmoritization!B197-H_MortgageAmoritization!E198&gt;0),F198+C197,#N/A),#N/A)</f>
        <v>236605.20077190877</v>
      </c>
      <c r="D198" s="50">
        <f>IFERROR(IF(AND(B197&gt;0,H_MortgageAmoritization!B197-H_MortgageAmoritization!E198&gt;0),D197+G198,#N/A),#N/A)</f>
        <v>0</v>
      </c>
      <c r="E198" s="50">
        <f>IFERROR(IF(B197&gt;0,IF(ISBLANK('Mortgage Payment Plan'!D251),('Mortgage Payment Plan'!E$18+'Mortgage Payment Plan'!E$19+IF(MONTH(A197)+1=MONTH(1&amp;'Mortgage Payment Plan'!E$21),'Mortgage Payment Plan'!E$20,IF(AND(MONTH(A197)+1=13,MONTH(1&amp;'Mortgage Payment Plan'!E$21)=1),'Mortgage Payment Plan'!E$20,0)))-(H_MortgageAmoritization!B197*'Mortgage Payment Plan'!E$9/12),'Mortgage Payment Plan'!D251),#N/A),#N/A)</f>
        <v>737.19322999050235</v>
      </c>
      <c r="F198" s="50">
        <f>IFERROR(IF(B197&gt;0,IF(ISBLANK('Mortgage Payment Plan'!E251),(H_MortgageAmoritization!B197*'Mortgage Payment Plan'!E$9/12),'Mortgage Payment Plan'!E251),#N/A),#N/A)</f>
        <v>941.54677000949766</v>
      </c>
      <c r="G198" s="50">
        <f>IFERROR(IF(B197&gt;0,IF(ISBLANK('Mortgage Payment Plan'!F251),'Mortgage Payment Plan'!E$14,'Mortgage Payment Plan'!F251),#N/A),#N/A)</f>
        <v>0</v>
      </c>
      <c r="H198" s="50">
        <f t="shared" si="1"/>
        <v>1678.74</v>
      </c>
      <c r="J198" s="49">
        <v>51987</v>
      </c>
      <c r="N198" s="50">
        <v>187572.16077190902</v>
      </c>
      <c r="O198" s="50">
        <v>236605.20077190877</v>
      </c>
      <c r="P198" s="50">
        <v>0</v>
      </c>
      <c r="Q198" s="50" t="e" cm="1">
        <f t="array" ref="Q198">IF('Mortgage Payment Plan'!E$22="Annual",IF(MATCH(J198,S:S,0),N198,#N/A),IF('Mortgage Payment Plan'!E$22="Percentage",_xlfn.IFS(R$2=J198,N198,R$3=J198,N198,R$4=J198,N198,R$5=J198,N198,R$6=J198,N198),#N/A))</f>
        <v>#N/A</v>
      </c>
      <c r="U198" s="49">
        <f>IFERROR(IF(V197&gt;0,IF(H_MortgageAmoritization!V197-H_MortgageAmoritization!Y198&gt;0,DATE(YEAR(U197),MONTH(U197)+1,DAY(U$2)),#N/A),#N/A),#N/A)</f>
        <v>51987</v>
      </c>
      <c r="V198" s="50">
        <f>IFERROR(IF(V197&gt;0,IF(OR(ISBLANK('Mortgage Payment Plan'!Q251),'Mortgage Payment Plan'!Q251=""),IF(H_MortgageAmoritization!V197-H_MortgageAmoritization!Y198&gt;0,H_MortgageAmoritization!V197-H_MortgageAmoritization!Y198,#N/A),'Mortgage Payment Plan'!Q251),#N/A),#N/A)</f>
        <v>187571.67319044395</v>
      </c>
      <c r="W198" s="50">
        <f>IFERROR(IF(AND(V197&gt;0,H_MortgageAmoritization!V197-H_MortgageAmoritization!Y198&gt;0),Z198+W197,#N/A),#N/A)</f>
        <v>236605.00139427854</v>
      </c>
      <c r="X198" s="50">
        <f>IFERROR(IF(AND(V197&gt;0,H_MortgageAmoritization!V197-H_MortgageAmoritization!Y198&gt;0),X197+AA198,#N/A),#N/A)</f>
        <v>0</v>
      </c>
      <c r="Y198" s="50">
        <f>IFERROR(IF(V197&gt;0,(IFERROR(('Mortgage Payment Plan'!E$8*('Mortgage Payment Plan'!E$9/12)/(1-((1+('Mortgage Payment Plan'!E$9/12))^IF('Mortgage Payment Plan'!E$16="30 Year Fixed",-360,-180)))),0))-(H_MortgageAmoritization!V197*'Mortgage Payment Plan'!E$9/12),#N/A),#N/A)</f>
        <v>737.19711888109975</v>
      </c>
      <c r="Z198" s="50">
        <f>IFERROR(IF(V197&gt;0,(H_MortgageAmoritization!V197*'Mortgage Payment Plan'!E$9/12),#N/A),#N/A)</f>
        <v>941.54435154662531</v>
      </c>
      <c r="AA198" s="50">
        <f>IFERROR(IF(V197&gt;0,'Mortgage Payment Plan'!E$14,#N/A),#N/A)</f>
        <v>0</v>
      </c>
      <c r="AB198" s="49">
        <v>51987</v>
      </c>
      <c r="AC198" s="50">
        <v>187571.67319044395</v>
      </c>
      <c r="AD198" s="50">
        <v>236605.00139427854</v>
      </c>
      <c r="AE198" s="50">
        <v>0</v>
      </c>
    </row>
    <row r="199" spans="1:31" ht="15.75" customHeight="1" x14ac:dyDescent="0.25">
      <c r="A199" s="49">
        <f>IFERROR(IF(B198&gt;0,IF(ISBLANK('Mortgage Payment Plan'!C252),IF(H_MortgageAmoritization!B198-H_MortgageAmoritization!E199&gt;0,DATE(YEAR(A198),MONTH(A198)+1,DAY(A$2)),#N/A),'Mortgage Payment Plan'!C252),#N/A),#N/A)</f>
        <v>52018</v>
      </c>
      <c r="B199" s="50">
        <f>IFERROR(IF(B198&gt;0,IF(OR(ISBLANK('Mortgage Payment Plan'!G252),'Mortgage Payment Plan'!G252=""),IF(H_MortgageAmoritization!B198-H_MortgageAmoritization!E199&gt;0,H_MortgageAmoritization!B198-H_MortgageAmoritization!E199,#N/A),'Mortgage Payment Plan'!G252),#N/A),#N/A)</f>
        <v>186831.28157576857</v>
      </c>
      <c r="C199" s="50">
        <f>IFERROR(IF(AND(B198&gt;0,H_MortgageAmoritization!B198-H_MortgageAmoritization!E199&gt;0),F199+C198,#N/A),#N/A)</f>
        <v>237543.06157576831</v>
      </c>
      <c r="D199" s="50">
        <f>IFERROR(IF(AND(B198&gt;0,H_MortgageAmoritization!B198-H_MortgageAmoritization!E199&gt;0),D198+G199,#N/A),#N/A)</f>
        <v>0</v>
      </c>
      <c r="E199" s="50">
        <f>IFERROR(IF(B198&gt;0,IF(ISBLANK('Mortgage Payment Plan'!D252),('Mortgage Payment Plan'!E$18+'Mortgage Payment Plan'!E$19+IF(MONTH(A198)+1=MONTH(1&amp;'Mortgage Payment Plan'!E$21),'Mortgage Payment Plan'!E$20,IF(AND(MONTH(A198)+1=13,MONTH(1&amp;'Mortgage Payment Plan'!E$21)=1),'Mortgage Payment Plan'!E$20,0)))-(H_MortgageAmoritization!B198*'Mortgage Payment Plan'!E$9/12),'Mortgage Payment Plan'!D252),#N/A),#N/A)</f>
        <v>740.87919614045484</v>
      </c>
      <c r="F199" s="50">
        <f>IFERROR(IF(B198&gt;0,IF(ISBLANK('Mortgage Payment Plan'!E252),(H_MortgageAmoritization!B198*'Mortgage Payment Plan'!E$9/12),'Mortgage Payment Plan'!E252),#N/A),#N/A)</f>
        <v>937.86080385954517</v>
      </c>
      <c r="G199" s="50">
        <f>IFERROR(IF(B198&gt;0,IF(ISBLANK('Mortgage Payment Plan'!F252),'Mortgage Payment Plan'!E$14,'Mortgage Payment Plan'!F252),#N/A),#N/A)</f>
        <v>0</v>
      </c>
      <c r="H199" s="50">
        <f t="shared" si="1"/>
        <v>1678.74</v>
      </c>
      <c r="J199" s="49">
        <v>52018</v>
      </c>
      <c r="N199" s="50">
        <v>186831.28157576857</v>
      </c>
      <c r="O199" s="50">
        <v>237543.06157576831</v>
      </c>
      <c r="P199" s="50">
        <v>0</v>
      </c>
      <c r="Q199" s="50" t="e" cm="1">
        <f t="array" ref="Q199">IF('Mortgage Payment Plan'!E$22="Annual",IF(MATCH(J199,S:S,0),N199,#N/A),IF('Mortgage Payment Plan'!E$22="Percentage",_xlfn.IFS(R$2=J199,N199,R$3=J199,N199,R$4=J199,N199,R$5=J199,N199,R$6=J199,N199),#N/A))</f>
        <v>#N/A</v>
      </c>
      <c r="U199" s="49">
        <f>IFERROR(IF(V198&gt;0,IF(H_MortgageAmoritization!V198-H_MortgageAmoritization!Y199&gt;0,DATE(YEAR(U198),MONTH(U198)+1,DAY(U$2)),#N/A),#N/A),#N/A)</f>
        <v>52018</v>
      </c>
      <c r="V199" s="50">
        <f>IFERROR(IF(V198&gt;0,IF(OR(ISBLANK('Mortgage Payment Plan'!Q252),'Mortgage Payment Plan'!Q252=""),IF(H_MortgageAmoritization!V198-H_MortgageAmoritization!Y199&gt;0,H_MortgageAmoritization!V198-H_MortgageAmoritization!Y199,#N/A),'Mortgage Payment Plan'!Q252),#N/A),#N/A)</f>
        <v>186830.79008596845</v>
      </c>
      <c r="W199" s="50">
        <f>IFERROR(IF(AND(V198&gt;0,H_MortgageAmoritization!V198-H_MortgageAmoritization!Y199&gt;0),Z199+W198,#N/A),#N/A)</f>
        <v>237542.85976023076</v>
      </c>
      <c r="X199" s="50">
        <f>IFERROR(IF(AND(V198&gt;0,H_MortgageAmoritization!V198-H_MortgageAmoritization!Y199&gt;0),X198+AA199,#N/A),#N/A)</f>
        <v>0</v>
      </c>
      <c r="Y199" s="50">
        <f>IFERROR(IF(V198&gt;0,(IFERROR(('Mortgage Payment Plan'!E$8*('Mortgage Payment Plan'!E$9/12)/(1-((1+('Mortgage Payment Plan'!E$9/12))^IF('Mortgage Payment Plan'!E$16="30 Year Fixed",-360,-180)))),0))-(H_MortgageAmoritization!V198*'Mortgage Payment Plan'!E$9/12),#N/A),#N/A)</f>
        <v>740.88310447550532</v>
      </c>
      <c r="Z199" s="50">
        <f>IFERROR(IF(V198&gt;0,(H_MortgageAmoritization!V198*'Mortgage Payment Plan'!E$9/12),#N/A),#N/A)</f>
        <v>937.85836595221974</v>
      </c>
      <c r="AA199" s="50">
        <f>IFERROR(IF(V198&gt;0,'Mortgage Payment Plan'!E$14,#N/A),#N/A)</f>
        <v>0</v>
      </c>
      <c r="AB199" s="49">
        <v>52018</v>
      </c>
      <c r="AC199" s="50">
        <v>186830.79008596845</v>
      </c>
      <c r="AD199" s="50">
        <v>237542.85976023076</v>
      </c>
      <c r="AE199" s="50">
        <v>0</v>
      </c>
    </row>
    <row r="200" spans="1:31" ht="15.75" customHeight="1" x14ac:dyDescent="0.25">
      <c r="A200" s="49">
        <f>IFERROR(IF(B199&gt;0,IF(ISBLANK('Mortgage Payment Plan'!C253),IF(H_MortgageAmoritization!B199-H_MortgageAmoritization!E200&gt;0,DATE(YEAR(A199),MONTH(A199)+1,DAY(A$2)),#N/A),'Mortgage Payment Plan'!C253),#N/A),#N/A)</f>
        <v>52048</v>
      </c>
      <c r="B200" s="50">
        <f>IFERROR(IF(B199&gt;0,IF(OR(ISBLANK('Mortgage Payment Plan'!G253),'Mortgage Payment Plan'!G253=""),IF(H_MortgageAmoritization!B199-H_MortgageAmoritization!E200&gt;0,H_MortgageAmoritization!B199-H_MortgageAmoritization!E200,#N/A),'Mortgage Payment Plan'!G253),#N/A),#N/A)</f>
        <v>186086.69798364741</v>
      </c>
      <c r="C200" s="50">
        <f>IFERROR(IF(AND(B199&gt;0,H_MortgageAmoritization!B199-H_MortgageAmoritization!E200&gt;0),F200+C199,#N/A),#N/A)</f>
        <v>238477.21798364716</v>
      </c>
      <c r="D200" s="50">
        <f>IFERROR(IF(AND(B199&gt;0,H_MortgageAmoritization!B199-H_MortgageAmoritization!E200&gt;0),D199+G200,#N/A),#N/A)</f>
        <v>0</v>
      </c>
      <c r="E200" s="50">
        <f>IFERROR(IF(B199&gt;0,IF(ISBLANK('Mortgage Payment Plan'!D253),('Mortgage Payment Plan'!E$18+'Mortgage Payment Plan'!E$19+IF(MONTH(A199)+1=MONTH(1&amp;'Mortgage Payment Plan'!E$21),'Mortgage Payment Plan'!E$20,IF(AND(MONTH(A199)+1=13,MONTH(1&amp;'Mortgage Payment Plan'!E$21)=1),'Mortgage Payment Plan'!E$20,0)))-(H_MortgageAmoritization!B199*'Mortgage Payment Plan'!E$9/12),'Mortgage Payment Plan'!D253),#N/A),#N/A)</f>
        <v>744.58359212115715</v>
      </c>
      <c r="F200" s="50">
        <f>IFERROR(IF(B199&gt;0,IF(ISBLANK('Mortgage Payment Plan'!E253),(H_MortgageAmoritization!B199*'Mortgage Payment Plan'!E$9/12),'Mortgage Payment Plan'!E253),#N/A),#N/A)</f>
        <v>934.15640787884286</v>
      </c>
      <c r="G200" s="50">
        <f>IFERROR(IF(B199&gt;0,IF(ISBLANK('Mortgage Payment Plan'!F253),'Mortgage Payment Plan'!E$14,'Mortgage Payment Plan'!F253),#N/A),#N/A)</f>
        <v>0</v>
      </c>
      <c r="H200" s="50">
        <f t="shared" si="1"/>
        <v>1678.74</v>
      </c>
      <c r="J200" s="49">
        <v>52048</v>
      </c>
      <c r="N200" s="50">
        <v>186086.69798364741</v>
      </c>
      <c r="O200" s="50">
        <v>238477.21798364716</v>
      </c>
      <c r="P200" s="50">
        <v>0</v>
      </c>
      <c r="Q200" s="50" t="e" cm="1">
        <f t="array" ref="Q200">IF('Mortgage Payment Plan'!E$22="Annual",IF(MATCH(J200,S:S,0),N200,#N/A),IF('Mortgage Payment Plan'!E$22="Percentage",_xlfn.IFS(R$2=J200,N200,R$3=J200,N200,R$4=J200,N200,R$5=J200,N200,R$6=J200,N200),#N/A))</f>
        <v>#N/A</v>
      </c>
      <c r="U200" s="49">
        <f>IFERROR(IF(V199&gt;0,IF(H_MortgageAmoritization!V199-H_MortgageAmoritization!Y200&gt;0,DATE(YEAR(U199),MONTH(U199)+1,DAY(U$2)),#N/A),#N/A),#N/A)</f>
        <v>52048</v>
      </c>
      <c r="V200" s="50">
        <f>IFERROR(IF(V199&gt;0,IF(OR(ISBLANK('Mortgage Payment Plan'!Q253),'Mortgage Payment Plan'!Q253=""),IF(H_MortgageAmoritization!V199-H_MortgageAmoritization!Y200&gt;0,H_MortgageAmoritization!V199-H_MortgageAmoritization!Y200,#N/A),'Mortgage Payment Plan'!Q253),#N/A),#N/A)</f>
        <v>186086.20256597057</v>
      </c>
      <c r="W200" s="50">
        <f>IFERROR(IF(AND(V199&gt;0,H_MortgageAmoritization!V199-H_MortgageAmoritization!Y200&gt;0),Z200+W199,#N/A),#N/A)</f>
        <v>238477.0137106606</v>
      </c>
      <c r="X200" s="50">
        <f>IFERROR(IF(AND(V199&gt;0,H_MortgageAmoritization!V199-H_MortgageAmoritization!Y200&gt;0),X199+AA200,#N/A),#N/A)</f>
        <v>0</v>
      </c>
      <c r="Y200" s="50">
        <f>IFERROR(IF(V199&gt;0,(IFERROR(('Mortgage Payment Plan'!E$8*('Mortgage Payment Plan'!E$9/12)/(1-((1+('Mortgage Payment Plan'!E$9/12))^IF('Mortgage Payment Plan'!E$16="30 Year Fixed",-360,-180)))),0))-(H_MortgageAmoritization!V199*'Mortgage Payment Plan'!E$9/12),#N/A),#N/A)</f>
        <v>744.58751999788285</v>
      </c>
      <c r="Z200" s="50">
        <f>IFERROR(IF(V199&gt;0,(H_MortgageAmoritization!V199*'Mortgage Payment Plan'!E$9/12),#N/A),#N/A)</f>
        <v>934.15395042984221</v>
      </c>
      <c r="AA200" s="50">
        <f>IFERROR(IF(V199&gt;0,'Mortgage Payment Plan'!E$14,#N/A),#N/A)</f>
        <v>0</v>
      </c>
      <c r="AB200" s="49">
        <v>52048</v>
      </c>
      <c r="AC200" s="50">
        <v>186086.20256597057</v>
      </c>
      <c r="AD200" s="50">
        <v>238477.0137106606</v>
      </c>
      <c r="AE200" s="50">
        <v>0</v>
      </c>
    </row>
    <row r="201" spans="1:31" ht="15.75" customHeight="1" x14ac:dyDescent="0.25">
      <c r="A201" s="49">
        <f>IFERROR(IF(B200&gt;0,IF(ISBLANK('Mortgage Payment Plan'!C254),IF(H_MortgageAmoritization!B200-H_MortgageAmoritization!E201&gt;0,DATE(YEAR(A200),MONTH(A200)+1,DAY(A$2)),#N/A),'Mortgage Payment Plan'!C254),#N/A),#N/A)</f>
        <v>52079</v>
      </c>
      <c r="B201" s="50">
        <f>IFERROR(IF(B200&gt;0,IF(OR(ISBLANK('Mortgage Payment Plan'!G254),'Mortgage Payment Plan'!G254=""),IF(H_MortgageAmoritization!B200-H_MortgageAmoritization!E201&gt;0,H_MortgageAmoritization!B200-H_MortgageAmoritization!E201,#N/A),'Mortgage Payment Plan'!G254),#N/A),#N/A)</f>
        <v>185338.39147356563</v>
      </c>
      <c r="C201" s="50">
        <f>IFERROR(IF(AND(B200&gt;0,H_MortgageAmoritization!B200-H_MortgageAmoritization!E201&gt;0),F201+C200,#N/A),#N/A)</f>
        <v>239407.65147356541</v>
      </c>
      <c r="D201" s="50">
        <f>IFERROR(IF(AND(B200&gt;0,H_MortgageAmoritization!B200-H_MortgageAmoritization!E201&gt;0),D200+G201,#N/A),#N/A)</f>
        <v>0</v>
      </c>
      <c r="E201" s="50">
        <f>IFERROR(IF(B200&gt;0,IF(ISBLANK('Mortgage Payment Plan'!D254),('Mortgage Payment Plan'!E$18+'Mortgage Payment Plan'!E$19+IF(MONTH(A200)+1=MONTH(1&amp;'Mortgage Payment Plan'!E$21),'Mortgage Payment Plan'!E$20,IF(AND(MONTH(A200)+1=13,MONTH(1&amp;'Mortgage Payment Plan'!E$21)=1),'Mortgage Payment Plan'!E$20,0)))-(H_MortgageAmoritization!B200*'Mortgage Payment Plan'!E$9/12),'Mortgage Payment Plan'!D254),#N/A),#N/A)</f>
        <v>748.30651008176312</v>
      </c>
      <c r="F201" s="50">
        <f>IFERROR(IF(B200&gt;0,IF(ISBLANK('Mortgage Payment Plan'!E254),(H_MortgageAmoritization!B200*'Mortgage Payment Plan'!E$9/12),'Mortgage Payment Plan'!E254),#N/A),#N/A)</f>
        <v>930.43348991823689</v>
      </c>
      <c r="G201" s="50">
        <f>IFERROR(IF(B200&gt;0,IF(ISBLANK('Mortgage Payment Plan'!F254),'Mortgage Payment Plan'!E$14,'Mortgage Payment Plan'!F254),#N/A),#N/A)</f>
        <v>0</v>
      </c>
      <c r="H201" s="50">
        <f t="shared" si="1"/>
        <v>1678.74</v>
      </c>
      <c r="J201" s="49">
        <v>52079</v>
      </c>
      <c r="N201" s="50">
        <v>185338.39147356563</v>
      </c>
      <c r="O201" s="50">
        <v>239407.65147356541</v>
      </c>
      <c r="P201" s="50">
        <v>0</v>
      </c>
      <c r="Q201" s="50" t="e" cm="1">
        <f t="array" ref="Q201">IF('Mortgage Payment Plan'!E$22="Annual",IF(MATCH(J201,S:S,0),N201,#N/A),IF('Mortgage Payment Plan'!E$22="Percentage",_xlfn.IFS(R$2=J201,N201,R$3=J201,N201,R$4=J201,N201,R$5=J201,N201,R$6=J201,N201),#N/A))</f>
        <v>#N/A</v>
      </c>
      <c r="U201" s="49">
        <f>IFERROR(IF(V200&gt;0,IF(H_MortgageAmoritization!V200-H_MortgageAmoritization!Y201&gt;0,DATE(YEAR(U200),MONTH(U200)+1,DAY(U$2)),#N/A),#N/A),#N/A)</f>
        <v>52079</v>
      </c>
      <c r="V201" s="50">
        <f>IFERROR(IF(V200&gt;0,IF(OR(ISBLANK('Mortgage Payment Plan'!Q254),'Mortgage Payment Plan'!Q254=""),IF(H_MortgageAmoritization!V200-H_MortgageAmoritization!Y201&gt;0,H_MortgageAmoritization!V200-H_MortgageAmoritization!Y201,#N/A),'Mortgage Payment Plan'!Q254),#N/A),#N/A)</f>
        <v>185337.8921083727</v>
      </c>
      <c r="W201" s="50">
        <f>IFERROR(IF(AND(V200&gt;0,H_MortgageAmoritization!V200-H_MortgageAmoritization!Y201&gt;0),Z201+W200,#N/A),#N/A)</f>
        <v>239407.44472349045</v>
      </c>
      <c r="X201" s="50">
        <f>IFERROR(IF(AND(V200&gt;0,H_MortgageAmoritization!V200-H_MortgageAmoritization!Y201&gt;0),X200+AA201,#N/A),#N/A)</f>
        <v>0</v>
      </c>
      <c r="Y201" s="50">
        <f>IFERROR(IF(V200&gt;0,(IFERROR(('Mortgage Payment Plan'!E$8*('Mortgage Payment Plan'!E$9/12)/(1-((1+('Mortgage Payment Plan'!E$9/12))^IF('Mortgage Payment Plan'!E$16="30 Year Fixed",-360,-180)))),0))-(H_MortgageAmoritization!V200*'Mortgage Payment Plan'!E$9/12),#N/A),#N/A)</f>
        <v>748.31045759787219</v>
      </c>
      <c r="Z201" s="50">
        <f>IFERROR(IF(V200&gt;0,(H_MortgageAmoritization!V200*'Mortgage Payment Plan'!E$9/12),#N/A),#N/A)</f>
        <v>930.43101282985288</v>
      </c>
      <c r="AA201" s="50">
        <f>IFERROR(IF(V200&gt;0,'Mortgage Payment Plan'!E$14,#N/A),#N/A)</f>
        <v>0</v>
      </c>
      <c r="AB201" s="49">
        <v>52079</v>
      </c>
      <c r="AC201" s="50">
        <v>185337.8921083727</v>
      </c>
      <c r="AD201" s="50">
        <v>239407.44472349045</v>
      </c>
      <c r="AE201" s="50">
        <v>0</v>
      </c>
    </row>
    <row r="202" spans="1:31" ht="15.75" customHeight="1" x14ac:dyDescent="0.25">
      <c r="A202" s="49">
        <f>IFERROR(IF(B201&gt;0,IF(ISBLANK('Mortgage Payment Plan'!C255),IF(H_MortgageAmoritization!B201-H_MortgageAmoritization!E202&gt;0,DATE(YEAR(A201),MONTH(A201)+1,DAY(A$2)),#N/A),'Mortgage Payment Plan'!C255),#N/A),#N/A)</f>
        <v>52110</v>
      </c>
      <c r="B202" s="50">
        <f>IFERROR(IF(B201&gt;0,IF(OR(ISBLANK('Mortgage Payment Plan'!G255),'Mortgage Payment Plan'!G255=""),IF(H_MortgageAmoritization!B201-H_MortgageAmoritization!E202&gt;0,H_MortgageAmoritization!B201-H_MortgageAmoritization!E202,#N/A),'Mortgage Payment Plan'!G255),#N/A),#N/A)</f>
        <v>184586.34343093346</v>
      </c>
      <c r="C202" s="50">
        <f>IFERROR(IF(AND(B201&gt;0,H_MortgageAmoritization!B201-H_MortgageAmoritization!E202&gt;0),F202+C201,#N/A),#N/A)</f>
        <v>240334.34343093322</v>
      </c>
      <c r="D202" s="50">
        <f>IFERROR(IF(AND(B201&gt;0,H_MortgageAmoritization!B201-H_MortgageAmoritization!E202&gt;0),D201+G202,#N/A),#N/A)</f>
        <v>0</v>
      </c>
      <c r="E202" s="50">
        <f>IFERROR(IF(B201&gt;0,IF(ISBLANK('Mortgage Payment Plan'!D255),('Mortgage Payment Plan'!E$18+'Mortgage Payment Plan'!E$19+IF(MONTH(A201)+1=MONTH(1&amp;'Mortgage Payment Plan'!E$21),'Mortgage Payment Plan'!E$20,IF(AND(MONTH(A201)+1=13,MONTH(1&amp;'Mortgage Payment Plan'!E$21)=1),'Mortgage Payment Plan'!E$20,0)))-(H_MortgageAmoritization!B201*'Mortgage Payment Plan'!E$9/12),'Mortgage Payment Plan'!D255),#N/A),#N/A)</f>
        <v>752.04804263217181</v>
      </c>
      <c r="F202" s="50">
        <f>IFERROR(IF(B201&gt;0,IF(ISBLANK('Mortgage Payment Plan'!E255),(H_MortgageAmoritization!B201*'Mortgage Payment Plan'!E$9/12),'Mortgage Payment Plan'!E255),#N/A),#N/A)</f>
        <v>926.69195736782819</v>
      </c>
      <c r="G202" s="50">
        <f>IFERROR(IF(B201&gt;0,IF(ISBLANK('Mortgage Payment Plan'!F255),'Mortgage Payment Plan'!E$14,'Mortgage Payment Plan'!F255),#N/A),#N/A)</f>
        <v>0</v>
      </c>
      <c r="H202" s="50">
        <f t="shared" si="1"/>
        <v>1678.74</v>
      </c>
      <c r="J202" s="49">
        <v>52110</v>
      </c>
      <c r="N202" s="50">
        <v>184586.34343093346</v>
      </c>
      <c r="O202" s="50">
        <v>240334.34343093322</v>
      </c>
      <c r="P202" s="50">
        <v>0</v>
      </c>
      <c r="Q202" s="50" t="e" cm="1">
        <f t="array" ref="Q202">IF('Mortgage Payment Plan'!E$22="Annual",IF(MATCH(J202,S:S,0),N202,#N/A),IF('Mortgage Payment Plan'!E$22="Percentage",_xlfn.IFS(R$2=J202,N202,R$3=J202,N202,R$4=J202,N202,R$5=J202,N202,R$6=J202,N202),#N/A))</f>
        <v>#N/A</v>
      </c>
      <c r="U202" s="49">
        <f>IFERROR(IF(V201&gt;0,IF(H_MortgageAmoritization!V201-H_MortgageAmoritization!Y202&gt;0,DATE(YEAR(U201),MONTH(U201)+1,DAY(U$2)),#N/A),#N/A),#N/A)</f>
        <v>52110</v>
      </c>
      <c r="V202" s="50">
        <f>IFERROR(IF(V201&gt;0,IF(OR(ISBLANK('Mortgage Payment Plan'!Q255),'Mortgage Payment Plan'!Q255=""),IF(H_MortgageAmoritization!V201-H_MortgageAmoritization!Y202&gt;0,H_MortgageAmoritization!V201-H_MortgageAmoritization!Y202,#N/A),'Mortgage Payment Plan'!Q255),#N/A),#N/A)</f>
        <v>184585.84009848683</v>
      </c>
      <c r="W202" s="50">
        <f>IFERROR(IF(AND(V201&gt;0,H_MortgageAmoritization!V201-H_MortgageAmoritization!Y202&gt;0),Z202+W201,#N/A),#N/A)</f>
        <v>240334.1341840323</v>
      </c>
      <c r="X202" s="50">
        <f>IFERROR(IF(AND(V201&gt;0,H_MortgageAmoritization!V201-H_MortgageAmoritization!Y202&gt;0),X201+AA202,#N/A),#N/A)</f>
        <v>0</v>
      </c>
      <c r="Y202" s="50">
        <f>IFERROR(IF(V201&gt;0,(IFERROR(('Mortgage Payment Plan'!E$8*('Mortgage Payment Plan'!E$9/12)/(1-((1+('Mortgage Payment Plan'!E$9/12))^IF('Mortgage Payment Plan'!E$16="30 Year Fixed",-360,-180)))),0))-(H_MortgageAmoritization!V201*'Mortgage Payment Plan'!E$9/12),#N/A),#N/A)</f>
        <v>752.05200988586159</v>
      </c>
      <c r="Z202" s="50">
        <f>IFERROR(IF(V201&gt;0,(H_MortgageAmoritization!V201*'Mortgage Payment Plan'!E$9/12),#N/A),#N/A)</f>
        <v>926.68946054186347</v>
      </c>
      <c r="AA202" s="50">
        <f>IFERROR(IF(V201&gt;0,'Mortgage Payment Plan'!E$14,#N/A),#N/A)</f>
        <v>0</v>
      </c>
      <c r="AB202" s="49">
        <v>52110</v>
      </c>
      <c r="AC202" s="50">
        <v>184585.84009848683</v>
      </c>
      <c r="AD202" s="50">
        <v>240334.1341840323</v>
      </c>
      <c r="AE202" s="50">
        <v>0</v>
      </c>
    </row>
    <row r="203" spans="1:31" ht="15.75" customHeight="1" x14ac:dyDescent="0.25">
      <c r="A203" s="49">
        <f>IFERROR(IF(B202&gt;0,IF(ISBLANK('Mortgage Payment Plan'!C256),IF(H_MortgageAmoritization!B202-H_MortgageAmoritization!E203&gt;0,DATE(YEAR(A202),MONTH(A202)+1,DAY(A$2)),#N/A),'Mortgage Payment Plan'!C256),#N/A),#N/A)</f>
        <v>52140</v>
      </c>
      <c r="B203" s="50">
        <f>IFERROR(IF(B202&gt;0,IF(OR(ISBLANK('Mortgage Payment Plan'!G256),'Mortgage Payment Plan'!G256=""),IF(H_MortgageAmoritization!B202-H_MortgageAmoritization!E203&gt;0,H_MortgageAmoritization!B202-H_MortgageAmoritization!E203,#N/A),'Mortgage Payment Plan'!G256),#N/A),#N/A)</f>
        <v>183830.53514808812</v>
      </c>
      <c r="C203" s="50">
        <f>IFERROR(IF(AND(B202&gt;0,H_MortgageAmoritization!B202-H_MortgageAmoritization!E203&gt;0),F203+C202,#N/A),#N/A)</f>
        <v>241257.27514808788</v>
      </c>
      <c r="D203" s="50">
        <f>IFERROR(IF(AND(B202&gt;0,H_MortgageAmoritization!B202-H_MortgageAmoritization!E203&gt;0),D202+G203,#N/A),#N/A)</f>
        <v>0</v>
      </c>
      <c r="E203" s="50">
        <f>IFERROR(IF(B202&gt;0,IF(ISBLANK('Mortgage Payment Plan'!D256),('Mortgage Payment Plan'!E$18+'Mortgage Payment Plan'!E$19+IF(MONTH(A202)+1=MONTH(1&amp;'Mortgage Payment Plan'!E$21),'Mortgage Payment Plan'!E$20,IF(AND(MONTH(A202)+1=13,MONTH(1&amp;'Mortgage Payment Plan'!E$21)=1),'Mortgage Payment Plan'!E$20,0)))-(H_MortgageAmoritization!B202*'Mortgage Payment Plan'!E$9/12),'Mortgage Payment Plan'!D256),#N/A),#N/A)</f>
        <v>755.80828284533277</v>
      </c>
      <c r="F203" s="50">
        <f>IFERROR(IF(B202&gt;0,IF(ISBLANK('Mortgage Payment Plan'!E256),(H_MortgageAmoritization!B202*'Mortgage Payment Plan'!E$9/12),'Mortgage Payment Plan'!E256),#N/A),#N/A)</f>
        <v>922.93171715466724</v>
      </c>
      <c r="G203" s="50">
        <f>IFERROR(IF(B202&gt;0,IF(ISBLANK('Mortgage Payment Plan'!F256),'Mortgage Payment Plan'!E$14,'Mortgage Payment Plan'!F256),#N/A),#N/A)</f>
        <v>0</v>
      </c>
      <c r="H203" s="50">
        <f t="shared" si="1"/>
        <v>1678.74</v>
      </c>
      <c r="J203" s="49">
        <v>52140</v>
      </c>
      <c r="N203" s="50">
        <v>183830.53514808812</v>
      </c>
      <c r="O203" s="50">
        <v>241257.27514808788</v>
      </c>
      <c r="P203" s="50">
        <v>0</v>
      </c>
      <c r="Q203" s="50" t="e" cm="1">
        <f t="array" ref="Q203">IF('Mortgage Payment Plan'!E$22="Annual",IF(MATCH(J203,S:S,0),N203,#N/A),IF('Mortgage Payment Plan'!E$22="Percentage",_xlfn.IFS(R$2=J203,N203,R$3=J203,N203,R$4=J203,N203,R$5=J203,N203,R$6=J203,N203),#N/A))</f>
        <v>#N/A</v>
      </c>
      <c r="U203" s="49">
        <f>IFERROR(IF(V202&gt;0,IF(H_MortgageAmoritization!V202-H_MortgageAmoritization!Y203&gt;0,DATE(YEAR(U202),MONTH(U202)+1,DAY(U$2)),#N/A),#N/A),#N/A)</f>
        <v>52140</v>
      </c>
      <c r="V203" s="50">
        <f>IFERROR(IF(V202&gt;0,IF(OR(ISBLANK('Mortgage Payment Plan'!Q256),'Mortgage Payment Plan'!Q256=""),IF(H_MortgageAmoritization!V202-H_MortgageAmoritization!Y203&gt;0,H_MortgageAmoritization!V202-H_MortgageAmoritization!Y203,#N/A),'Mortgage Payment Plan'!Q256),#N/A),#N/A)</f>
        <v>183830.02782855154</v>
      </c>
      <c r="W203" s="50">
        <f>IFERROR(IF(AND(V202&gt;0,H_MortgageAmoritization!V202-H_MortgageAmoritization!Y203&gt;0),Z203+W202,#N/A),#N/A)</f>
        <v>241257.06338452472</v>
      </c>
      <c r="X203" s="50">
        <f>IFERROR(IF(AND(V202&gt;0,H_MortgageAmoritization!V202-H_MortgageAmoritization!Y203&gt;0),X202+AA203,#N/A),#N/A)</f>
        <v>0</v>
      </c>
      <c r="Y203" s="50">
        <f>IFERROR(IF(V202&gt;0,(IFERROR(('Mortgage Payment Plan'!E$8*('Mortgage Payment Plan'!E$9/12)/(1-((1+('Mortgage Payment Plan'!E$9/12))^IF('Mortgage Payment Plan'!E$16="30 Year Fixed",-360,-180)))),0))-(H_MortgageAmoritization!V202*'Mortgage Payment Plan'!E$9/12),#N/A),#N/A)</f>
        <v>755.81226993529094</v>
      </c>
      <c r="Z203" s="50">
        <f>IFERROR(IF(V202&gt;0,(H_MortgageAmoritization!V202*'Mortgage Payment Plan'!E$9/12),#N/A),#N/A)</f>
        <v>922.92920049243412</v>
      </c>
      <c r="AA203" s="50">
        <f>IFERROR(IF(V202&gt;0,'Mortgage Payment Plan'!E$14,#N/A),#N/A)</f>
        <v>0</v>
      </c>
      <c r="AB203" s="49">
        <v>52140</v>
      </c>
      <c r="AC203" s="50">
        <v>183830.02782855154</v>
      </c>
      <c r="AD203" s="50">
        <v>241257.06338452472</v>
      </c>
      <c r="AE203" s="50">
        <v>0</v>
      </c>
    </row>
    <row r="204" spans="1:31" ht="15.75" customHeight="1" x14ac:dyDescent="0.25">
      <c r="A204" s="49">
        <f>IFERROR(IF(B203&gt;0,IF(ISBLANK('Mortgage Payment Plan'!C257),IF(H_MortgageAmoritization!B203-H_MortgageAmoritization!E204&gt;0,DATE(YEAR(A203),MONTH(A203)+1,DAY(A$2)),#N/A),'Mortgage Payment Plan'!C257),#N/A),#N/A)</f>
        <v>52171</v>
      </c>
      <c r="B204" s="50">
        <f>IFERROR(IF(B203&gt;0,IF(OR(ISBLANK('Mortgage Payment Plan'!G257),'Mortgage Payment Plan'!G257=""),IF(H_MortgageAmoritization!B203-H_MortgageAmoritization!E204&gt;0,H_MortgageAmoritization!B203-H_MortgageAmoritization!E204,#N/A),'Mortgage Payment Plan'!G257),#N/A),#N/A)</f>
        <v>183070.94782382855</v>
      </c>
      <c r="C204" s="50">
        <f>IFERROR(IF(AND(B203&gt;0,H_MortgageAmoritization!B203-H_MortgageAmoritization!E204&gt;0),F204+C203,#N/A),#N/A)</f>
        <v>242176.42782382833</v>
      </c>
      <c r="D204" s="50">
        <f>IFERROR(IF(AND(B203&gt;0,H_MortgageAmoritization!B203-H_MortgageAmoritization!E204&gt;0),D203+G204,#N/A),#N/A)</f>
        <v>0</v>
      </c>
      <c r="E204" s="50">
        <f>IFERROR(IF(B203&gt;0,IF(ISBLANK('Mortgage Payment Plan'!D257),('Mortgage Payment Plan'!E$18+'Mortgage Payment Plan'!E$19+IF(MONTH(A203)+1=MONTH(1&amp;'Mortgage Payment Plan'!E$21),'Mortgage Payment Plan'!E$20,IF(AND(MONTH(A203)+1=13,MONTH(1&amp;'Mortgage Payment Plan'!E$21)=1),'Mortgage Payment Plan'!E$20,0)))-(H_MortgageAmoritization!B203*'Mortgage Payment Plan'!E$9/12),'Mortgage Payment Plan'!D257),#N/A),#N/A)</f>
        <v>759.58732425955952</v>
      </c>
      <c r="F204" s="50">
        <f>IFERROR(IF(B203&gt;0,IF(ISBLANK('Mortgage Payment Plan'!E257),(H_MortgageAmoritization!B203*'Mortgage Payment Plan'!E$9/12),'Mortgage Payment Plan'!E257),#N/A),#N/A)</f>
        <v>919.15267574044049</v>
      </c>
      <c r="G204" s="50">
        <f>IFERROR(IF(B203&gt;0,IF(ISBLANK('Mortgage Payment Plan'!F257),'Mortgage Payment Plan'!E$14,'Mortgage Payment Plan'!F257),#N/A),#N/A)</f>
        <v>0</v>
      </c>
      <c r="H204" s="50">
        <f t="shared" si="1"/>
        <v>1678.74</v>
      </c>
      <c r="J204" s="49">
        <v>52171</v>
      </c>
      <c r="N204" s="50">
        <v>183070.94782382855</v>
      </c>
      <c r="O204" s="50">
        <v>242176.42782382833</v>
      </c>
      <c r="P204" s="50">
        <v>0</v>
      </c>
      <c r="Q204" s="50" t="e" cm="1">
        <f t="array" ref="Q204">IF('Mortgage Payment Plan'!E$22="Annual",IF(MATCH(J204,S:S,0),N204,#N/A),IF('Mortgage Payment Plan'!E$22="Percentage",_xlfn.IFS(R$2=J204,N204,R$3=J204,N204,R$4=J204,N204,R$5=J204,N204,R$6=J204,N204),#N/A))</f>
        <v>#N/A</v>
      </c>
      <c r="U204" s="49">
        <f>IFERROR(IF(V203&gt;0,IF(H_MortgageAmoritization!V203-H_MortgageAmoritization!Y204&gt;0,DATE(YEAR(U203),MONTH(U203)+1,DAY(U$2)),#N/A),#N/A),#N/A)</f>
        <v>52171</v>
      </c>
      <c r="V204" s="50">
        <f>IFERROR(IF(V203&gt;0,IF(OR(ISBLANK('Mortgage Payment Plan'!Q257),'Mortgage Payment Plan'!Q257=""),IF(H_MortgageAmoritization!V203-H_MortgageAmoritization!Y204&gt;0,H_MortgageAmoritization!V203-H_MortgageAmoritization!Y204,#N/A),'Mortgage Payment Plan'!Q257),#N/A),#N/A)</f>
        <v>183070.43649726658</v>
      </c>
      <c r="W204" s="50">
        <f>IFERROR(IF(AND(V203&gt;0,H_MortgageAmoritization!V203-H_MortgageAmoritization!Y204&gt;0),Z204+W203,#N/A),#N/A)</f>
        <v>242176.21352366748</v>
      </c>
      <c r="X204" s="50">
        <f>IFERROR(IF(AND(V203&gt;0,H_MortgageAmoritization!V203-H_MortgageAmoritization!Y204&gt;0),X203+AA204,#N/A),#N/A)</f>
        <v>0</v>
      </c>
      <c r="Y204" s="50">
        <f>IFERROR(IF(V203&gt;0,(IFERROR(('Mortgage Payment Plan'!E$8*('Mortgage Payment Plan'!E$9/12)/(1-((1+('Mortgage Payment Plan'!E$9/12))^IF('Mortgage Payment Plan'!E$16="30 Year Fixed",-360,-180)))),0))-(H_MortgageAmoritization!V203*'Mortgage Payment Plan'!E$9/12),#N/A),#N/A)</f>
        <v>759.5913312849674</v>
      </c>
      <c r="Z204" s="50">
        <f>IFERROR(IF(V203&gt;0,(H_MortgageAmoritization!V203*'Mortgage Payment Plan'!E$9/12),#N/A),#N/A)</f>
        <v>919.15013914275767</v>
      </c>
      <c r="AA204" s="50">
        <f>IFERROR(IF(V203&gt;0,'Mortgage Payment Plan'!E$14,#N/A),#N/A)</f>
        <v>0</v>
      </c>
      <c r="AB204" s="49">
        <v>52171</v>
      </c>
      <c r="AC204" s="50">
        <v>183070.43649726658</v>
      </c>
      <c r="AD204" s="50">
        <v>242176.21352366748</v>
      </c>
      <c r="AE204" s="50">
        <v>0</v>
      </c>
    </row>
    <row r="205" spans="1:31" ht="15.75" customHeight="1" x14ac:dyDescent="0.25">
      <c r="A205" s="49">
        <f>IFERROR(IF(B204&gt;0,IF(ISBLANK('Mortgage Payment Plan'!C258),IF(H_MortgageAmoritization!B204-H_MortgageAmoritization!E205&gt;0,DATE(YEAR(A204),MONTH(A204)+1,DAY(A$2)),#N/A),'Mortgage Payment Plan'!C258),#N/A),#N/A)</f>
        <v>52201</v>
      </c>
      <c r="B205" s="50">
        <f>IFERROR(IF(B204&gt;0,IF(OR(ISBLANK('Mortgage Payment Plan'!G258),'Mortgage Payment Plan'!G258=""),IF(H_MortgageAmoritization!B204-H_MortgageAmoritization!E205&gt;0,H_MortgageAmoritization!B204-H_MortgageAmoritization!E205,#N/A),'Mortgage Payment Plan'!G258),#N/A),#N/A)</f>
        <v>182307.56256294769</v>
      </c>
      <c r="C205" s="50">
        <f>IFERROR(IF(AND(B204&gt;0,H_MortgageAmoritization!B204-H_MortgageAmoritization!E205&gt;0),F205+C204,#N/A),#N/A)</f>
        <v>243091.78256294748</v>
      </c>
      <c r="D205" s="50">
        <f>IFERROR(IF(AND(B204&gt;0,H_MortgageAmoritization!B204-H_MortgageAmoritization!E205&gt;0),D204+G205,#N/A),#N/A)</f>
        <v>0</v>
      </c>
      <c r="E205" s="50">
        <f>IFERROR(IF(B204&gt;0,IF(ISBLANK('Mortgage Payment Plan'!D258),('Mortgage Payment Plan'!E$18+'Mortgage Payment Plan'!E$19+IF(MONTH(A204)+1=MONTH(1&amp;'Mortgage Payment Plan'!E$21),'Mortgage Payment Plan'!E$20,IF(AND(MONTH(A204)+1=13,MONTH(1&amp;'Mortgage Payment Plan'!E$21)=1),'Mortgage Payment Plan'!E$20,0)))-(H_MortgageAmoritization!B204*'Mortgage Payment Plan'!E$9/12),'Mortgage Payment Plan'!D258),#N/A),#N/A)</f>
        <v>763.38526088085723</v>
      </c>
      <c r="F205" s="50">
        <f>IFERROR(IF(B204&gt;0,IF(ISBLANK('Mortgage Payment Plan'!E258),(H_MortgageAmoritization!B204*'Mortgage Payment Plan'!E$9/12),'Mortgage Payment Plan'!E258),#N/A),#N/A)</f>
        <v>915.35473911914278</v>
      </c>
      <c r="G205" s="50">
        <f>IFERROR(IF(B204&gt;0,IF(ISBLANK('Mortgage Payment Plan'!F258),'Mortgage Payment Plan'!E$14,'Mortgage Payment Plan'!F258),#N/A),#N/A)</f>
        <v>0</v>
      </c>
      <c r="H205" s="50">
        <f t="shared" si="1"/>
        <v>1678.74</v>
      </c>
      <c r="J205" s="49">
        <v>52201</v>
      </c>
      <c r="N205" s="50">
        <v>182307.56256294769</v>
      </c>
      <c r="O205" s="50">
        <v>243091.78256294748</v>
      </c>
      <c r="P205" s="50">
        <v>0</v>
      </c>
      <c r="Q205" s="50" t="e" cm="1">
        <f t="array" ref="Q205">IF('Mortgage Payment Plan'!E$22="Annual",IF(MATCH(J205,S:S,0),N205,#N/A),IF('Mortgage Payment Plan'!E$22="Percentage",_xlfn.IFS(R$2=J205,N205,R$3=J205,N205,R$4=J205,N205,R$5=J205,N205,R$6=J205,N205),#N/A))</f>
        <v>#N/A</v>
      </c>
      <c r="U205" s="49">
        <f>IFERROR(IF(V204&gt;0,IF(H_MortgageAmoritization!V204-H_MortgageAmoritization!Y205&gt;0,DATE(YEAR(U204),MONTH(U204)+1,DAY(U$2)),#N/A),#N/A),#N/A)</f>
        <v>52201</v>
      </c>
      <c r="V205" s="50">
        <f>IFERROR(IF(V204&gt;0,IF(OR(ISBLANK('Mortgage Payment Plan'!Q258),'Mortgage Payment Plan'!Q258=""),IF(H_MortgageAmoritization!V204-H_MortgageAmoritization!Y205&gt;0,H_MortgageAmoritization!V204-H_MortgageAmoritization!Y205,#N/A),'Mortgage Payment Plan'!Q258),#N/A),#N/A)</f>
        <v>182307.04720932519</v>
      </c>
      <c r="W205" s="50">
        <f>IFERROR(IF(AND(V204&gt;0,H_MortgageAmoritization!V204-H_MortgageAmoritization!Y205&gt;0),Z205+W204,#N/A),#N/A)</f>
        <v>243091.56570615381</v>
      </c>
      <c r="X205" s="50">
        <f>IFERROR(IF(AND(V204&gt;0,H_MortgageAmoritization!V204-H_MortgageAmoritization!Y205&gt;0),X204+AA205,#N/A),#N/A)</f>
        <v>0</v>
      </c>
      <c r="Y205" s="50">
        <f>IFERROR(IF(V204&gt;0,(IFERROR(('Mortgage Payment Plan'!E$8*('Mortgage Payment Plan'!E$9/12)/(1-((1+('Mortgage Payment Plan'!E$9/12))^IF('Mortgage Payment Plan'!E$16="30 Year Fixed",-360,-180)))),0))-(H_MortgageAmoritization!V204*'Mortgage Payment Plan'!E$9/12),#N/A),#N/A)</f>
        <v>763.38928794139224</v>
      </c>
      <c r="Z205" s="50">
        <f>IFERROR(IF(V204&gt;0,(H_MortgageAmoritization!V204*'Mortgage Payment Plan'!E$9/12),#N/A),#N/A)</f>
        <v>915.35218248633282</v>
      </c>
      <c r="AA205" s="50">
        <f>IFERROR(IF(V204&gt;0,'Mortgage Payment Plan'!E$14,#N/A),#N/A)</f>
        <v>0</v>
      </c>
      <c r="AB205" s="49">
        <v>52201</v>
      </c>
      <c r="AC205" s="50">
        <v>182307.04720932519</v>
      </c>
      <c r="AD205" s="50">
        <v>243091.56570615381</v>
      </c>
      <c r="AE205" s="50">
        <v>0</v>
      </c>
    </row>
    <row r="206" spans="1:31" ht="15.75" customHeight="1" x14ac:dyDescent="0.25">
      <c r="A206" s="49">
        <f>IFERROR(IF(B205&gt;0,IF(ISBLANK('Mortgage Payment Plan'!C259),IF(H_MortgageAmoritization!B205-H_MortgageAmoritization!E206&gt;0,DATE(YEAR(A205),MONTH(A205)+1,DAY(A$2)),#N/A),'Mortgage Payment Plan'!C259),#N/A),#N/A)</f>
        <v>52232</v>
      </c>
      <c r="B206" s="50">
        <f>IFERROR(IF(B205&gt;0,IF(OR(ISBLANK('Mortgage Payment Plan'!G259),'Mortgage Payment Plan'!G259=""),IF(H_MortgageAmoritization!B205-H_MortgageAmoritization!E206&gt;0,H_MortgageAmoritization!B205-H_MortgageAmoritization!E206,#N/A),'Mortgage Payment Plan'!G259),#N/A),#N/A)</f>
        <v>181540.36037576242</v>
      </c>
      <c r="C206" s="50">
        <f>IFERROR(IF(AND(B205&gt;0,H_MortgageAmoritization!B205-H_MortgageAmoritization!E206&gt;0),F206+C205,#N/A),#N/A)</f>
        <v>244003.32037576221</v>
      </c>
      <c r="D206" s="50">
        <f>IFERROR(IF(AND(B205&gt;0,H_MortgageAmoritization!B205-H_MortgageAmoritization!E206&gt;0),D205+G206,#N/A),#N/A)</f>
        <v>0</v>
      </c>
      <c r="E206" s="50">
        <f>IFERROR(IF(B205&gt;0,IF(ISBLANK('Mortgage Payment Plan'!D259),('Mortgage Payment Plan'!E$18+'Mortgage Payment Plan'!E$19+IF(MONTH(A205)+1=MONTH(1&amp;'Mortgage Payment Plan'!E$21),'Mortgage Payment Plan'!E$20,IF(AND(MONTH(A205)+1=13,MONTH(1&amp;'Mortgage Payment Plan'!E$21)=1),'Mortgage Payment Plan'!E$20,0)))-(H_MortgageAmoritization!B205*'Mortgage Payment Plan'!E$9/12),'Mortgage Payment Plan'!D259),#N/A),#N/A)</f>
        <v>767.20218718526155</v>
      </c>
      <c r="F206" s="50">
        <f>IFERROR(IF(B205&gt;0,IF(ISBLANK('Mortgage Payment Plan'!E259),(H_MortgageAmoritization!B205*'Mortgage Payment Plan'!E$9/12),'Mortgage Payment Plan'!E259),#N/A),#N/A)</f>
        <v>911.53781281473846</v>
      </c>
      <c r="G206" s="50">
        <f>IFERROR(IF(B205&gt;0,IF(ISBLANK('Mortgage Payment Plan'!F259),'Mortgage Payment Plan'!E$14,'Mortgage Payment Plan'!F259),#N/A),#N/A)</f>
        <v>0</v>
      </c>
      <c r="H206" s="50">
        <f t="shared" si="1"/>
        <v>1678.74</v>
      </c>
      <c r="J206" s="49">
        <v>52232</v>
      </c>
      <c r="N206" s="50">
        <v>181540.36037576242</v>
      </c>
      <c r="O206" s="50">
        <v>244003.32037576221</v>
      </c>
      <c r="P206" s="50">
        <v>0</v>
      </c>
      <c r="Q206" s="50" t="e" cm="1">
        <f t="array" ref="Q206">IF('Mortgage Payment Plan'!E$22="Annual",IF(MATCH(J206,S:S,0),N206,#N/A),IF('Mortgage Payment Plan'!E$22="Percentage",_xlfn.IFS(R$2=J206,N206,R$3=J206,N206,R$4=J206,N206,R$5=J206,N206,R$6=J206,N206),#N/A))</f>
        <v>#N/A</v>
      </c>
      <c r="U206" s="49">
        <f>IFERROR(IF(V205&gt;0,IF(H_MortgageAmoritization!V205-H_MortgageAmoritization!Y206&gt;0,DATE(YEAR(U205),MONTH(U205)+1,DAY(U$2)),#N/A),#N/A),#N/A)</f>
        <v>52232</v>
      </c>
      <c r="V206" s="50">
        <f>IFERROR(IF(V205&gt;0,IF(OR(ISBLANK('Mortgage Payment Plan'!Q259),'Mortgage Payment Plan'!Q259=""),IF(H_MortgageAmoritization!V205-H_MortgageAmoritization!Y206&gt;0,H_MortgageAmoritization!V205-H_MortgageAmoritization!Y206,#N/A),'Mortgage Payment Plan'!Q259),#N/A),#N/A)</f>
        <v>181539.84097494409</v>
      </c>
      <c r="W206" s="50">
        <f>IFERROR(IF(AND(V205&gt;0,H_MortgageAmoritization!V205-H_MortgageAmoritization!Y206&gt;0),Z206+W205,#N/A),#N/A)</f>
        <v>244003.10094220043</v>
      </c>
      <c r="X206" s="50">
        <f>IFERROR(IF(AND(V205&gt;0,H_MortgageAmoritization!V205-H_MortgageAmoritization!Y206&gt;0),X205+AA206,#N/A),#N/A)</f>
        <v>0</v>
      </c>
      <c r="Y206" s="50">
        <f>IFERROR(IF(V205&gt;0,(IFERROR(('Mortgage Payment Plan'!E$8*('Mortgage Payment Plan'!E$9/12)/(1-((1+('Mortgage Payment Plan'!E$9/12))^IF('Mortgage Payment Plan'!E$16="30 Year Fixed",-360,-180)))),0))-(H_MortgageAmoritization!V205*'Mortgage Payment Plan'!E$9/12),#N/A),#N/A)</f>
        <v>767.20623438109919</v>
      </c>
      <c r="Z206" s="50">
        <f>IFERROR(IF(V205&gt;0,(H_MortgageAmoritization!V205*'Mortgage Payment Plan'!E$9/12),#N/A),#N/A)</f>
        <v>911.53523604662587</v>
      </c>
      <c r="AA206" s="50">
        <f>IFERROR(IF(V205&gt;0,'Mortgage Payment Plan'!E$14,#N/A),#N/A)</f>
        <v>0</v>
      </c>
      <c r="AB206" s="49">
        <v>52232</v>
      </c>
      <c r="AC206" s="50">
        <v>181539.84097494409</v>
      </c>
      <c r="AD206" s="50">
        <v>244003.10094220043</v>
      </c>
      <c r="AE206" s="50">
        <v>0</v>
      </c>
    </row>
    <row r="207" spans="1:31" ht="15.75" customHeight="1" x14ac:dyDescent="0.25">
      <c r="A207" s="49">
        <f>IFERROR(IF(B206&gt;0,IF(ISBLANK('Mortgage Payment Plan'!C260),IF(H_MortgageAmoritization!B206-H_MortgageAmoritization!E207&gt;0,DATE(YEAR(A206),MONTH(A206)+1,DAY(A$2)),#N/A),'Mortgage Payment Plan'!C260),#N/A),#N/A)</f>
        <v>52263</v>
      </c>
      <c r="B207" s="50">
        <f>IFERROR(IF(B206&gt;0,IF(OR(ISBLANK('Mortgage Payment Plan'!G260),'Mortgage Payment Plan'!G260=""),IF(H_MortgageAmoritization!B206-H_MortgageAmoritization!E207&gt;0,H_MortgageAmoritization!B206-H_MortgageAmoritization!E207,#N/A),'Mortgage Payment Plan'!G260),#N/A),#N/A)</f>
        <v>180769.32217764124</v>
      </c>
      <c r="C207" s="50">
        <f>IFERROR(IF(AND(B206&gt;0,H_MortgageAmoritization!B206-H_MortgageAmoritization!E207&gt;0),F207+C206,#N/A),#N/A)</f>
        <v>244911.02217764102</v>
      </c>
      <c r="D207" s="50">
        <f>IFERROR(IF(AND(B206&gt;0,H_MortgageAmoritization!B206-H_MortgageAmoritization!E207&gt;0),D206+G207,#N/A),#N/A)</f>
        <v>0</v>
      </c>
      <c r="E207" s="50">
        <f>IFERROR(IF(B206&gt;0,IF(ISBLANK('Mortgage Payment Plan'!D260),('Mortgage Payment Plan'!E$18+'Mortgage Payment Plan'!E$19+IF(MONTH(A206)+1=MONTH(1&amp;'Mortgage Payment Plan'!E$21),'Mortgage Payment Plan'!E$20,IF(AND(MONTH(A206)+1=13,MONTH(1&amp;'Mortgage Payment Plan'!E$21)=1),'Mortgage Payment Plan'!E$20,0)))-(H_MortgageAmoritization!B206*'Mortgage Payment Plan'!E$9/12),'Mortgage Payment Plan'!D260),#N/A),#N/A)</f>
        <v>771.03819812118786</v>
      </c>
      <c r="F207" s="50">
        <f>IFERROR(IF(B206&gt;0,IF(ISBLANK('Mortgage Payment Plan'!E260),(H_MortgageAmoritization!B206*'Mortgage Payment Plan'!E$9/12),'Mortgage Payment Plan'!E260),#N/A),#N/A)</f>
        <v>907.70180187881215</v>
      </c>
      <c r="G207" s="50">
        <f>IFERROR(IF(B206&gt;0,IF(ISBLANK('Mortgage Payment Plan'!F260),'Mortgage Payment Plan'!E$14,'Mortgage Payment Plan'!F260),#N/A),#N/A)</f>
        <v>0</v>
      </c>
      <c r="H207" s="50">
        <f t="shared" si="1"/>
        <v>1678.74</v>
      </c>
      <c r="J207" s="49">
        <v>52263</v>
      </c>
      <c r="N207" s="50">
        <v>180769.32217764124</v>
      </c>
      <c r="O207" s="50">
        <v>244911.02217764102</v>
      </c>
      <c r="P207" s="50">
        <v>0</v>
      </c>
      <c r="Q207" s="50" t="e" cm="1">
        <f t="array" ref="Q207">IF('Mortgage Payment Plan'!E$22="Annual",IF(MATCH(J207,S:S,0),N207,#N/A),IF('Mortgage Payment Plan'!E$22="Percentage",_xlfn.IFS(R$2=J207,N207,R$3=J207,N207,R$4=J207,N207,R$5=J207,N207,R$6=J207,N207),#N/A))</f>
        <v>#N/A</v>
      </c>
      <c r="U207" s="49">
        <f>IFERROR(IF(V206&gt;0,IF(H_MortgageAmoritization!V206-H_MortgageAmoritization!Y207&gt;0,DATE(YEAR(U206),MONTH(U206)+1,DAY(U$2)),#N/A),#N/A),#N/A)</f>
        <v>52263</v>
      </c>
      <c r="V207" s="50">
        <f>IFERROR(IF(V206&gt;0,IF(OR(ISBLANK('Mortgage Payment Plan'!Q260),'Mortgage Payment Plan'!Q260=""),IF(H_MortgageAmoritization!V206-H_MortgageAmoritization!Y207&gt;0,H_MortgageAmoritization!V206-H_MortgageAmoritization!Y207,#N/A),'Mortgage Payment Plan'!Q260),#N/A),#N/A)</f>
        <v>180768.79870939109</v>
      </c>
      <c r="W207" s="50">
        <f>IFERROR(IF(AND(V206&gt;0,H_MortgageAmoritization!V206-H_MortgageAmoritization!Y207&gt;0),Z207+W206,#N/A),#N/A)</f>
        <v>244910.80014707515</v>
      </c>
      <c r="X207" s="50">
        <f>IFERROR(IF(AND(V206&gt;0,H_MortgageAmoritization!V206-H_MortgageAmoritization!Y207&gt;0),X206+AA207,#N/A),#N/A)</f>
        <v>0</v>
      </c>
      <c r="Y207" s="50">
        <f>IFERROR(IF(V206&gt;0,(IFERROR(('Mortgage Payment Plan'!E$8*('Mortgage Payment Plan'!E$9/12)/(1-((1+('Mortgage Payment Plan'!E$9/12))^IF('Mortgage Payment Plan'!E$16="30 Year Fixed",-360,-180)))),0))-(H_MortgageAmoritization!V206*'Mortgage Payment Plan'!E$9/12),#N/A),#N/A)</f>
        <v>771.04226555300454</v>
      </c>
      <c r="Z207" s="50">
        <f>IFERROR(IF(V206&gt;0,(H_MortgageAmoritization!V206*'Mortgage Payment Plan'!E$9/12),#N/A),#N/A)</f>
        <v>907.69920487472052</v>
      </c>
      <c r="AA207" s="50">
        <f>IFERROR(IF(V206&gt;0,'Mortgage Payment Plan'!E$14,#N/A),#N/A)</f>
        <v>0</v>
      </c>
      <c r="AB207" s="49">
        <v>52263</v>
      </c>
      <c r="AC207" s="50">
        <v>180768.79870939109</v>
      </c>
      <c r="AD207" s="50">
        <v>244910.80014707515</v>
      </c>
      <c r="AE207" s="50">
        <v>0</v>
      </c>
    </row>
    <row r="208" spans="1:31" ht="15.75" customHeight="1" x14ac:dyDescent="0.25">
      <c r="A208" s="49">
        <f>IFERROR(IF(B207&gt;0,IF(ISBLANK('Mortgage Payment Plan'!C261),IF(H_MortgageAmoritization!B207-H_MortgageAmoritization!E208&gt;0,DATE(YEAR(A207),MONTH(A207)+1,DAY(A$2)),#N/A),'Mortgage Payment Plan'!C261),#N/A),#N/A)</f>
        <v>52291</v>
      </c>
      <c r="B208" s="50">
        <f>IFERROR(IF(B207&gt;0,IF(OR(ISBLANK('Mortgage Payment Plan'!G261),'Mortgage Payment Plan'!G261=""),IF(H_MortgageAmoritization!B207-H_MortgageAmoritization!E208&gt;0,H_MortgageAmoritization!B207-H_MortgageAmoritization!E208,#N/A),'Mortgage Payment Plan'!G261),#N/A),#N/A)</f>
        <v>179994.42878852945</v>
      </c>
      <c r="C208" s="50">
        <f>IFERROR(IF(AND(B207&gt;0,H_MortgageAmoritization!B207-H_MortgageAmoritization!E208&gt;0),F208+C207,#N/A),#N/A)</f>
        <v>245814.86878852922</v>
      </c>
      <c r="D208" s="50">
        <f>IFERROR(IF(AND(B207&gt;0,H_MortgageAmoritization!B207-H_MortgageAmoritization!E208&gt;0),D207+G208,#N/A),#N/A)</f>
        <v>0</v>
      </c>
      <c r="E208" s="50">
        <f>IFERROR(IF(B207&gt;0,IF(ISBLANK('Mortgage Payment Plan'!D261),('Mortgage Payment Plan'!E$18+'Mortgage Payment Plan'!E$19+IF(MONTH(A207)+1=MONTH(1&amp;'Mortgage Payment Plan'!E$21),'Mortgage Payment Plan'!E$20,IF(AND(MONTH(A207)+1=13,MONTH(1&amp;'Mortgage Payment Plan'!E$21)=1),'Mortgage Payment Plan'!E$20,0)))-(H_MortgageAmoritization!B207*'Mortgage Payment Plan'!E$9/12),'Mortgage Payment Plan'!D261),#N/A),#N/A)</f>
        <v>774.89338911179379</v>
      </c>
      <c r="F208" s="50">
        <f>IFERROR(IF(B207&gt;0,IF(ISBLANK('Mortgage Payment Plan'!E261),(H_MortgageAmoritization!B207*'Mortgage Payment Plan'!E$9/12),'Mortgage Payment Plan'!E261),#N/A),#N/A)</f>
        <v>903.84661088820621</v>
      </c>
      <c r="G208" s="50">
        <f>IFERROR(IF(B207&gt;0,IF(ISBLANK('Mortgage Payment Plan'!F261),'Mortgage Payment Plan'!E$14,'Mortgage Payment Plan'!F261),#N/A),#N/A)</f>
        <v>0</v>
      </c>
      <c r="H208" s="50">
        <f t="shared" si="1"/>
        <v>1678.74</v>
      </c>
      <c r="J208" s="49">
        <v>52291</v>
      </c>
      <c r="N208" s="50">
        <v>179994.42878852945</v>
      </c>
      <c r="O208" s="50">
        <v>245814.86878852922</v>
      </c>
      <c r="P208" s="50">
        <v>0</v>
      </c>
      <c r="Q208" s="50" t="e" cm="1">
        <f t="array" ref="Q208">IF('Mortgage Payment Plan'!E$22="Annual",IF(MATCH(J208,S:S,0),N208,#N/A),IF('Mortgage Payment Plan'!E$22="Percentage",_xlfn.IFS(R$2=J208,N208,R$3=J208,N208,R$4=J208,N208,R$5=J208,N208,R$6=J208,N208),#N/A))</f>
        <v>#N/A</v>
      </c>
      <c r="U208" s="49">
        <f>IFERROR(IF(V207&gt;0,IF(H_MortgageAmoritization!V207-H_MortgageAmoritization!Y208&gt;0,DATE(YEAR(U207),MONTH(U207)+1,DAY(U$2)),#N/A),#N/A),#N/A)</f>
        <v>52291</v>
      </c>
      <c r="V208" s="50">
        <f>IFERROR(IF(V207&gt;0,IF(OR(ISBLANK('Mortgage Payment Plan'!Q261),'Mortgage Payment Plan'!Q261=""),IF(H_MortgageAmoritization!V207-H_MortgageAmoritization!Y208&gt;0,H_MortgageAmoritization!V207-H_MortgageAmoritization!Y208,#N/A),'Mortgage Payment Plan'!Q261),#N/A),#N/A)</f>
        <v>179993.90123251031</v>
      </c>
      <c r="W208" s="50">
        <f>IFERROR(IF(AND(V207&gt;0,H_MortgageAmoritization!V207-H_MortgageAmoritization!Y208&gt;0),Z208+W207,#N/A),#N/A)</f>
        <v>245814.64414062211</v>
      </c>
      <c r="X208" s="50">
        <f>IFERROR(IF(AND(V207&gt;0,H_MortgageAmoritization!V207-H_MortgageAmoritization!Y208&gt;0),X207+AA208,#N/A),#N/A)</f>
        <v>0</v>
      </c>
      <c r="Y208" s="50">
        <f>IFERROR(IF(V207&gt;0,(IFERROR(('Mortgage Payment Plan'!E$8*('Mortgage Payment Plan'!E$9/12)/(1-((1+('Mortgage Payment Plan'!E$9/12))^IF('Mortgage Payment Plan'!E$16="30 Year Fixed",-360,-180)))),0))-(H_MortgageAmoritization!V207*'Mortgage Payment Plan'!E$9/12),#N/A),#N/A)</f>
        <v>774.89747688076966</v>
      </c>
      <c r="Z208" s="50">
        <f>IFERROR(IF(V207&gt;0,(H_MortgageAmoritization!V207*'Mortgage Payment Plan'!E$9/12),#N/A),#N/A)</f>
        <v>903.8439935469554</v>
      </c>
      <c r="AA208" s="50">
        <f>IFERROR(IF(V207&gt;0,'Mortgage Payment Plan'!E$14,#N/A),#N/A)</f>
        <v>0</v>
      </c>
      <c r="AB208" s="49">
        <v>52291</v>
      </c>
      <c r="AC208" s="50">
        <v>179993.90123251031</v>
      </c>
      <c r="AD208" s="50">
        <v>245814.64414062211</v>
      </c>
      <c r="AE208" s="50">
        <v>0</v>
      </c>
    </row>
    <row r="209" spans="1:31" ht="15.75" customHeight="1" x14ac:dyDescent="0.25">
      <c r="A209" s="49">
        <f>IFERROR(IF(B208&gt;0,IF(ISBLANK('Mortgage Payment Plan'!C262),IF(H_MortgageAmoritization!B208-H_MortgageAmoritization!E209&gt;0,DATE(YEAR(A208),MONTH(A208)+1,DAY(A$2)),#N/A),'Mortgage Payment Plan'!C262),#N/A),#N/A)</f>
        <v>52322</v>
      </c>
      <c r="B209" s="50">
        <f>IFERROR(IF(B208&gt;0,IF(OR(ISBLANK('Mortgage Payment Plan'!G262),'Mortgage Payment Plan'!G262=""),IF(H_MortgageAmoritization!B208-H_MortgageAmoritization!E209&gt;0,H_MortgageAmoritization!B208-H_MortgageAmoritization!E209,#N/A),'Mortgage Payment Plan'!G262),#N/A),#N/A)</f>
        <v>179215.66093247209</v>
      </c>
      <c r="C209" s="50">
        <f>IFERROR(IF(AND(B208&gt;0,H_MortgageAmoritization!B208-H_MortgageAmoritization!E209&gt;0),F209+C208,#N/A),#N/A)</f>
        <v>246714.84093247185</v>
      </c>
      <c r="D209" s="50">
        <f>IFERROR(IF(AND(B208&gt;0,H_MortgageAmoritization!B208-H_MortgageAmoritization!E209&gt;0),D208+G209,#N/A),#N/A)</f>
        <v>0</v>
      </c>
      <c r="E209" s="50">
        <f>IFERROR(IF(B208&gt;0,IF(ISBLANK('Mortgage Payment Plan'!D262),('Mortgage Payment Plan'!E$18+'Mortgage Payment Plan'!E$19+IF(MONTH(A208)+1=MONTH(1&amp;'Mortgage Payment Plan'!E$21),'Mortgage Payment Plan'!E$20,IF(AND(MONTH(A208)+1=13,MONTH(1&amp;'Mortgage Payment Plan'!E$21)=1),'Mortgage Payment Plan'!E$20,0)))-(H_MortgageAmoritization!B208*'Mortgage Payment Plan'!E$9/12),'Mortgage Payment Plan'!D262),#N/A),#N/A)</f>
        <v>778.76785605735279</v>
      </c>
      <c r="F209" s="50">
        <f>IFERROR(IF(B208&gt;0,IF(ISBLANK('Mortgage Payment Plan'!E262),(H_MortgageAmoritization!B208*'Mortgage Payment Plan'!E$9/12),'Mortgage Payment Plan'!E262),#N/A),#N/A)</f>
        <v>899.97214394264722</v>
      </c>
      <c r="G209" s="50">
        <f>IFERROR(IF(B208&gt;0,IF(ISBLANK('Mortgage Payment Plan'!F262),'Mortgage Payment Plan'!E$14,'Mortgage Payment Plan'!F262),#N/A),#N/A)</f>
        <v>0</v>
      </c>
      <c r="H209" s="50">
        <f t="shared" si="1"/>
        <v>1678.74</v>
      </c>
      <c r="J209" s="49">
        <v>52322</v>
      </c>
      <c r="N209" s="50">
        <v>179215.66093247209</v>
      </c>
      <c r="O209" s="50">
        <v>246714.84093247185</v>
      </c>
      <c r="P209" s="50">
        <v>0</v>
      </c>
      <c r="Q209" s="50" t="e" cm="1">
        <f t="array" ref="Q209">IF('Mortgage Payment Plan'!E$22="Annual",IF(MATCH(J209,S:S,0),N209,#N/A),IF('Mortgage Payment Plan'!E$22="Percentage",_xlfn.IFS(R$2=J209,N209,R$3=J209,N209,R$4=J209,N209,R$5=J209,N209,R$6=J209,N209),#N/A))</f>
        <v>#N/A</v>
      </c>
      <c r="U209" s="49">
        <f>IFERROR(IF(V208&gt;0,IF(H_MortgageAmoritization!V208-H_MortgageAmoritization!Y209&gt;0,DATE(YEAR(U208),MONTH(U208)+1,DAY(U$2)),#N/A),#N/A),#N/A)</f>
        <v>52322</v>
      </c>
      <c r="V209" s="50">
        <f>IFERROR(IF(V208&gt;0,IF(OR(ISBLANK('Mortgage Payment Plan'!Q262),'Mortgage Payment Plan'!Q262=""),IF(H_MortgageAmoritization!V208-H_MortgageAmoritization!Y209&gt;0,H_MortgageAmoritization!V208-H_MortgageAmoritization!Y209,#N/A),'Mortgage Payment Plan'!Q262),#N/A),#N/A)</f>
        <v>179215.12926824513</v>
      </c>
      <c r="W209" s="50">
        <f>IFERROR(IF(AND(V208&gt;0,H_MortgageAmoritization!V208-H_MortgageAmoritization!Y209&gt;0),Z209+W208,#N/A),#N/A)</f>
        <v>246714.61364678465</v>
      </c>
      <c r="X209" s="50">
        <f>IFERROR(IF(AND(V208&gt;0,H_MortgageAmoritization!V208-H_MortgageAmoritization!Y209&gt;0),X208+AA209,#N/A),#N/A)</f>
        <v>0</v>
      </c>
      <c r="Y209" s="50">
        <f>IFERROR(IF(V208&gt;0,(IFERROR(('Mortgage Payment Plan'!E$8*('Mortgage Payment Plan'!E$9/12)/(1-((1+('Mortgage Payment Plan'!E$9/12))^IF('Mortgage Payment Plan'!E$16="30 Year Fixed",-360,-180)))),0))-(H_MortgageAmoritization!V208*'Mortgage Payment Plan'!E$9/12),#N/A),#N/A)</f>
        <v>778.77196426517355</v>
      </c>
      <c r="Z209" s="50">
        <f>IFERROR(IF(V208&gt;0,(H_MortgageAmoritization!V208*'Mortgage Payment Plan'!E$9/12),#N/A),#N/A)</f>
        <v>899.96950616255151</v>
      </c>
      <c r="AA209" s="50">
        <f>IFERROR(IF(V208&gt;0,'Mortgage Payment Plan'!E$14,#N/A),#N/A)</f>
        <v>0</v>
      </c>
      <c r="AB209" s="49">
        <v>52322</v>
      </c>
      <c r="AC209" s="50">
        <v>179215.12926824513</v>
      </c>
      <c r="AD209" s="50">
        <v>246714.61364678465</v>
      </c>
      <c r="AE209" s="50">
        <v>0</v>
      </c>
    </row>
    <row r="210" spans="1:31" ht="15.75" customHeight="1" x14ac:dyDescent="0.25">
      <c r="A210" s="49">
        <f>IFERROR(IF(B209&gt;0,IF(ISBLANK('Mortgage Payment Plan'!C263),IF(H_MortgageAmoritization!B209-H_MortgageAmoritization!E210&gt;0,DATE(YEAR(A209),MONTH(A209)+1,DAY(A$2)),#N/A),'Mortgage Payment Plan'!C263),#N/A),#N/A)</f>
        <v>52352</v>
      </c>
      <c r="B210" s="50">
        <f>IFERROR(IF(B209&gt;0,IF(OR(ISBLANK('Mortgage Payment Plan'!G263),'Mortgage Payment Plan'!G263=""),IF(H_MortgageAmoritization!B209-H_MortgageAmoritization!E210&gt;0,H_MortgageAmoritization!B209-H_MortgageAmoritization!E210,#N/A),'Mortgage Payment Plan'!G263),#N/A),#N/A)</f>
        <v>178432.99923713444</v>
      </c>
      <c r="C210" s="50">
        <f>IFERROR(IF(AND(B209&gt;0,H_MortgageAmoritization!B209-H_MortgageAmoritization!E210&gt;0),F210+C209,#N/A),#N/A)</f>
        <v>247610.91923713422</v>
      </c>
      <c r="D210" s="50">
        <f>IFERROR(IF(AND(B209&gt;0,H_MortgageAmoritization!B209-H_MortgageAmoritization!E210&gt;0),D209+G210,#N/A),#N/A)</f>
        <v>0</v>
      </c>
      <c r="E210" s="50">
        <f>IFERROR(IF(B209&gt;0,IF(ISBLANK('Mortgage Payment Plan'!D263),('Mortgage Payment Plan'!E$18+'Mortgage Payment Plan'!E$19+IF(MONTH(A209)+1=MONTH(1&amp;'Mortgage Payment Plan'!E$21),'Mortgage Payment Plan'!E$20,IF(AND(MONTH(A209)+1=13,MONTH(1&amp;'Mortgage Payment Plan'!E$21)=1),'Mortgage Payment Plan'!E$20,0)))-(H_MortgageAmoritization!B209*'Mortgage Payment Plan'!E$9/12),'Mortgage Payment Plan'!D263),#N/A),#N/A)</f>
        <v>782.66169533763957</v>
      </c>
      <c r="F210" s="50">
        <f>IFERROR(IF(B209&gt;0,IF(ISBLANK('Mortgage Payment Plan'!E263),(H_MortgageAmoritization!B209*'Mortgage Payment Plan'!E$9/12),'Mortgage Payment Plan'!E263),#N/A),#N/A)</f>
        <v>896.07830466236044</v>
      </c>
      <c r="G210" s="50">
        <f>IFERROR(IF(B209&gt;0,IF(ISBLANK('Mortgage Payment Plan'!F263),'Mortgage Payment Plan'!E$14,'Mortgage Payment Plan'!F263),#N/A),#N/A)</f>
        <v>0</v>
      </c>
      <c r="H210" s="50">
        <f t="shared" si="1"/>
        <v>1678.74</v>
      </c>
      <c r="J210" s="49">
        <v>52352</v>
      </c>
      <c r="N210" s="50">
        <v>178432.99923713444</v>
      </c>
      <c r="O210" s="50">
        <v>247610.91923713422</v>
      </c>
      <c r="P210" s="50">
        <v>0</v>
      </c>
      <c r="Q210" s="50" t="e" cm="1">
        <f t="array" ref="Q210">IF('Mortgage Payment Plan'!E$22="Annual",IF(MATCH(J210,S:S,0),N210,#N/A),IF('Mortgage Payment Plan'!E$22="Percentage",_xlfn.IFS(R$2=J210,N210,R$3=J210,N210,R$4=J210,N210,R$5=J210,N210,R$6=J210,N210),#N/A))</f>
        <v>#N/A</v>
      </c>
      <c r="U210" s="49">
        <f>IFERROR(IF(V209&gt;0,IF(H_MortgageAmoritization!V209-H_MortgageAmoritization!Y210&gt;0,DATE(YEAR(U209),MONTH(U209)+1,DAY(U$2)),#N/A),#N/A),#N/A)</f>
        <v>52352</v>
      </c>
      <c r="V210" s="50">
        <f>IFERROR(IF(V209&gt;0,IF(OR(ISBLANK('Mortgage Payment Plan'!Q263),'Mortgage Payment Plan'!Q263=""),IF(H_MortgageAmoritization!V209-H_MortgageAmoritization!Y210&gt;0,H_MortgageAmoritization!V209-H_MortgageAmoritization!Y210,#N/A),'Mortgage Payment Plan'!Q263),#N/A),#N/A)</f>
        <v>178432.46344415864</v>
      </c>
      <c r="W210" s="50">
        <f>IFERROR(IF(AND(V209&gt;0,H_MortgageAmoritization!V209-H_MortgageAmoritization!Y210&gt;0),Z210+W209,#N/A),#N/A)</f>
        <v>247610.68929312588</v>
      </c>
      <c r="X210" s="50">
        <f>IFERROR(IF(AND(V209&gt;0,H_MortgageAmoritization!V209-H_MortgageAmoritization!Y210&gt;0),X209+AA210,#N/A),#N/A)</f>
        <v>0</v>
      </c>
      <c r="Y210" s="50">
        <f>IFERROR(IF(V209&gt;0,(IFERROR(('Mortgage Payment Plan'!E$8*('Mortgage Payment Plan'!E$9/12)/(1-((1+('Mortgage Payment Plan'!E$9/12))^IF('Mortgage Payment Plan'!E$16="30 Year Fixed",-360,-180)))),0))-(H_MortgageAmoritization!V209*'Mortgage Payment Plan'!E$9/12),#N/A),#N/A)</f>
        <v>782.66582408649936</v>
      </c>
      <c r="Z210" s="50">
        <f>IFERROR(IF(V209&gt;0,(H_MortgageAmoritization!V209*'Mortgage Payment Plan'!E$9/12),#N/A),#N/A)</f>
        <v>896.07564634122571</v>
      </c>
      <c r="AA210" s="50">
        <f>IFERROR(IF(V209&gt;0,'Mortgage Payment Plan'!E$14,#N/A),#N/A)</f>
        <v>0</v>
      </c>
      <c r="AB210" s="49">
        <v>52352</v>
      </c>
      <c r="AC210" s="50">
        <v>178432.46344415864</v>
      </c>
      <c r="AD210" s="50">
        <v>247610.68929312588</v>
      </c>
      <c r="AE210" s="50">
        <v>0</v>
      </c>
    </row>
    <row r="211" spans="1:31" ht="15.75" customHeight="1" x14ac:dyDescent="0.25">
      <c r="A211" s="49">
        <f>IFERROR(IF(B210&gt;0,IF(ISBLANK('Mortgage Payment Plan'!C264),IF(H_MortgageAmoritization!B210-H_MortgageAmoritization!E211&gt;0,DATE(YEAR(A210),MONTH(A210)+1,DAY(A$2)),#N/A),'Mortgage Payment Plan'!C264),#N/A),#N/A)</f>
        <v>52383</v>
      </c>
      <c r="B211" s="50">
        <f>IFERROR(IF(B210&gt;0,IF(OR(ISBLANK('Mortgage Payment Plan'!G264),'Mortgage Payment Plan'!G264=""),IF(H_MortgageAmoritization!B210-H_MortgageAmoritization!E211&gt;0,H_MortgageAmoritization!B210-H_MortgageAmoritization!E211,#N/A),'Mortgage Payment Plan'!G264),#N/A),#N/A)</f>
        <v>177646.42423332011</v>
      </c>
      <c r="C211" s="50">
        <f>IFERROR(IF(AND(B210&gt;0,H_MortgageAmoritization!B210-H_MortgageAmoritization!E211&gt;0),F211+C210,#N/A),#N/A)</f>
        <v>248503.08423331988</v>
      </c>
      <c r="D211" s="50">
        <f>IFERROR(IF(AND(B210&gt;0,H_MortgageAmoritization!B210-H_MortgageAmoritization!E211&gt;0),D210+G211,#N/A),#N/A)</f>
        <v>0</v>
      </c>
      <c r="E211" s="50">
        <f>IFERROR(IF(B210&gt;0,IF(ISBLANK('Mortgage Payment Plan'!D264),('Mortgage Payment Plan'!E$18+'Mortgage Payment Plan'!E$19+IF(MONTH(A210)+1=MONTH(1&amp;'Mortgage Payment Plan'!E$21),'Mortgage Payment Plan'!E$20,IF(AND(MONTH(A210)+1=13,MONTH(1&amp;'Mortgage Payment Plan'!E$21)=1),'Mortgage Payment Plan'!E$20,0)))-(H_MortgageAmoritization!B210*'Mortgage Payment Plan'!E$9/12),'Mortgage Payment Plan'!D264),#N/A),#N/A)</f>
        <v>786.57500381432794</v>
      </c>
      <c r="F211" s="50">
        <f>IFERROR(IF(B210&gt;0,IF(ISBLANK('Mortgage Payment Plan'!E264),(H_MortgageAmoritization!B210*'Mortgage Payment Plan'!E$9/12),'Mortgage Payment Plan'!E264),#N/A),#N/A)</f>
        <v>892.16499618567207</v>
      </c>
      <c r="G211" s="50">
        <f>IFERROR(IF(B210&gt;0,IF(ISBLANK('Mortgage Payment Plan'!F264),'Mortgage Payment Plan'!E$14,'Mortgage Payment Plan'!F264),#N/A),#N/A)</f>
        <v>0</v>
      </c>
      <c r="H211" s="50">
        <f t="shared" si="1"/>
        <v>1678.74</v>
      </c>
      <c r="J211" s="49">
        <v>52383</v>
      </c>
      <c r="N211" s="50">
        <v>177646.42423332011</v>
      </c>
      <c r="O211" s="50">
        <v>248503.08423331988</v>
      </c>
      <c r="P211" s="50">
        <v>0</v>
      </c>
      <c r="Q211" s="50" t="e" cm="1">
        <f t="array" ref="Q211">IF('Mortgage Payment Plan'!E$22="Annual",IF(MATCH(J211,S:S,0),N211,#N/A),IF('Mortgage Payment Plan'!E$22="Percentage",_xlfn.IFS(R$2=J211,N211,R$3=J211,N211,R$4=J211,N211,R$5=J211,N211,R$6=J211,N211),#N/A))</f>
        <v>#N/A</v>
      </c>
      <c r="U211" s="49">
        <f>IFERROR(IF(V210&gt;0,IF(H_MortgageAmoritization!V210-H_MortgageAmoritization!Y211&gt;0,DATE(YEAR(U210),MONTH(U210)+1,DAY(U$2)),#N/A),#N/A),#N/A)</f>
        <v>52383</v>
      </c>
      <c r="V211" s="50">
        <f>IFERROR(IF(V210&gt;0,IF(OR(ISBLANK('Mortgage Payment Plan'!Q264),'Mortgage Payment Plan'!Q264=""),IF(H_MortgageAmoritization!V210-H_MortgageAmoritization!Y211&gt;0,H_MortgageAmoritization!V210-H_MortgageAmoritization!Y211,#N/A),'Mortgage Payment Plan'!Q264),#N/A),#N/A)</f>
        <v>177645.88429095171</v>
      </c>
      <c r="W211" s="50">
        <f>IFERROR(IF(AND(V210&gt;0,H_MortgageAmoritization!V210-H_MortgageAmoritization!Y211&gt;0),Z211+W210,#N/A),#N/A)</f>
        <v>248502.85161034667</v>
      </c>
      <c r="X211" s="50">
        <f>IFERROR(IF(AND(V210&gt;0,H_MortgageAmoritization!V210-H_MortgageAmoritization!Y211&gt;0),X210+AA211,#N/A),#N/A)</f>
        <v>0</v>
      </c>
      <c r="Y211" s="50">
        <f>IFERROR(IF(V210&gt;0,(IFERROR(('Mortgage Payment Plan'!E$8*('Mortgage Payment Plan'!E$9/12)/(1-((1+('Mortgage Payment Plan'!E$9/12))^IF('Mortgage Payment Plan'!E$16="30 Year Fixed",-360,-180)))),0))-(H_MortgageAmoritization!V210*'Mortgage Payment Plan'!E$9/12),#N/A),#N/A)</f>
        <v>786.57915320693189</v>
      </c>
      <c r="Z211" s="50">
        <f>IFERROR(IF(V210&gt;0,(H_MortgageAmoritization!V210*'Mortgage Payment Plan'!E$9/12),#N/A),#N/A)</f>
        <v>892.16231722079317</v>
      </c>
      <c r="AA211" s="50">
        <f>IFERROR(IF(V210&gt;0,'Mortgage Payment Plan'!E$14,#N/A),#N/A)</f>
        <v>0</v>
      </c>
      <c r="AB211" s="49">
        <v>52383</v>
      </c>
      <c r="AC211" s="50">
        <v>177645.88429095171</v>
      </c>
      <c r="AD211" s="50">
        <v>248502.85161034667</v>
      </c>
      <c r="AE211" s="50">
        <v>0</v>
      </c>
    </row>
    <row r="212" spans="1:31" ht="15.75" customHeight="1" x14ac:dyDescent="0.25">
      <c r="A212" s="49">
        <f>IFERROR(IF(B211&gt;0,IF(ISBLANK('Mortgage Payment Plan'!C265),IF(H_MortgageAmoritization!B211-H_MortgageAmoritization!E212&gt;0,DATE(YEAR(A211),MONTH(A211)+1,DAY(A$2)),#N/A),'Mortgage Payment Plan'!C265),#N/A),#N/A)</f>
        <v>52413</v>
      </c>
      <c r="B212" s="50">
        <f>IFERROR(IF(B211&gt;0,IF(OR(ISBLANK('Mortgage Payment Plan'!G265),'Mortgage Payment Plan'!G265=""),IF(H_MortgageAmoritization!B211-H_MortgageAmoritization!E212&gt;0,H_MortgageAmoritization!B211-H_MortgageAmoritization!E212,#N/A),'Mortgage Payment Plan'!G265),#N/A),#N/A)</f>
        <v>176855.91635448672</v>
      </c>
      <c r="C212" s="50">
        <f>IFERROR(IF(AND(B211&gt;0,H_MortgageAmoritization!B211-H_MortgageAmoritization!E212&gt;0),F212+C211,#N/A),#N/A)</f>
        <v>249391.31635448648</v>
      </c>
      <c r="D212" s="50">
        <f>IFERROR(IF(AND(B211&gt;0,H_MortgageAmoritization!B211-H_MortgageAmoritization!E212&gt;0),D211+G212,#N/A),#N/A)</f>
        <v>0</v>
      </c>
      <c r="E212" s="50">
        <f>IFERROR(IF(B211&gt;0,IF(ISBLANK('Mortgage Payment Plan'!D265),('Mortgage Payment Plan'!E$18+'Mortgage Payment Plan'!E$19+IF(MONTH(A211)+1=MONTH(1&amp;'Mortgage Payment Plan'!E$21),'Mortgage Payment Plan'!E$20,IF(AND(MONTH(A211)+1=13,MONTH(1&amp;'Mortgage Payment Plan'!E$21)=1),'Mortgage Payment Plan'!E$20,0)))-(H_MortgageAmoritization!B211*'Mortgage Payment Plan'!E$9/12),'Mortgage Payment Plan'!D265),#N/A),#N/A)</f>
        <v>790.50787883339956</v>
      </c>
      <c r="F212" s="50">
        <f>IFERROR(IF(B211&gt;0,IF(ISBLANK('Mortgage Payment Plan'!E265),(H_MortgageAmoritization!B211*'Mortgage Payment Plan'!E$9/12),'Mortgage Payment Plan'!E265),#N/A),#N/A)</f>
        <v>888.23212116660045</v>
      </c>
      <c r="G212" s="50">
        <f>IFERROR(IF(B211&gt;0,IF(ISBLANK('Mortgage Payment Plan'!F265),'Mortgage Payment Plan'!E$14,'Mortgage Payment Plan'!F265),#N/A),#N/A)</f>
        <v>0</v>
      </c>
      <c r="H212" s="50">
        <f t="shared" si="1"/>
        <v>1678.74</v>
      </c>
      <c r="J212" s="49">
        <v>52413</v>
      </c>
      <c r="N212" s="50">
        <v>176855.91635448672</v>
      </c>
      <c r="O212" s="50">
        <v>249391.31635448648</v>
      </c>
      <c r="P212" s="50">
        <v>0</v>
      </c>
      <c r="Q212" s="50" t="e" cm="1">
        <f t="array" ref="Q212">IF('Mortgage Payment Plan'!E$22="Annual",IF(MATCH(J212,S:S,0),N212,#N/A),IF('Mortgage Payment Plan'!E$22="Percentage",_xlfn.IFS(R$2=J212,N212,R$3=J212,N212,R$4=J212,N212,R$5=J212,N212,R$6=J212,N212),#N/A))</f>
        <v>#N/A</v>
      </c>
      <c r="U212" s="49">
        <f>IFERROR(IF(V211&gt;0,IF(H_MortgageAmoritization!V211-H_MortgageAmoritization!Y212&gt;0,DATE(YEAR(U211),MONTH(U211)+1,DAY(U$2)),#N/A),#N/A),#N/A)</f>
        <v>52413</v>
      </c>
      <c r="V212" s="50">
        <f>IFERROR(IF(V211&gt;0,IF(OR(ISBLANK('Mortgage Payment Plan'!Q265),'Mortgage Payment Plan'!Q265=""),IF(H_MortgageAmoritization!V211-H_MortgageAmoritization!Y212&gt;0,H_MortgageAmoritization!V211-H_MortgageAmoritization!Y212,#N/A),'Mortgage Payment Plan'!Q265),#N/A),#N/A)</f>
        <v>176855.37224197874</v>
      </c>
      <c r="W212" s="50">
        <f>IFERROR(IF(AND(V211&gt;0,H_MortgageAmoritization!V211-H_MortgageAmoritization!Y212&gt;0),Z212+W211,#N/A),#N/A)</f>
        <v>249391.08103180144</v>
      </c>
      <c r="X212" s="50">
        <f>IFERROR(IF(AND(V211&gt;0,H_MortgageAmoritization!V211-H_MortgageAmoritization!Y212&gt;0),X211+AA212,#N/A),#N/A)</f>
        <v>0</v>
      </c>
      <c r="Y212" s="50">
        <f>IFERROR(IF(V211&gt;0,(IFERROR(('Mortgage Payment Plan'!E$8*('Mortgage Payment Plan'!E$9/12)/(1-((1+('Mortgage Payment Plan'!E$9/12))^IF('Mortgage Payment Plan'!E$16="30 Year Fixed",-360,-180)))),0))-(H_MortgageAmoritization!V211*'Mortgage Payment Plan'!E$9/12),#N/A),#N/A)</f>
        <v>790.51204897296645</v>
      </c>
      <c r="Z212" s="50">
        <f>IFERROR(IF(V211&gt;0,(H_MortgageAmoritization!V211*'Mortgage Payment Plan'!E$9/12),#N/A),#N/A)</f>
        <v>888.22942145475861</v>
      </c>
      <c r="AA212" s="50">
        <f>IFERROR(IF(V211&gt;0,'Mortgage Payment Plan'!E$14,#N/A),#N/A)</f>
        <v>0</v>
      </c>
      <c r="AB212" s="49">
        <v>52413</v>
      </c>
      <c r="AC212" s="50">
        <v>176855.37224197874</v>
      </c>
      <c r="AD212" s="50">
        <v>249391.08103180144</v>
      </c>
      <c r="AE212" s="50">
        <v>0</v>
      </c>
    </row>
    <row r="213" spans="1:31" ht="15.75" customHeight="1" x14ac:dyDescent="0.25">
      <c r="A213" s="49">
        <f>IFERROR(IF(B212&gt;0,IF(ISBLANK('Mortgage Payment Plan'!C266),IF(H_MortgageAmoritization!B212-H_MortgageAmoritization!E213&gt;0,DATE(YEAR(A212),MONTH(A212)+1,DAY(A$2)),#N/A),'Mortgage Payment Plan'!C266),#N/A),#N/A)</f>
        <v>52444</v>
      </c>
      <c r="B213" s="50">
        <f>IFERROR(IF(B212&gt;0,IF(OR(ISBLANK('Mortgage Payment Plan'!G266),'Mortgage Payment Plan'!G266=""),IF(H_MortgageAmoritization!B212-H_MortgageAmoritization!E213&gt;0,H_MortgageAmoritization!B212-H_MortgageAmoritization!E213,#N/A),'Mortgage Payment Plan'!G266),#N/A),#N/A)</f>
        <v>176061.45593625915</v>
      </c>
      <c r="C213" s="50">
        <f>IFERROR(IF(AND(B212&gt;0,H_MortgageAmoritization!B212-H_MortgageAmoritization!E213&gt;0),F213+C212,#N/A),#N/A)</f>
        <v>250275.59593625891</v>
      </c>
      <c r="D213" s="50">
        <f>IFERROR(IF(AND(B212&gt;0,H_MortgageAmoritization!B212-H_MortgageAmoritization!E213&gt;0),D212+G213,#N/A),#N/A)</f>
        <v>0</v>
      </c>
      <c r="E213" s="50">
        <f>IFERROR(IF(B212&gt;0,IF(ISBLANK('Mortgage Payment Plan'!D266),('Mortgage Payment Plan'!E$18+'Mortgage Payment Plan'!E$19+IF(MONTH(A212)+1=MONTH(1&amp;'Mortgage Payment Plan'!E$21),'Mortgage Payment Plan'!E$20,IF(AND(MONTH(A212)+1=13,MONTH(1&amp;'Mortgage Payment Plan'!E$21)=1),'Mortgage Payment Plan'!E$20,0)))-(H_MortgageAmoritization!B212*'Mortgage Payment Plan'!E$9/12),'Mortgage Payment Plan'!D266),#N/A),#N/A)</f>
        <v>794.46041822756638</v>
      </c>
      <c r="F213" s="50">
        <f>IFERROR(IF(B212&gt;0,IF(ISBLANK('Mortgage Payment Plan'!E266),(H_MortgageAmoritization!B212*'Mortgage Payment Plan'!E$9/12),'Mortgage Payment Plan'!E266),#N/A),#N/A)</f>
        <v>884.27958177243363</v>
      </c>
      <c r="G213" s="50">
        <f>IFERROR(IF(B212&gt;0,IF(ISBLANK('Mortgage Payment Plan'!F266),'Mortgage Payment Plan'!E$14,'Mortgage Payment Plan'!F266),#N/A),#N/A)</f>
        <v>0</v>
      </c>
      <c r="H213" s="50">
        <f t="shared" si="1"/>
        <v>1678.74</v>
      </c>
      <c r="J213" s="49">
        <v>52444</v>
      </c>
      <c r="N213" s="50">
        <v>176061.45593625915</v>
      </c>
      <c r="O213" s="50">
        <v>250275.59593625891</v>
      </c>
      <c r="P213" s="50">
        <v>0</v>
      </c>
      <c r="Q213" s="50" t="e" cm="1">
        <f t="array" ref="Q213">IF('Mortgage Payment Plan'!E$22="Annual",IF(MATCH(J213,S:S,0),N213,#N/A),IF('Mortgage Payment Plan'!E$22="Percentage",_xlfn.IFS(R$2=J213,N213,R$3=J213,N213,R$4=J213,N213,R$5=J213,N213,R$6=J213,N213),#N/A))</f>
        <v>#N/A</v>
      </c>
      <c r="U213" s="49">
        <f>IFERROR(IF(V212&gt;0,IF(H_MortgageAmoritization!V212-H_MortgageAmoritization!Y213&gt;0,DATE(YEAR(U212),MONTH(U212)+1,DAY(U$2)),#N/A),#N/A),#N/A)</f>
        <v>52444</v>
      </c>
      <c r="V213" s="50">
        <f>IFERROR(IF(V212&gt;0,IF(OR(ISBLANK('Mortgage Payment Plan'!Q266),'Mortgage Payment Plan'!Q266=""),IF(H_MortgageAmoritization!V212-H_MortgageAmoritization!Y213&gt;0,H_MortgageAmoritization!V212-H_MortgageAmoritization!Y213,#N/A),'Mortgage Payment Plan'!Q266),#N/A),#N/A)</f>
        <v>176060.90763276091</v>
      </c>
      <c r="W213" s="50">
        <f>IFERROR(IF(AND(V212&gt;0,H_MortgageAmoritization!V212-H_MortgageAmoritization!Y213&gt;0),Z213+W212,#N/A),#N/A)</f>
        <v>250275.35789301133</v>
      </c>
      <c r="X213" s="50">
        <f>IFERROR(IF(AND(V212&gt;0,H_MortgageAmoritization!V212-H_MortgageAmoritization!Y213&gt;0),X212+AA213,#N/A),#N/A)</f>
        <v>0</v>
      </c>
      <c r="Y213" s="50">
        <f>IFERROR(IF(V212&gt;0,(IFERROR(('Mortgage Payment Plan'!E$8*('Mortgage Payment Plan'!E$9/12)/(1-((1+('Mortgage Payment Plan'!E$9/12))^IF('Mortgage Payment Plan'!E$16="30 Year Fixed",-360,-180)))),0))-(H_MortgageAmoritization!V212*'Mortgage Payment Plan'!E$9/12),#N/A),#N/A)</f>
        <v>794.46460921783148</v>
      </c>
      <c r="Z213" s="50">
        <f>IFERROR(IF(V212&gt;0,(H_MortgageAmoritization!V212*'Mortgage Payment Plan'!E$9/12),#N/A),#N/A)</f>
        <v>884.27686120989358</v>
      </c>
      <c r="AA213" s="50">
        <f>IFERROR(IF(V212&gt;0,'Mortgage Payment Plan'!E$14,#N/A),#N/A)</f>
        <v>0</v>
      </c>
      <c r="AB213" s="49">
        <v>52444</v>
      </c>
      <c r="AC213" s="50">
        <v>176060.90763276091</v>
      </c>
      <c r="AD213" s="50">
        <v>250275.35789301133</v>
      </c>
      <c r="AE213" s="50">
        <v>0</v>
      </c>
    </row>
    <row r="214" spans="1:31" ht="15.75" customHeight="1" x14ac:dyDescent="0.25">
      <c r="A214" s="49">
        <f>IFERROR(IF(B213&gt;0,IF(ISBLANK('Mortgage Payment Plan'!C267),IF(H_MortgageAmoritization!B213-H_MortgageAmoritization!E214&gt;0,DATE(YEAR(A213),MONTH(A213)+1,DAY(A$2)),#N/A),'Mortgage Payment Plan'!C267),#N/A),#N/A)</f>
        <v>52475</v>
      </c>
      <c r="B214" s="50">
        <f>IFERROR(IF(B213&gt;0,IF(OR(ISBLANK('Mortgage Payment Plan'!G267),'Mortgage Payment Plan'!G267=""),IF(H_MortgageAmoritization!B213-H_MortgageAmoritization!E214&gt;0,H_MortgageAmoritization!B213-H_MortgageAmoritization!E214,#N/A),'Mortgage Payment Plan'!G267),#N/A),#N/A)</f>
        <v>175263.02321594045</v>
      </c>
      <c r="C214" s="50">
        <f>IFERROR(IF(AND(B213&gt;0,H_MortgageAmoritization!B213-H_MortgageAmoritization!E214&gt;0),F214+C213,#N/A),#N/A)</f>
        <v>251155.9032159402</v>
      </c>
      <c r="D214" s="50">
        <f>IFERROR(IF(AND(B213&gt;0,H_MortgageAmoritization!B213-H_MortgageAmoritization!E214&gt;0),D213+G214,#N/A),#N/A)</f>
        <v>0</v>
      </c>
      <c r="E214" s="50">
        <f>IFERROR(IF(B213&gt;0,IF(ISBLANK('Mortgage Payment Plan'!D267),('Mortgage Payment Plan'!E$18+'Mortgage Payment Plan'!E$19+IF(MONTH(A213)+1=MONTH(1&amp;'Mortgage Payment Plan'!E$21),'Mortgage Payment Plan'!E$20,IF(AND(MONTH(A213)+1=13,MONTH(1&amp;'Mortgage Payment Plan'!E$21)=1),'Mortgage Payment Plan'!E$20,0)))-(H_MortgageAmoritization!B213*'Mortgage Payment Plan'!E$9/12),'Mortgage Payment Plan'!D267),#N/A),#N/A)</f>
        <v>798.43272031870424</v>
      </c>
      <c r="F214" s="50">
        <f>IFERROR(IF(B213&gt;0,IF(ISBLANK('Mortgage Payment Plan'!E267),(H_MortgageAmoritization!B213*'Mortgage Payment Plan'!E$9/12),'Mortgage Payment Plan'!E267),#N/A),#N/A)</f>
        <v>880.30727968129577</v>
      </c>
      <c r="G214" s="50">
        <f>IFERROR(IF(B213&gt;0,IF(ISBLANK('Mortgage Payment Plan'!F267),'Mortgage Payment Plan'!E$14,'Mortgage Payment Plan'!F267),#N/A),#N/A)</f>
        <v>0</v>
      </c>
      <c r="H214" s="50">
        <f t="shared" si="1"/>
        <v>1678.74</v>
      </c>
      <c r="J214" s="49">
        <v>52475</v>
      </c>
      <c r="N214" s="50">
        <v>175263.02321594045</v>
      </c>
      <c r="O214" s="50">
        <v>251155.9032159402</v>
      </c>
      <c r="P214" s="50">
        <v>0</v>
      </c>
      <c r="Q214" s="50" t="e" cm="1">
        <f t="array" ref="Q214">IF('Mortgage Payment Plan'!E$22="Annual",IF(MATCH(J214,S:S,0),N214,#N/A),IF('Mortgage Payment Plan'!E$22="Percentage",_xlfn.IFS(R$2=J214,N214,R$3=J214,N214,R$4=J214,N214,R$5=J214,N214,R$6=J214,N214),#N/A))</f>
        <v>#N/A</v>
      </c>
      <c r="U214" s="49">
        <f>IFERROR(IF(V213&gt;0,IF(H_MortgageAmoritization!V213-H_MortgageAmoritization!Y214&gt;0,DATE(YEAR(U213),MONTH(U213)+1,DAY(U$2)),#N/A),#N/A),#N/A)</f>
        <v>52475</v>
      </c>
      <c r="V214" s="50">
        <f>IFERROR(IF(V213&gt;0,IF(OR(ISBLANK('Mortgage Payment Plan'!Q267),'Mortgage Payment Plan'!Q267=""),IF(H_MortgageAmoritization!V213-H_MortgageAmoritization!Y214&gt;0,H_MortgageAmoritization!V213-H_MortgageAmoritization!Y214,#N/A),'Mortgage Payment Plan'!Q267),#N/A),#N/A)</f>
        <v>175262.47070049698</v>
      </c>
      <c r="W214" s="50">
        <f>IFERROR(IF(AND(V213&gt;0,H_MortgageAmoritization!V213-H_MortgageAmoritization!Y214&gt;0),Z214+W213,#N/A),#N/A)</f>
        <v>251155.66243117512</v>
      </c>
      <c r="X214" s="50">
        <f>IFERROR(IF(AND(V213&gt;0,H_MortgageAmoritization!V213-H_MortgageAmoritization!Y214&gt;0),X213+AA214,#N/A),#N/A)</f>
        <v>0</v>
      </c>
      <c r="Y214" s="50">
        <f>IFERROR(IF(V213&gt;0,(IFERROR(('Mortgage Payment Plan'!E$8*('Mortgage Payment Plan'!E$9/12)/(1-((1+('Mortgage Payment Plan'!E$9/12))^IF('Mortgage Payment Plan'!E$16="30 Year Fixed",-360,-180)))),0))-(H_MortgageAmoritization!V213*'Mortgage Payment Plan'!E$9/12),#N/A),#N/A)</f>
        <v>798.43693226392054</v>
      </c>
      <c r="Z214" s="50">
        <f>IFERROR(IF(V213&gt;0,(H_MortgageAmoritization!V213*'Mortgage Payment Plan'!E$9/12),#N/A),#N/A)</f>
        <v>880.30453816380452</v>
      </c>
      <c r="AA214" s="50">
        <f>IFERROR(IF(V213&gt;0,'Mortgage Payment Plan'!E$14,#N/A),#N/A)</f>
        <v>0</v>
      </c>
      <c r="AB214" s="49">
        <v>52475</v>
      </c>
      <c r="AC214" s="50">
        <v>175262.47070049698</v>
      </c>
      <c r="AD214" s="50">
        <v>251155.66243117512</v>
      </c>
      <c r="AE214" s="50">
        <v>0</v>
      </c>
    </row>
    <row r="215" spans="1:31" ht="15.75" customHeight="1" x14ac:dyDescent="0.25">
      <c r="A215" s="49">
        <f>IFERROR(IF(B214&gt;0,IF(ISBLANK('Mortgage Payment Plan'!C268),IF(H_MortgageAmoritization!B214-H_MortgageAmoritization!E215&gt;0,DATE(YEAR(A214),MONTH(A214)+1,DAY(A$2)),#N/A),'Mortgage Payment Plan'!C268),#N/A),#N/A)</f>
        <v>52505</v>
      </c>
      <c r="B215" s="50">
        <f>IFERROR(IF(B214&gt;0,IF(OR(ISBLANK('Mortgage Payment Plan'!G268),'Mortgage Payment Plan'!G268=""),IF(H_MortgageAmoritization!B214-H_MortgageAmoritization!E215&gt;0,H_MortgageAmoritization!B214-H_MortgageAmoritization!E215,#N/A),'Mortgage Payment Plan'!G268),#N/A),#N/A)</f>
        <v>174460.59833202016</v>
      </c>
      <c r="C215" s="50">
        <f>IFERROR(IF(AND(B214&gt;0,H_MortgageAmoritization!B214-H_MortgageAmoritization!E215&gt;0),F215+C214,#N/A),#N/A)</f>
        <v>252032.2183320199</v>
      </c>
      <c r="D215" s="50">
        <f>IFERROR(IF(AND(B214&gt;0,H_MortgageAmoritization!B214-H_MortgageAmoritization!E215&gt;0),D214+G215,#N/A),#N/A)</f>
        <v>0</v>
      </c>
      <c r="E215" s="50">
        <f>IFERROR(IF(B214&gt;0,IF(ISBLANK('Mortgage Payment Plan'!D268),('Mortgage Payment Plan'!E$18+'Mortgage Payment Plan'!E$19+IF(MONTH(A214)+1=MONTH(1&amp;'Mortgage Payment Plan'!E$21),'Mortgage Payment Plan'!E$20,IF(AND(MONTH(A214)+1=13,MONTH(1&amp;'Mortgage Payment Plan'!E$21)=1),'Mortgage Payment Plan'!E$20,0)))-(H_MortgageAmoritization!B214*'Mortgage Payment Plan'!E$9/12),'Mortgage Payment Plan'!D268),#N/A),#N/A)</f>
        <v>802.4248839202977</v>
      </c>
      <c r="F215" s="50">
        <f>IFERROR(IF(B214&gt;0,IF(ISBLANK('Mortgage Payment Plan'!E268),(H_MortgageAmoritization!B214*'Mortgage Payment Plan'!E$9/12),'Mortgage Payment Plan'!E268),#N/A),#N/A)</f>
        <v>876.31511607970231</v>
      </c>
      <c r="G215" s="50">
        <f>IFERROR(IF(B214&gt;0,IF(ISBLANK('Mortgage Payment Plan'!F268),'Mortgage Payment Plan'!E$14,'Mortgage Payment Plan'!F268),#N/A),#N/A)</f>
        <v>0</v>
      </c>
      <c r="H215" s="50">
        <f t="shared" si="1"/>
        <v>1678.74</v>
      </c>
      <c r="J215" s="49">
        <v>52505</v>
      </c>
      <c r="N215" s="50">
        <v>174460.59833202016</v>
      </c>
      <c r="O215" s="50">
        <v>252032.2183320199</v>
      </c>
      <c r="P215" s="50">
        <v>0</v>
      </c>
      <c r="Q215" s="50" t="e" cm="1">
        <f t="array" ref="Q215">IF('Mortgage Payment Plan'!E$22="Annual",IF(MATCH(J215,S:S,0),N215,#N/A),IF('Mortgage Payment Plan'!E$22="Percentage",_xlfn.IFS(R$2=J215,N215,R$3=J215,N215,R$4=J215,N215,R$5=J215,N215,R$6=J215,N215),#N/A))</f>
        <v>#N/A</v>
      </c>
      <c r="U215" s="49">
        <f>IFERROR(IF(V214&gt;0,IF(H_MortgageAmoritization!V214-H_MortgageAmoritization!Y215&gt;0,DATE(YEAR(U214),MONTH(U214)+1,DAY(U$2)),#N/A),#N/A),#N/A)</f>
        <v>52505</v>
      </c>
      <c r="V215" s="50">
        <f>IFERROR(IF(V214&gt;0,IF(OR(ISBLANK('Mortgage Payment Plan'!Q268),'Mortgage Payment Plan'!Q268=""),IF(H_MortgageAmoritization!V214-H_MortgageAmoritization!Y215&gt;0,H_MortgageAmoritization!V214-H_MortgageAmoritization!Y215,#N/A),'Mortgage Payment Plan'!Q268),#N/A),#N/A)</f>
        <v>174460.04158357173</v>
      </c>
      <c r="W215" s="50">
        <f>IFERROR(IF(AND(V214&gt;0,H_MortgageAmoritization!V214-H_MortgageAmoritization!Y215&gt;0),Z215+W214,#N/A),#N/A)</f>
        <v>252031.97478467762</v>
      </c>
      <c r="X215" s="50">
        <f>IFERROR(IF(AND(V214&gt;0,H_MortgageAmoritization!V214-H_MortgageAmoritization!Y215&gt;0),X214+AA215,#N/A),#N/A)</f>
        <v>0</v>
      </c>
      <c r="Y215" s="50">
        <f>IFERROR(IF(V214&gt;0,(IFERROR(('Mortgage Payment Plan'!E$8*('Mortgage Payment Plan'!E$9/12)/(1-((1+('Mortgage Payment Plan'!E$9/12))^IF('Mortgage Payment Plan'!E$16="30 Year Fixed",-360,-180)))),0))-(H_MortgageAmoritization!V214*'Mortgage Payment Plan'!E$9/12),#N/A),#N/A)</f>
        <v>802.42911692524024</v>
      </c>
      <c r="Z215" s="50">
        <f>IFERROR(IF(V214&gt;0,(H_MortgageAmoritization!V214*'Mortgage Payment Plan'!E$9/12),#N/A),#N/A)</f>
        <v>876.31235350248483</v>
      </c>
      <c r="AA215" s="50">
        <f>IFERROR(IF(V214&gt;0,'Mortgage Payment Plan'!E$14,#N/A),#N/A)</f>
        <v>0</v>
      </c>
      <c r="AB215" s="49">
        <v>52505</v>
      </c>
      <c r="AC215" s="50">
        <v>174460.04158357173</v>
      </c>
      <c r="AD215" s="50">
        <v>252031.97478467762</v>
      </c>
      <c r="AE215" s="50">
        <v>0</v>
      </c>
    </row>
    <row r="216" spans="1:31" ht="15.75" customHeight="1" x14ac:dyDescent="0.25">
      <c r="A216" s="49">
        <f>IFERROR(IF(B215&gt;0,IF(ISBLANK('Mortgage Payment Plan'!C269),IF(H_MortgageAmoritization!B215-H_MortgageAmoritization!E216&gt;0,DATE(YEAR(A215),MONTH(A215)+1,DAY(A$2)),#N/A),'Mortgage Payment Plan'!C269),#N/A),#N/A)</f>
        <v>52536</v>
      </c>
      <c r="B216" s="50">
        <f>IFERROR(IF(B215&gt;0,IF(OR(ISBLANK('Mortgage Payment Plan'!G269),'Mortgage Payment Plan'!G269=""),IF(H_MortgageAmoritization!B215-H_MortgageAmoritization!E216&gt;0,H_MortgageAmoritization!B215-H_MortgageAmoritization!E216,#N/A),'Mortgage Payment Plan'!G269),#N/A),#N/A)</f>
        <v>173654.16132368025</v>
      </c>
      <c r="C216" s="50">
        <f>IFERROR(IF(AND(B215&gt;0,H_MortgageAmoritization!B215-H_MortgageAmoritization!E216&gt;0),F216+C215,#N/A),#N/A)</f>
        <v>252904.52132368</v>
      </c>
      <c r="D216" s="50">
        <f>IFERROR(IF(AND(B215&gt;0,H_MortgageAmoritization!B215-H_MortgageAmoritization!E216&gt;0),D215+G216,#N/A),#N/A)</f>
        <v>0</v>
      </c>
      <c r="E216" s="50">
        <f>IFERROR(IF(B215&gt;0,IF(ISBLANK('Mortgage Payment Plan'!D269),('Mortgage Payment Plan'!E$18+'Mortgage Payment Plan'!E$19+IF(MONTH(A215)+1=MONTH(1&amp;'Mortgage Payment Plan'!E$21),'Mortgage Payment Plan'!E$20,IF(AND(MONTH(A215)+1=13,MONTH(1&amp;'Mortgage Payment Plan'!E$21)=1),'Mortgage Payment Plan'!E$20,0)))-(H_MortgageAmoritization!B215*'Mortgage Payment Plan'!E$9/12),'Mortgage Payment Plan'!D269),#N/A),#N/A)</f>
        <v>806.43700833989919</v>
      </c>
      <c r="F216" s="50">
        <f>IFERROR(IF(B215&gt;0,IF(ISBLANK('Mortgage Payment Plan'!E269),(H_MortgageAmoritization!B215*'Mortgage Payment Plan'!E$9/12),'Mortgage Payment Plan'!E269),#N/A),#N/A)</f>
        <v>872.30299166010082</v>
      </c>
      <c r="G216" s="50">
        <f>IFERROR(IF(B215&gt;0,IF(ISBLANK('Mortgage Payment Plan'!F269),'Mortgage Payment Plan'!E$14,'Mortgage Payment Plan'!F269),#N/A),#N/A)</f>
        <v>0</v>
      </c>
      <c r="H216" s="50">
        <f t="shared" si="1"/>
        <v>1678.74</v>
      </c>
      <c r="J216" s="49">
        <v>52536</v>
      </c>
      <c r="N216" s="50">
        <v>173654.16132368025</v>
      </c>
      <c r="O216" s="50">
        <v>252904.52132368</v>
      </c>
      <c r="P216" s="50">
        <v>0</v>
      </c>
      <c r="Q216" s="50" t="e" cm="1">
        <f t="array" ref="Q216">IF('Mortgage Payment Plan'!E$22="Annual",IF(MATCH(J216,S:S,0),N216,#N/A),IF('Mortgage Payment Plan'!E$22="Percentage",_xlfn.IFS(R$2=J216,N216,R$3=J216,N216,R$4=J216,N216,R$5=J216,N216,R$6=J216,N216),#N/A))</f>
        <v>#N/A</v>
      </c>
      <c r="U216" s="49">
        <f>IFERROR(IF(V215&gt;0,IF(H_MortgageAmoritization!V215-H_MortgageAmoritization!Y216&gt;0,DATE(YEAR(U215),MONTH(U215)+1,DAY(U$2)),#N/A),#N/A),#N/A)</f>
        <v>52536</v>
      </c>
      <c r="V216" s="50">
        <f>IFERROR(IF(V215&gt;0,IF(OR(ISBLANK('Mortgage Payment Plan'!Q269),'Mortgage Payment Plan'!Q269=""),IF(H_MortgageAmoritization!V215-H_MortgageAmoritization!Y216&gt;0,H_MortgageAmoritization!V215-H_MortgageAmoritization!Y216,#N/A),'Mortgage Payment Plan'!Q269),#N/A),#N/A)</f>
        <v>173653.60032106185</v>
      </c>
      <c r="W216" s="50">
        <f>IFERROR(IF(AND(V215&gt;0,H_MortgageAmoritization!V215-H_MortgageAmoritization!Y216&gt;0),Z216+W215,#N/A),#N/A)</f>
        <v>252904.27499259548</v>
      </c>
      <c r="X216" s="50">
        <f>IFERROR(IF(AND(V215&gt;0,H_MortgageAmoritization!V215-H_MortgageAmoritization!Y216&gt;0),X215+AA216,#N/A),#N/A)</f>
        <v>0</v>
      </c>
      <c r="Y216" s="50">
        <f>IFERROR(IF(V215&gt;0,(IFERROR(('Mortgage Payment Plan'!E$8*('Mortgage Payment Plan'!E$9/12)/(1-((1+('Mortgage Payment Plan'!E$9/12))^IF('Mortgage Payment Plan'!E$16="30 Year Fixed",-360,-180)))),0))-(H_MortgageAmoritization!V215*'Mortgage Payment Plan'!E$9/12),#N/A),#N/A)</f>
        <v>806.44126250986642</v>
      </c>
      <c r="Z216" s="50">
        <f>IFERROR(IF(V215&gt;0,(H_MortgageAmoritization!V215*'Mortgage Payment Plan'!E$9/12),#N/A),#N/A)</f>
        <v>872.30020791785864</v>
      </c>
      <c r="AA216" s="50">
        <f>IFERROR(IF(V215&gt;0,'Mortgage Payment Plan'!E$14,#N/A),#N/A)</f>
        <v>0</v>
      </c>
      <c r="AB216" s="49">
        <v>52536</v>
      </c>
      <c r="AC216" s="50">
        <v>173653.60032106185</v>
      </c>
      <c r="AD216" s="50">
        <v>252904.27499259548</v>
      </c>
      <c r="AE216" s="50">
        <v>0</v>
      </c>
    </row>
    <row r="217" spans="1:31" ht="15.75" customHeight="1" x14ac:dyDescent="0.25">
      <c r="A217" s="49">
        <f>IFERROR(IF(B216&gt;0,IF(ISBLANK('Mortgage Payment Plan'!C270),IF(H_MortgageAmoritization!B216-H_MortgageAmoritization!E217&gt;0,DATE(YEAR(A216),MONTH(A216)+1,DAY(A$2)),#N/A),'Mortgage Payment Plan'!C270),#N/A),#N/A)</f>
        <v>52566</v>
      </c>
      <c r="B217" s="50">
        <f>IFERROR(IF(B216&gt;0,IF(OR(ISBLANK('Mortgage Payment Plan'!G270),'Mortgage Payment Plan'!G270=""),IF(H_MortgageAmoritization!B216-H_MortgageAmoritization!E217&gt;0,H_MortgageAmoritization!B216-H_MortgageAmoritization!E217,#N/A),'Mortgage Payment Plan'!G270),#N/A),#N/A)</f>
        <v>172843.69213029864</v>
      </c>
      <c r="C217" s="50">
        <f>IFERROR(IF(AND(B216&gt;0,H_MortgageAmoritization!B216-H_MortgageAmoritization!E217&gt;0),F217+C216,#N/A),#N/A)</f>
        <v>253772.79213029842</v>
      </c>
      <c r="D217" s="50">
        <f>IFERROR(IF(AND(B216&gt;0,H_MortgageAmoritization!B216-H_MortgageAmoritization!E217&gt;0),D216+G217,#N/A),#N/A)</f>
        <v>0</v>
      </c>
      <c r="E217" s="50">
        <f>IFERROR(IF(B216&gt;0,IF(ISBLANK('Mortgage Payment Plan'!D270),('Mortgage Payment Plan'!E$18+'Mortgage Payment Plan'!E$19+IF(MONTH(A216)+1=MONTH(1&amp;'Mortgage Payment Plan'!E$21),'Mortgage Payment Plan'!E$20,IF(AND(MONTH(A216)+1=13,MONTH(1&amp;'Mortgage Payment Plan'!E$21)=1),'Mortgage Payment Plan'!E$20,0)))-(H_MortgageAmoritization!B216*'Mortgage Payment Plan'!E$9/12),'Mortgage Payment Plan'!D270),#N/A),#N/A)</f>
        <v>810.46919338159876</v>
      </c>
      <c r="F217" s="50">
        <f>IFERROR(IF(B216&gt;0,IF(ISBLANK('Mortgage Payment Plan'!E270),(H_MortgageAmoritization!B216*'Mortgage Payment Plan'!E$9/12),'Mortgage Payment Plan'!E270),#N/A),#N/A)</f>
        <v>868.27080661840125</v>
      </c>
      <c r="G217" s="50">
        <f>IFERROR(IF(B216&gt;0,IF(ISBLANK('Mortgage Payment Plan'!F270),'Mortgage Payment Plan'!E$14,'Mortgage Payment Plan'!F270),#N/A),#N/A)</f>
        <v>0</v>
      </c>
      <c r="H217" s="50">
        <f t="shared" si="1"/>
        <v>1678.74</v>
      </c>
      <c r="J217" s="49">
        <v>52566</v>
      </c>
      <c r="N217" s="50">
        <v>172843.69213029864</v>
      </c>
      <c r="O217" s="50">
        <v>253772.79213029842</v>
      </c>
      <c r="P217" s="50">
        <v>0</v>
      </c>
      <c r="Q217" s="50" t="e" cm="1">
        <f t="array" ref="Q217">IF('Mortgage Payment Plan'!E$22="Annual",IF(MATCH(J217,S:S,0),N217,#N/A),IF('Mortgage Payment Plan'!E$22="Percentage",_xlfn.IFS(R$2=J217,N217,R$3=J217,N217,R$4=J217,N217,R$5=J217,N217,R$6=J217,N217),#N/A))</f>
        <v>#N/A</v>
      </c>
      <c r="U217" s="49">
        <f>IFERROR(IF(V216&gt;0,IF(H_MortgageAmoritization!V216-H_MortgageAmoritization!Y217&gt;0,DATE(YEAR(U216),MONTH(U216)+1,DAY(U$2)),#N/A),#N/A),#N/A)</f>
        <v>52566</v>
      </c>
      <c r="V217" s="50">
        <f>IFERROR(IF(V216&gt;0,IF(OR(ISBLANK('Mortgage Payment Plan'!Q270),'Mortgage Payment Plan'!Q270=""),IF(H_MortgageAmoritization!V216-H_MortgageAmoritization!Y217&gt;0,H_MortgageAmoritization!V216-H_MortgageAmoritization!Y217,#N/A),'Mortgage Payment Plan'!Q270),#N/A),#N/A)</f>
        <v>172843.12685223942</v>
      </c>
      <c r="W217" s="50">
        <f>IFERROR(IF(AND(V216&gt;0,H_MortgageAmoritization!V216-H_MortgageAmoritization!Y217&gt;0),Z217+W216,#N/A),#N/A)</f>
        <v>253772.5429942008</v>
      </c>
      <c r="X217" s="50">
        <f>IFERROR(IF(AND(V216&gt;0,H_MortgageAmoritization!V216-H_MortgageAmoritization!Y217&gt;0),X216+AA217,#N/A),#N/A)</f>
        <v>0</v>
      </c>
      <c r="Y217" s="50">
        <f>IFERROR(IF(V216&gt;0,(IFERROR(('Mortgage Payment Plan'!E$8*('Mortgage Payment Plan'!E$9/12)/(1-((1+('Mortgage Payment Plan'!E$9/12))^IF('Mortgage Payment Plan'!E$16="30 Year Fixed",-360,-180)))),0))-(H_MortgageAmoritization!V216*'Mortgage Payment Plan'!E$9/12),#N/A),#N/A)</f>
        <v>810.47346882241584</v>
      </c>
      <c r="Z217" s="50">
        <f>IFERROR(IF(V216&gt;0,(H_MortgageAmoritization!V216*'Mortgage Payment Plan'!E$9/12),#N/A),#N/A)</f>
        <v>868.26800160530922</v>
      </c>
      <c r="AA217" s="50">
        <f>IFERROR(IF(V216&gt;0,'Mortgage Payment Plan'!E$14,#N/A),#N/A)</f>
        <v>0</v>
      </c>
      <c r="AB217" s="49">
        <v>52566</v>
      </c>
      <c r="AC217" s="50">
        <v>172843.12685223942</v>
      </c>
      <c r="AD217" s="50">
        <v>253772.5429942008</v>
      </c>
      <c r="AE217" s="50">
        <v>0</v>
      </c>
    </row>
    <row r="218" spans="1:31" ht="15.75" customHeight="1" x14ac:dyDescent="0.25">
      <c r="A218" s="49">
        <f>IFERROR(IF(B217&gt;0,IF(ISBLANK('Mortgage Payment Plan'!C271),IF(H_MortgageAmoritization!B217-H_MortgageAmoritization!E218&gt;0,DATE(YEAR(A217),MONTH(A217)+1,DAY(A$2)),#N/A),'Mortgage Payment Plan'!C271),#N/A),#N/A)</f>
        <v>52597</v>
      </c>
      <c r="B218" s="50">
        <f>IFERROR(IF(B217&gt;0,IF(OR(ISBLANK('Mortgage Payment Plan'!G271),'Mortgage Payment Plan'!G271=""),IF(H_MortgageAmoritization!B217-H_MortgageAmoritization!E218&gt;0,H_MortgageAmoritization!B217-H_MortgageAmoritization!E218,#N/A),'Mortgage Payment Plan'!G271),#N/A),#N/A)</f>
        <v>172029.17059095015</v>
      </c>
      <c r="C218" s="50">
        <f>IFERROR(IF(AND(B217&gt;0,H_MortgageAmoritization!B217-H_MortgageAmoritization!E218&gt;0),F218+C217,#N/A),#N/A)</f>
        <v>254637.01059094991</v>
      </c>
      <c r="D218" s="50">
        <f>IFERROR(IF(AND(B217&gt;0,H_MortgageAmoritization!B217-H_MortgageAmoritization!E218&gt;0),D217+G218,#N/A),#N/A)</f>
        <v>0</v>
      </c>
      <c r="E218" s="50">
        <f>IFERROR(IF(B217&gt;0,IF(ISBLANK('Mortgage Payment Plan'!D271),('Mortgage Payment Plan'!E$18+'Mortgage Payment Plan'!E$19+IF(MONTH(A217)+1=MONTH(1&amp;'Mortgage Payment Plan'!E$21),'Mortgage Payment Plan'!E$20,IF(AND(MONTH(A217)+1=13,MONTH(1&amp;'Mortgage Payment Plan'!E$21)=1),'Mortgage Payment Plan'!E$20,0)))-(H_MortgageAmoritization!B217*'Mortgage Payment Plan'!E$9/12),'Mortgage Payment Plan'!D271),#N/A),#N/A)</f>
        <v>814.52153934850674</v>
      </c>
      <c r="F218" s="50">
        <f>IFERROR(IF(B217&gt;0,IF(ISBLANK('Mortgage Payment Plan'!E271),(H_MortgageAmoritization!B217*'Mortgage Payment Plan'!E$9/12),'Mortgage Payment Plan'!E271),#N/A),#N/A)</f>
        <v>864.21846065149327</v>
      </c>
      <c r="G218" s="50">
        <f>IFERROR(IF(B217&gt;0,IF(ISBLANK('Mortgage Payment Plan'!F271),'Mortgage Payment Plan'!E$14,'Mortgage Payment Plan'!F271),#N/A),#N/A)</f>
        <v>0</v>
      </c>
      <c r="H218" s="50">
        <f t="shared" si="1"/>
        <v>1678.74</v>
      </c>
      <c r="J218" s="49">
        <v>52597</v>
      </c>
      <c r="N218" s="50">
        <v>172029.17059095015</v>
      </c>
      <c r="O218" s="50">
        <v>254637.01059094991</v>
      </c>
      <c r="P218" s="50">
        <v>0</v>
      </c>
      <c r="Q218" s="50" t="e" cm="1">
        <f t="array" ref="Q218">IF('Mortgage Payment Plan'!E$22="Annual",IF(MATCH(J218,S:S,0),N218,#N/A),IF('Mortgage Payment Plan'!E$22="Percentage",_xlfn.IFS(R$2=J218,N218,R$3=J218,N218,R$4=J218,N218,R$5=J218,N218,R$6=J218,N218),#N/A))</f>
        <v>#N/A</v>
      </c>
      <c r="U218" s="49">
        <f>IFERROR(IF(V217&gt;0,IF(H_MortgageAmoritization!V217-H_MortgageAmoritization!Y218&gt;0,DATE(YEAR(U217),MONTH(U217)+1,DAY(U$2)),#N/A),#N/A),#N/A)</f>
        <v>52597</v>
      </c>
      <c r="V218" s="50">
        <f>IFERROR(IF(V217&gt;0,IF(OR(ISBLANK('Mortgage Payment Plan'!Q271),'Mortgage Payment Plan'!Q271=""),IF(H_MortgageAmoritization!V217-H_MortgageAmoritization!Y218&gt;0,H_MortgageAmoritization!V217-H_MortgageAmoritization!Y218,#N/A),'Mortgage Payment Plan'!Q271),#N/A),#N/A)</f>
        <v>172028.60101607291</v>
      </c>
      <c r="W218" s="50">
        <f>IFERROR(IF(AND(V217&gt;0,H_MortgageAmoritization!V217-H_MortgageAmoritization!Y218&gt;0),Z218+W217,#N/A),#N/A)</f>
        <v>254636.758628462</v>
      </c>
      <c r="X218" s="50">
        <f>IFERROR(IF(AND(V217&gt;0,H_MortgageAmoritization!V217-H_MortgageAmoritization!Y218&gt;0),X217+AA218,#N/A),#N/A)</f>
        <v>0</v>
      </c>
      <c r="Y218" s="50">
        <f>IFERROR(IF(V217&gt;0,(IFERROR(('Mortgage Payment Plan'!E$8*('Mortgage Payment Plan'!E$9/12)/(1-((1+('Mortgage Payment Plan'!E$9/12))^IF('Mortgage Payment Plan'!E$16="30 Year Fixed",-360,-180)))),0))-(H_MortgageAmoritization!V217*'Mortgage Payment Plan'!E$9/12),#N/A),#N/A)</f>
        <v>814.52583616652794</v>
      </c>
      <c r="Z218" s="50">
        <f>IFERROR(IF(V217&gt;0,(H_MortgageAmoritization!V217*'Mortgage Payment Plan'!E$9/12),#N/A),#N/A)</f>
        <v>864.21563426119712</v>
      </c>
      <c r="AA218" s="50">
        <f>IFERROR(IF(V217&gt;0,'Mortgage Payment Plan'!E$14,#N/A),#N/A)</f>
        <v>0</v>
      </c>
      <c r="AB218" s="49">
        <v>52597</v>
      </c>
      <c r="AC218" s="50">
        <v>172028.60101607291</v>
      </c>
      <c r="AD218" s="50">
        <v>254636.758628462</v>
      </c>
      <c r="AE218" s="50">
        <v>0</v>
      </c>
    </row>
    <row r="219" spans="1:31" ht="15.75" customHeight="1" x14ac:dyDescent="0.25">
      <c r="A219" s="49">
        <f>IFERROR(IF(B218&gt;0,IF(ISBLANK('Mortgage Payment Plan'!C272),IF(H_MortgageAmoritization!B218-H_MortgageAmoritization!E219&gt;0,DATE(YEAR(A218),MONTH(A218)+1,DAY(A$2)),#N/A),'Mortgage Payment Plan'!C272),#N/A),#N/A)</f>
        <v>52628</v>
      </c>
      <c r="B219" s="50">
        <f>IFERROR(IF(B218&gt;0,IF(OR(ISBLANK('Mortgage Payment Plan'!G272),'Mortgage Payment Plan'!G272=""),IF(H_MortgageAmoritization!B218-H_MortgageAmoritization!E219&gt;0,H_MortgageAmoritization!B218-H_MortgageAmoritization!E219,#N/A),'Mortgage Payment Plan'!G272),#N/A),#N/A)</f>
        <v>171210.57644390489</v>
      </c>
      <c r="C219" s="50">
        <f>IFERROR(IF(AND(B218&gt;0,H_MortgageAmoritization!B218-H_MortgageAmoritization!E219&gt;0),F219+C218,#N/A),#N/A)</f>
        <v>255497.15644390465</v>
      </c>
      <c r="D219" s="50">
        <f>IFERROR(IF(AND(B218&gt;0,H_MortgageAmoritization!B218-H_MortgageAmoritization!E219&gt;0),D218+G219,#N/A),#N/A)</f>
        <v>0</v>
      </c>
      <c r="E219" s="50">
        <f>IFERROR(IF(B218&gt;0,IF(ISBLANK('Mortgage Payment Plan'!D272),('Mortgage Payment Plan'!E$18+'Mortgage Payment Plan'!E$19+IF(MONTH(A218)+1=MONTH(1&amp;'Mortgage Payment Plan'!E$21),'Mortgage Payment Plan'!E$20,IF(AND(MONTH(A218)+1=13,MONTH(1&amp;'Mortgage Payment Plan'!E$21)=1),'Mortgage Payment Plan'!E$20,0)))-(H_MortgageAmoritization!B218*'Mortgage Payment Plan'!E$9/12),'Mortgage Payment Plan'!D272),#N/A),#N/A)</f>
        <v>818.59414704524931</v>
      </c>
      <c r="F219" s="50">
        <f>IFERROR(IF(B218&gt;0,IF(ISBLANK('Mortgage Payment Plan'!E272),(H_MortgageAmoritization!B218*'Mortgage Payment Plan'!E$9/12),'Mortgage Payment Plan'!E272),#N/A),#N/A)</f>
        <v>860.14585295475069</v>
      </c>
      <c r="G219" s="50">
        <f>IFERROR(IF(B218&gt;0,IF(ISBLANK('Mortgage Payment Plan'!F272),'Mortgage Payment Plan'!E$14,'Mortgage Payment Plan'!F272),#N/A),#N/A)</f>
        <v>0</v>
      </c>
      <c r="H219" s="50">
        <f t="shared" si="1"/>
        <v>1678.74</v>
      </c>
      <c r="J219" s="49">
        <v>52628</v>
      </c>
      <c r="N219" s="50">
        <v>171210.57644390489</v>
      </c>
      <c r="O219" s="50">
        <v>255497.15644390465</v>
      </c>
      <c r="P219" s="50">
        <v>0</v>
      </c>
      <c r="Q219" s="50" t="e" cm="1">
        <f t="array" ref="Q219">IF('Mortgage Payment Plan'!E$22="Annual",IF(MATCH(J219,S:S,0),N219,#N/A),IF('Mortgage Payment Plan'!E$22="Percentage",_xlfn.IFS(R$2=J219,N219,R$3=J219,N219,R$4=J219,N219,R$5=J219,N219,R$6=J219,N219),#N/A))</f>
        <v>#N/A</v>
      </c>
      <c r="U219" s="49">
        <f>IFERROR(IF(V218&gt;0,IF(H_MortgageAmoritization!V218-H_MortgageAmoritization!Y219&gt;0,DATE(YEAR(U218),MONTH(U218)+1,DAY(U$2)),#N/A),#N/A),#N/A)</f>
        <v>52628</v>
      </c>
      <c r="V219" s="50">
        <f>IFERROR(IF(V218&gt;0,IF(OR(ISBLANK('Mortgage Payment Plan'!Q272),'Mortgage Payment Plan'!Q272=""),IF(H_MortgageAmoritization!V218-H_MortgageAmoritization!Y219&gt;0,H_MortgageAmoritization!V218-H_MortgageAmoritization!Y219,#N/A),'Mortgage Payment Plan'!Q272),#N/A),#N/A)</f>
        <v>171210.00255072553</v>
      </c>
      <c r="W219" s="50">
        <f>IFERROR(IF(AND(V218&gt;0,H_MortgageAmoritization!V218-H_MortgageAmoritization!Y219&gt;0),Z219+W218,#N/A),#N/A)</f>
        <v>255496.90163354238</v>
      </c>
      <c r="X219" s="50">
        <f>IFERROR(IF(AND(V218&gt;0,H_MortgageAmoritization!V218-H_MortgageAmoritization!Y219&gt;0),X218+AA219,#N/A),#N/A)</f>
        <v>0</v>
      </c>
      <c r="Y219" s="50">
        <f>IFERROR(IF(V218&gt;0,(IFERROR(('Mortgage Payment Plan'!E$8*('Mortgage Payment Plan'!E$9/12)/(1-((1+('Mortgage Payment Plan'!E$9/12))^IF('Mortgage Payment Plan'!E$16="30 Year Fixed",-360,-180)))),0))-(H_MortgageAmoritization!V218*'Mortgage Payment Plan'!E$9/12),#N/A),#N/A)</f>
        <v>818.5984653473605</v>
      </c>
      <c r="Z219" s="50">
        <f>IFERROR(IF(V218&gt;0,(H_MortgageAmoritization!V218*'Mortgage Payment Plan'!E$9/12),#N/A),#N/A)</f>
        <v>860.14300508036456</v>
      </c>
      <c r="AA219" s="50">
        <f>IFERROR(IF(V218&gt;0,'Mortgage Payment Plan'!E$14,#N/A),#N/A)</f>
        <v>0</v>
      </c>
      <c r="AB219" s="49">
        <v>52628</v>
      </c>
      <c r="AC219" s="50">
        <v>171210.00255072553</v>
      </c>
      <c r="AD219" s="50">
        <v>255496.90163354238</v>
      </c>
      <c r="AE219" s="50">
        <v>0</v>
      </c>
    </row>
    <row r="220" spans="1:31" ht="15.75" customHeight="1" x14ac:dyDescent="0.25">
      <c r="A220" s="49">
        <f>IFERROR(IF(B219&gt;0,IF(ISBLANK('Mortgage Payment Plan'!C273),IF(H_MortgageAmoritization!B219-H_MortgageAmoritization!E220&gt;0,DATE(YEAR(A219),MONTH(A219)+1,DAY(A$2)),#N/A),'Mortgage Payment Plan'!C273),#N/A),#N/A)</f>
        <v>52657</v>
      </c>
      <c r="B220" s="50">
        <f>IFERROR(IF(B219&gt;0,IF(OR(ISBLANK('Mortgage Payment Plan'!G273),'Mortgage Payment Plan'!G273=""),IF(H_MortgageAmoritization!B219-H_MortgageAmoritization!E220&gt;0,H_MortgageAmoritization!B219-H_MortgageAmoritization!E220,#N/A),'Mortgage Payment Plan'!G273),#N/A),#N/A)</f>
        <v>170387.88932612442</v>
      </c>
      <c r="C220" s="50">
        <f>IFERROR(IF(AND(B219&gt;0,H_MortgageAmoritization!B219-H_MortgageAmoritization!E220&gt;0),F220+C219,#N/A),#N/A)</f>
        <v>256353.20932612417</v>
      </c>
      <c r="D220" s="50">
        <f>IFERROR(IF(AND(B219&gt;0,H_MortgageAmoritization!B219-H_MortgageAmoritization!E220&gt;0),D219+G220,#N/A),#N/A)</f>
        <v>0</v>
      </c>
      <c r="E220" s="50">
        <f>IFERROR(IF(B219&gt;0,IF(ISBLANK('Mortgage Payment Plan'!D273),('Mortgage Payment Plan'!E$18+'Mortgage Payment Plan'!E$19+IF(MONTH(A219)+1=MONTH(1&amp;'Mortgage Payment Plan'!E$21),'Mortgage Payment Plan'!E$20,IF(AND(MONTH(A219)+1=13,MONTH(1&amp;'Mortgage Payment Plan'!E$21)=1),'Mortgage Payment Plan'!E$20,0)))-(H_MortgageAmoritization!B219*'Mortgage Payment Plan'!E$9/12),'Mortgage Payment Plan'!D273),#N/A),#N/A)</f>
        <v>822.68711778047566</v>
      </c>
      <c r="F220" s="50">
        <f>IFERROR(IF(B219&gt;0,IF(ISBLANK('Mortgage Payment Plan'!E273),(H_MortgageAmoritization!B219*'Mortgage Payment Plan'!E$9/12),'Mortgage Payment Plan'!E273),#N/A),#N/A)</f>
        <v>856.05288221952435</v>
      </c>
      <c r="G220" s="50">
        <f>IFERROR(IF(B219&gt;0,IF(ISBLANK('Mortgage Payment Plan'!F273),'Mortgage Payment Plan'!E$14,'Mortgage Payment Plan'!F273),#N/A),#N/A)</f>
        <v>0</v>
      </c>
      <c r="H220" s="50">
        <f t="shared" si="1"/>
        <v>1678.74</v>
      </c>
      <c r="J220" s="49">
        <v>52657</v>
      </c>
      <c r="N220" s="50">
        <v>170387.88932612442</v>
      </c>
      <c r="O220" s="50">
        <v>256353.20932612417</v>
      </c>
      <c r="P220" s="50">
        <v>0</v>
      </c>
      <c r="Q220" s="50" t="e" cm="1">
        <f t="array" ref="Q220">IF('Mortgage Payment Plan'!E$22="Annual",IF(MATCH(J220,S:S,0),N220,#N/A),IF('Mortgage Payment Plan'!E$22="Percentage",_xlfn.IFS(R$2=J220,N220,R$3=J220,N220,R$4=J220,N220,R$5=J220,N220,R$6=J220,N220),#N/A))</f>
        <v>#N/A</v>
      </c>
      <c r="U220" s="49">
        <f>IFERROR(IF(V219&gt;0,IF(H_MortgageAmoritization!V219-H_MortgageAmoritization!Y220&gt;0,DATE(YEAR(U219),MONTH(U219)+1,DAY(U$2)),#N/A),#N/A),#N/A)</f>
        <v>52657</v>
      </c>
      <c r="V220" s="50">
        <f>IFERROR(IF(V219&gt;0,IF(OR(ISBLANK('Mortgage Payment Plan'!Q273),'Mortgage Payment Plan'!Q273=""),IF(H_MortgageAmoritization!V219-H_MortgageAmoritization!Y220&gt;0,H_MortgageAmoritization!V219-H_MortgageAmoritization!Y220,#N/A),'Mortgage Payment Plan'!Q273),#N/A),#N/A)</f>
        <v>170387.31109305142</v>
      </c>
      <c r="W220" s="50">
        <f>IFERROR(IF(AND(V219&gt;0,H_MortgageAmoritization!V219-H_MortgageAmoritization!Y220&gt;0),Z220+W219,#N/A),#N/A)</f>
        <v>256352.95164629602</v>
      </c>
      <c r="X220" s="50">
        <f>IFERROR(IF(AND(V219&gt;0,H_MortgageAmoritization!V219-H_MortgageAmoritization!Y220&gt;0),X219+AA220,#N/A),#N/A)</f>
        <v>0</v>
      </c>
      <c r="Y220" s="50">
        <f>IFERROR(IF(V219&gt;0,(IFERROR(('Mortgage Payment Plan'!E$8*('Mortgage Payment Plan'!E$9/12)/(1-((1+('Mortgage Payment Plan'!E$9/12))^IF('Mortgage Payment Plan'!E$16="30 Year Fixed",-360,-180)))),0))-(H_MortgageAmoritization!V219*'Mortgage Payment Plan'!E$9/12),#N/A),#N/A)</f>
        <v>822.69145767409748</v>
      </c>
      <c r="Z220" s="50">
        <f>IFERROR(IF(V219&gt;0,(H_MortgageAmoritization!V219*'Mortgage Payment Plan'!E$9/12),#N/A),#N/A)</f>
        <v>856.05001275362758</v>
      </c>
      <c r="AA220" s="50">
        <f>IFERROR(IF(V219&gt;0,'Mortgage Payment Plan'!E$14,#N/A),#N/A)</f>
        <v>0</v>
      </c>
      <c r="AB220" s="49">
        <v>52657</v>
      </c>
      <c r="AC220" s="50">
        <v>170387.31109305142</v>
      </c>
      <c r="AD220" s="50">
        <v>256352.95164629602</v>
      </c>
      <c r="AE220" s="50">
        <v>0</v>
      </c>
    </row>
    <row r="221" spans="1:31" ht="15.75" customHeight="1" x14ac:dyDescent="0.25">
      <c r="A221" s="49">
        <f>IFERROR(IF(B220&gt;0,IF(ISBLANK('Mortgage Payment Plan'!C274),IF(H_MortgageAmoritization!B220-H_MortgageAmoritization!E221&gt;0,DATE(YEAR(A220),MONTH(A220)+1,DAY(A$2)),#N/A),'Mortgage Payment Plan'!C274),#N/A),#N/A)</f>
        <v>52688</v>
      </c>
      <c r="B221" s="50">
        <f>IFERROR(IF(B220&gt;0,IF(OR(ISBLANK('Mortgage Payment Plan'!G274),'Mortgage Payment Plan'!G274=""),IF(H_MortgageAmoritization!B220-H_MortgageAmoritization!E221&gt;0,H_MortgageAmoritization!B220-H_MortgageAmoritization!E221,#N/A),'Mortgage Payment Plan'!G274),#N/A),#N/A)</f>
        <v>169561.08877275506</v>
      </c>
      <c r="C221" s="50">
        <f>IFERROR(IF(AND(B220&gt;0,H_MortgageAmoritization!B220-H_MortgageAmoritization!E221&gt;0),F221+C220,#N/A),#N/A)</f>
        <v>257205.14877275479</v>
      </c>
      <c r="D221" s="50">
        <f>IFERROR(IF(AND(B220&gt;0,H_MortgageAmoritization!B220-H_MortgageAmoritization!E221&gt;0),D220+G221,#N/A),#N/A)</f>
        <v>0</v>
      </c>
      <c r="E221" s="50">
        <f>IFERROR(IF(B220&gt;0,IF(ISBLANK('Mortgage Payment Plan'!D274),('Mortgage Payment Plan'!E$18+'Mortgage Payment Plan'!E$19+IF(MONTH(A220)+1=MONTH(1&amp;'Mortgage Payment Plan'!E$21),'Mortgage Payment Plan'!E$20,IF(AND(MONTH(A220)+1=13,MONTH(1&amp;'Mortgage Payment Plan'!E$21)=1),'Mortgage Payment Plan'!E$20,0)))-(H_MortgageAmoritization!B220*'Mortgage Payment Plan'!E$9/12),'Mortgage Payment Plan'!D274),#N/A),#N/A)</f>
        <v>826.80055336937789</v>
      </c>
      <c r="F221" s="50">
        <f>IFERROR(IF(B220&gt;0,IF(ISBLANK('Mortgage Payment Plan'!E274),(H_MortgageAmoritization!B220*'Mortgage Payment Plan'!E$9/12),'Mortgage Payment Plan'!E274),#N/A),#N/A)</f>
        <v>851.93944663062211</v>
      </c>
      <c r="G221" s="50">
        <f>IFERROR(IF(B220&gt;0,IF(ISBLANK('Mortgage Payment Plan'!F274),'Mortgage Payment Plan'!E$14,'Mortgage Payment Plan'!F274),#N/A),#N/A)</f>
        <v>0</v>
      </c>
      <c r="H221" s="50">
        <f t="shared" si="1"/>
        <v>1678.74</v>
      </c>
      <c r="J221" s="49">
        <v>52688</v>
      </c>
      <c r="N221" s="50">
        <v>169561.08877275506</v>
      </c>
      <c r="O221" s="50">
        <v>257205.14877275479</v>
      </c>
      <c r="P221" s="50">
        <v>0</v>
      </c>
      <c r="Q221" s="50" t="e" cm="1">
        <f t="array" ref="Q221">IF('Mortgage Payment Plan'!E$22="Annual",IF(MATCH(J221,S:S,0),N221,#N/A),IF('Mortgage Payment Plan'!E$22="Percentage",_xlfn.IFS(R$2=J221,N221,R$3=J221,N221,R$4=J221,N221,R$5=J221,N221,R$6=J221,N221),#N/A))</f>
        <v>#N/A</v>
      </c>
      <c r="U221" s="49">
        <f>IFERROR(IF(V220&gt;0,IF(H_MortgageAmoritization!V220-H_MortgageAmoritization!Y221&gt;0,DATE(YEAR(U220),MONTH(U220)+1,DAY(U$2)),#N/A),#N/A),#N/A)</f>
        <v>52688</v>
      </c>
      <c r="V221" s="50">
        <f>IFERROR(IF(V220&gt;0,IF(OR(ISBLANK('Mortgage Payment Plan'!Q274),'Mortgage Payment Plan'!Q274=""),IF(H_MortgageAmoritization!V220-H_MortgageAmoritization!Y221&gt;0,H_MortgageAmoritization!V220-H_MortgageAmoritization!Y221,#N/A),'Mortgage Payment Plan'!Q274),#N/A),#N/A)</f>
        <v>169560.50617808895</v>
      </c>
      <c r="W221" s="50">
        <f>IFERROR(IF(AND(V220&gt;0,H_MortgageAmoritization!V220-H_MortgageAmoritization!Y221&gt;0),Z221+W220,#N/A),#N/A)</f>
        <v>257204.88820176126</v>
      </c>
      <c r="X221" s="50">
        <f>IFERROR(IF(AND(V220&gt;0,H_MortgageAmoritization!V220-H_MortgageAmoritization!Y221&gt;0),X220+AA221,#N/A),#N/A)</f>
        <v>0</v>
      </c>
      <c r="Y221" s="50">
        <f>IFERROR(IF(V220&gt;0,(IFERROR(('Mortgage Payment Plan'!E$8*('Mortgage Payment Plan'!E$9/12)/(1-((1+('Mortgage Payment Plan'!E$9/12))^IF('Mortgage Payment Plan'!E$16="30 Year Fixed",-360,-180)))),0))-(H_MortgageAmoritization!V220*'Mortgage Payment Plan'!E$9/12),#N/A),#N/A)</f>
        <v>826.80491496246793</v>
      </c>
      <c r="Z221" s="50">
        <f>IFERROR(IF(V220&gt;0,(H_MortgageAmoritization!V220*'Mortgage Payment Plan'!E$9/12),#N/A),#N/A)</f>
        <v>851.93655546525713</v>
      </c>
      <c r="AA221" s="50">
        <f>IFERROR(IF(V220&gt;0,'Mortgage Payment Plan'!E$14,#N/A),#N/A)</f>
        <v>0</v>
      </c>
      <c r="AB221" s="49">
        <v>52688</v>
      </c>
      <c r="AC221" s="50">
        <v>169560.50617808895</v>
      </c>
      <c r="AD221" s="50">
        <v>257204.88820176126</v>
      </c>
      <c r="AE221" s="50">
        <v>0</v>
      </c>
    </row>
    <row r="222" spans="1:31" ht="15.75" customHeight="1" x14ac:dyDescent="0.25">
      <c r="A222" s="49">
        <f>IFERROR(IF(B221&gt;0,IF(ISBLANK('Mortgage Payment Plan'!C275),IF(H_MortgageAmoritization!B221-H_MortgageAmoritization!E222&gt;0,DATE(YEAR(A221),MONTH(A221)+1,DAY(A$2)),#N/A),'Mortgage Payment Plan'!C275),#N/A),#N/A)</f>
        <v>52718</v>
      </c>
      <c r="B222" s="50">
        <f>IFERROR(IF(B221&gt;0,IF(OR(ISBLANK('Mortgage Payment Plan'!G275),'Mortgage Payment Plan'!G275=""),IF(H_MortgageAmoritization!B221-H_MortgageAmoritization!E222&gt;0,H_MortgageAmoritization!B221-H_MortgageAmoritization!E222,#N/A),'Mortgage Payment Plan'!G275),#N/A),#N/A)</f>
        <v>168730.15421661883</v>
      </c>
      <c r="C222" s="50">
        <f>IFERROR(IF(AND(B221&gt;0,H_MortgageAmoritization!B221-H_MortgageAmoritization!E222&gt;0),F222+C221,#N/A),#N/A)</f>
        <v>258052.95421661856</v>
      </c>
      <c r="D222" s="50">
        <f>IFERROR(IF(AND(B221&gt;0,H_MortgageAmoritization!B221-H_MortgageAmoritization!E222&gt;0),D221+G222,#N/A),#N/A)</f>
        <v>0</v>
      </c>
      <c r="E222" s="50">
        <f>IFERROR(IF(B221&gt;0,IF(ISBLANK('Mortgage Payment Plan'!D275),('Mortgage Payment Plan'!E$18+'Mortgage Payment Plan'!E$19+IF(MONTH(A221)+1=MONTH(1&amp;'Mortgage Payment Plan'!E$21),'Mortgage Payment Plan'!E$20,IF(AND(MONTH(A221)+1=13,MONTH(1&amp;'Mortgage Payment Plan'!E$21)=1),'Mortgage Payment Plan'!E$20,0)))-(H_MortgageAmoritization!B221*'Mortgage Payment Plan'!E$9/12),'Mortgage Payment Plan'!D275),#N/A),#N/A)</f>
        <v>830.93455613622484</v>
      </c>
      <c r="F222" s="50">
        <f>IFERROR(IF(B221&gt;0,IF(ISBLANK('Mortgage Payment Plan'!E275),(H_MortgageAmoritization!B221*'Mortgage Payment Plan'!E$9/12),'Mortgage Payment Plan'!E275),#N/A),#N/A)</f>
        <v>847.80544386377517</v>
      </c>
      <c r="G222" s="50">
        <f>IFERROR(IF(B221&gt;0,IF(ISBLANK('Mortgage Payment Plan'!F275),'Mortgage Payment Plan'!E$14,'Mortgage Payment Plan'!F275),#N/A),#N/A)</f>
        <v>0</v>
      </c>
      <c r="H222" s="50">
        <f t="shared" si="1"/>
        <v>1678.74</v>
      </c>
      <c r="J222" s="49">
        <v>52718</v>
      </c>
      <c r="N222" s="50">
        <v>168730.15421661883</v>
      </c>
      <c r="O222" s="50">
        <v>258052.95421661856</v>
      </c>
      <c r="P222" s="50">
        <v>0</v>
      </c>
      <c r="Q222" s="50" t="e" cm="1">
        <f t="array" ref="Q222">IF('Mortgage Payment Plan'!E$22="Annual",IF(MATCH(J222,S:S,0),N222,#N/A),IF('Mortgage Payment Plan'!E$22="Percentage",_xlfn.IFS(R$2=J222,N222,R$3=J222,N222,R$4=J222,N222,R$5=J222,N222,R$6=J222,N222),#N/A))</f>
        <v>#N/A</v>
      </c>
      <c r="U222" s="49">
        <f>IFERROR(IF(V221&gt;0,IF(H_MortgageAmoritization!V221-H_MortgageAmoritization!Y222&gt;0,DATE(YEAR(U221),MONTH(U221)+1,DAY(U$2)),#N/A),#N/A),#N/A)</f>
        <v>52718</v>
      </c>
      <c r="V222" s="50">
        <f>IFERROR(IF(V221&gt;0,IF(OR(ISBLANK('Mortgage Payment Plan'!Q275),'Mortgage Payment Plan'!Q275=""),IF(H_MortgageAmoritization!V221-H_MortgageAmoritization!Y222&gt;0,H_MortgageAmoritization!V221-H_MortgageAmoritization!Y222,#N/A),'Mortgage Payment Plan'!Q275),#N/A),#N/A)</f>
        <v>168729.56723855168</v>
      </c>
      <c r="W222" s="50">
        <f>IFERROR(IF(AND(V221&gt;0,H_MortgageAmoritization!V221-H_MortgageAmoritization!Y222&gt;0),Z222+W221,#N/A),#N/A)</f>
        <v>258052.69073265171</v>
      </c>
      <c r="X222" s="50">
        <f>IFERROR(IF(AND(V221&gt;0,H_MortgageAmoritization!V221-H_MortgageAmoritization!Y222&gt;0),X221+AA222,#N/A),#N/A)</f>
        <v>0</v>
      </c>
      <c r="Y222" s="50">
        <f>IFERROR(IF(V221&gt;0,(IFERROR(('Mortgage Payment Plan'!E$8*('Mortgage Payment Plan'!E$9/12)/(1-((1+('Mortgage Payment Plan'!E$9/12))^IF('Mortgage Payment Plan'!E$16="30 Year Fixed",-360,-180)))),0))-(H_MortgageAmoritization!V221*'Mortgage Payment Plan'!E$9/12),#N/A),#N/A)</f>
        <v>830.93893953728036</v>
      </c>
      <c r="Z222" s="50">
        <f>IFERROR(IF(V221&gt;0,(H_MortgageAmoritization!V221*'Mortgage Payment Plan'!E$9/12),#N/A),#N/A)</f>
        <v>847.8025308904447</v>
      </c>
      <c r="AA222" s="50">
        <f>IFERROR(IF(V221&gt;0,'Mortgage Payment Plan'!E$14,#N/A),#N/A)</f>
        <v>0</v>
      </c>
      <c r="AB222" s="49">
        <v>52718</v>
      </c>
      <c r="AC222" s="50">
        <v>168729.56723855168</v>
      </c>
      <c r="AD222" s="50">
        <v>258052.69073265171</v>
      </c>
      <c r="AE222" s="50">
        <v>0</v>
      </c>
    </row>
    <row r="223" spans="1:31" ht="15.75" customHeight="1" x14ac:dyDescent="0.25">
      <c r="A223" s="49">
        <f>IFERROR(IF(B222&gt;0,IF(ISBLANK('Mortgage Payment Plan'!C276),IF(H_MortgageAmoritization!B222-H_MortgageAmoritization!E223&gt;0,DATE(YEAR(A222),MONTH(A222)+1,DAY(A$2)),#N/A),'Mortgage Payment Plan'!C276),#N/A),#N/A)</f>
        <v>52749</v>
      </c>
      <c r="B223" s="50">
        <f>IFERROR(IF(B222&gt;0,IF(OR(ISBLANK('Mortgage Payment Plan'!G276),'Mortgage Payment Plan'!G276=""),IF(H_MortgageAmoritization!B222-H_MortgageAmoritization!E223&gt;0,H_MortgageAmoritization!B222-H_MortgageAmoritization!E223,#N/A),'Mortgage Payment Plan'!G276),#N/A),#N/A)</f>
        <v>167895.06498770192</v>
      </c>
      <c r="C223" s="50">
        <f>IFERROR(IF(AND(B222&gt;0,H_MortgageAmoritization!B222-H_MortgageAmoritization!E223&gt;0),F223+C222,#N/A),#N/A)</f>
        <v>258896.60498770166</v>
      </c>
      <c r="D223" s="50">
        <f>IFERROR(IF(AND(B222&gt;0,H_MortgageAmoritization!B222-H_MortgageAmoritization!E223&gt;0),D222+G223,#N/A),#N/A)</f>
        <v>0</v>
      </c>
      <c r="E223" s="50">
        <f>IFERROR(IF(B222&gt;0,IF(ISBLANK('Mortgage Payment Plan'!D276),('Mortgage Payment Plan'!E$18+'Mortgage Payment Plan'!E$19+IF(MONTH(A222)+1=MONTH(1&amp;'Mortgage Payment Plan'!E$21),'Mortgage Payment Plan'!E$20,IF(AND(MONTH(A222)+1=13,MONTH(1&amp;'Mortgage Payment Plan'!E$21)=1),'Mortgage Payment Plan'!E$20,0)))-(H_MortgageAmoritization!B222*'Mortgage Payment Plan'!E$9/12),'Mortgage Payment Plan'!D276),#N/A),#N/A)</f>
        <v>835.08922891690588</v>
      </c>
      <c r="F223" s="50">
        <f>IFERROR(IF(B222&gt;0,IF(ISBLANK('Mortgage Payment Plan'!E276),(H_MortgageAmoritization!B222*'Mortgage Payment Plan'!E$9/12),'Mortgage Payment Plan'!E276),#N/A),#N/A)</f>
        <v>843.65077108309413</v>
      </c>
      <c r="G223" s="50">
        <f>IFERROR(IF(B222&gt;0,IF(ISBLANK('Mortgage Payment Plan'!F276),'Mortgage Payment Plan'!E$14,'Mortgage Payment Plan'!F276),#N/A),#N/A)</f>
        <v>0</v>
      </c>
      <c r="H223" s="50">
        <f t="shared" si="1"/>
        <v>1678.74</v>
      </c>
      <c r="J223" s="49">
        <v>52749</v>
      </c>
      <c r="N223" s="50">
        <v>167895.06498770192</v>
      </c>
      <c r="O223" s="50">
        <v>258896.60498770166</v>
      </c>
      <c r="P223" s="50">
        <v>0</v>
      </c>
      <c r="Q223" s="50" t="e" cm="1">
        <f t="array" ref="Q223">IF('Mortgage Payment Plan'!E$22="Annual",IF(MATCH(J223,S:S,0),N223,#N/A),IF('Mortgage Payment Plan'!E$22="Percentage",_xlfn.IFS(R$2=J223,N223,R$3=J223,N223,R$4=J223,N223,R$5=J223,N223,R$6=J223,N223),#N/A))</f>
        <v>#N/A</v>
      </c>
      <c r="U223" s="49">
        <f>IFERROR(IF(V222&gt;0,IF(H_MortgageAmoritization!V222-H_MortgageAmoritization!Y223&gt;0,DATE(YEAR(U222),MONTH(U222)+1,DAY(U$2)),#N/A),#N/A),#N/A)</f>
        <v>52749</v>
      </c>
      <c r="V223" s="50">
        <f>IFERROR(IF(V222&gt;0,IF(OR(ISBLANK('Mortgage Payment Plan'!Q276),'Mortgage Payment Plan'!Q276=""),IF(H_MortgageAmoritization!V222-H_MortgageAmoritization!Y223&gt;0,H_MortgageAmoritization!V222-H_MortgageAmoritization!Y223,#N/A),'Mortgage Payment Plan'!Q276),#N/A),#N/A)</f>
        <v>167894.47360431671</v>
      </c>
      <c r="W223" s="50">
        <f>IFERROR(IF(AND(V222&gt;0,H_MortgageAmoritization!V222-H_MortgageAmoritization!Y223&gt;0),Z223+W222,#N/A),#N/A)</f>
        <v>258896.33856884448</v>
      </c>
      <c r="X223" s="50">
        <f>IFERROR(IF(AND(V222&gt;0,H_MortgageAmoritization!V222-H_MortgageAmoritization!Y223&gt;0),X222+AA223,#N/A),#N/A)</f>
        <v>0</v>
      </c>
      <c r="Y223" s="50">
        <f>IFERROR(IF(V222&gt;0,(IFERROR(('Mortgage Payment Plan'!E$8*('Mortgage Payment Plan'!E$9/12)/(1-((1+('Mortgage Payment Plan'!E$9/12))^IF('Mortgage Payment Plan'!E$16="30 Year Fixed",-360,-180)))),0))-(H_MortgageAmoritization!V222*'Mortgage Payment Plan'!E$9/12),#N/A),#N/A)</f>
        <v>835.09363423496666</v>
      </c>
      <c r="Z223" s="50">
        <f>IFERROR(IF(V222&gt;0,(H_MortgageAmoritization!V222*'Mortgage Payment Plan'!E$9/12),#N/A),#N/A)</f>
        <v>843.6478361927584</v>
      </c>
      <c r="AA223" s="50">
        <f>IFERROR(IF(V222&gt;0,'Mortgage Payment Plan'!E$14,#N/A),#N/A)</f>
        <v>0</v>
      </c>
      <c r="AB223" s="49">
        <v>52749</v>
      </c>
      <c r="AC223" s="50">
        <v>167894.47360431671</v>
      </c>
      <c r="AD223" s="50">
        <v>258896.33856884448</v>
      </c>
      <c r="AE223" s="50">
        <v>0</v>
      </c>
    </row>
    <row r="224" spans="1:31" ht="15.75" customHeight="1" x14ac:dyDescent="0.25">
      <c r="A224" s="49">
        <f>IFERROR(IF(B223&gt;0,IF(ISBLANK('Mortgage Payment Plan'!C277),IF(H_MortgageAmoritization!B223-H_MortgageAmoritization!E224&gt;0,DATE(YEAR(A223),MONTH(A223)+1,DAY(A$2)),#N/A),'Mortgage Payment Plan'!C277),#N/A),#N/A)</f>
        <v>52779</v>
      </c>
      <c r="B224" s="50">
        <f>IFERROR(IF(B223&gt;0,IF(OR(ISBLANK('Mortgage Payment Plan'!G277),'Mortgage Payment Plan'!G277=""),IF(H_MortgageAmoritization!B223-H_MortgageAmoritization!E224&gt;0,H_MortgageAmoritization!B223-H_MortgageAmoritization!E224,#N/A),'Mortgage Payment Plan'!G277),#N/A),#N/A)</f>
        <v>167055.80031264044</v>
      </c>
      <c r="C224" s="50">
        <f>IFERROR(IF(AND(B223&gt;0,H_MortgageAmoritization!B223-H_MortgageAmoritization!E224&gt;0),F224+C223,#N/A),#N/A)</f>
        <v>259736.08031264017</v>
      </c>
      <c r="D224" s="50">
        <f>IFERROR(IF(AND(B223&gt;0,H_MortgageAmoritization!B223-H_MortgageAmoritization!E224&gt;0),D223+G224,#N/A),#N/A)</f>
        <v>0</v>
      </c>
      <c r="E224" s="50">
        <f>IFERROR(IF(B223&gt;0,IF(ISBLANK('Mortgage Payment Plan'!D277),('Mortgage Payment Plan'!E$18+'Mortgage Payment Plan'!E$19+IF(MONTH(A223)+1=MONTH(1&amp;'Mortgage Payment Plan'!E$21),'Mortgage Payment Plan'!E$20,IF(AND(MONTH(A223)+1=13,MONTH(1&amp;'Mortgage Payment Plan'!E$21)=1),'Mortgage Payment Plan'!E$20,0)))-(H_MortgageAmoritization!B223*'Mortgage Payment Plan'!E$9/12),'Mortgage Payment Plan'!D277),#N/A),#N/A)</f>
        <v>839.26467506149049</v>
      </c>
      <c r="F224" s="50">
        <f>IFERROR(IF(B223&gt;0,IF(ISBLANK('Mortgage Payment Plan'!E277),(H_MortgageAmoritization!B223*'Mortgage Payment Plan'!E$9/12),'Mortgage Payment Plan'!E277),#N/A),#N/A)</f>
        <v>839.47532493850952</v>
      </c>
      <c r="G224" s="50">
        <f>IFERROR(IF(B223&gt;0,IF(ISBLANK('Mortgage Payment Plan'!F277),'Mortgage Payment Plan'!E$14,'Mortgage Payment Plan'!F277),#N/A),#N/A)</f>
        <v>0</v>
      </c>
      <c r="H224" s="50">
        <f t="shared" si="1"/>
        <v>1678.74</v>
      </c>
      <c r="J224" s="49">
        <v>52779</v>
      </c>
      <c r="N224" s="50">
        <v>167055.80031264044</v>
      </c>
      <c r="O224" s="50">
        <v>259736.08031264017</v>
      </c>
      <c r="P224" s="50">
        <v>0</v>
      </c>
      <c r="Q224" s="50" t="e" cm="1">
        <f t="array" ref="Q224">IF('Mortgage Payment Plan'!E$22="Annual",IF(MATCH(J224,S:S,0),N224,#N/A),IF('Mortgage Payment Plan'!E$22="Percentage",_xlfn.IFS(R$2=J224,N224,R$3=J224,N224,R$4=J224,N224,R$5=J224,N224,R$6=J224,N224),#N/A))</f>
        <v>#N/A</v>
      </c>
      <c r="U224" s="49">
        <f>IFERROR(IF(V223&gt;0,IF(H_MortgageAmoritization!V223-H_MortgageAmoritization!Y224&gt;0,DATE(YEAR(U223),MONTH(U223)+1,DAY(U$2)),#N/A),#N/A),#N/A)</f>
        <v>52779</v>
      </c>
      <c r="V224" s="50">
        <f>IFERROR(IF(V223&gt;0,IF(OR(ISBLANK('Mortgage Payment Plan'!Q277),'Mortgage Payment Plan'!Q277=""),IF(H_MortgageAmoritization!V223-H_MortgageAmoritization!Y224&gt;0,H_MortgageAmoritization!V223-H_MortgageAmoritization!Y224,#N/A),'Mortgage Payment Plan'!Q277),#N/A),#N/A)</f>
        <v>167055.20450191057</v>
      </c>
      <c r="W224" s="50">
        <f>IFERROR(IF(AND(V223&gt;0,H_MortgageAmoritization!V223-H_MortgageAmoritization!Y224&gt;0),Z224+W223,#N/A),#N/A)</f>
        <v>259735.81093686607</v>
      </c>
      <c r="X224" s="50">
        <f>IFERROR(IF(AND(V223&gt;0,H_MortgageAmoritization!V223-H_MortgageAmoritization!Y224&gt;0),X223+AA224,#N/A),#N/A)</f>
        <v>0</v>
      </c>
      <c r="Y224" s="50">
        <f>IFERROR(IF(V223&gt;0,(IFERROR(('Mortgage Payment Plan'!E$8*('Mortgage Payment Plan'!E$9/12)/(1-((1+('Mortgage Payment Plan'!E$9/12))^IF('Mortgage Payment Plan'!E$16="30 Year Fixed",-360,-180)))),0))-(H_MortgageAmoritization!V223*'Mortgage Payment Plan'!E$9/12),#N/A),#N/A)</f>
        <v>839.26910240614154</v>
      </c>
      <c r="Z224" s="50">
        <f>IFERROR(IF(V223&gt;0,(H_MortgageAmoritization!V223*'Mortgage Payment Plan'!E$9/12),#N/A),#N/A)</f>
        <v>839.47236802158352</v>
      </c>
      <c r="AA224" s="50">
        <f>IFERROR(IF(V223&gt;0,'Mortgage Payment Plan'!E$14,#N/A),#N/A)</f>
        <v>0</v>
      </c>
      <c r="AB224" s="49">
        <v>52779</v>
      </c>
      <c r="AC224" s="50">
        <v>167055.20450191057</v>
      </c>
      <c r="AD224" s="50">
        <v>259735.81093686607</v>
      </c>
      <c r="AE224" s="50">
        <v>0</v>
      </c>
    </row>
    <row r="225" spans="1:31" ht="15.75" customHeight="1" x14ac:dyDescent="0.25">
      <c r="A225" s="49">
        <f>IFERROR(IF(B224&gt;0,IF(ISBLANK('Mortgage Payment Plan'!C278),IF(H_MortgageAmoritization!B224-H_MortgageAmoritization!E225&gt;0,DATE(YEAR(A224),MONTH(A224)+1,DAY(A$2)),#N/A),'Mortgage Payment Plan'!C278),#N/A),#N/A)</f>
        <v>52810</v>
      </c>
      <c r="B225" s="50">
        <f>IFERROR(IF(B224&gt;0,IF(OR(ISBLANK('Mortgage Payment Plan'!G278),'Mortgage Payment Plan'!G278=""),IF(H_MortgageAmoritization!B224-H_MortgageAmoritization!E225&gt;0,H_MortgageAmoritization!B224-H_MortgageAmoritization!E225,#N/A),'Mortgage Payment Plan'!G278),#N/A),#N/A)</f>
        <v>166212.33931420365</v>
      </c>
      <c r="C225" s="50">
        <f>IFERROR(IF(AND(B224&gt;0,H_MortgageAmoritization!B224-H_MortgageAmoritization!E225&gt;0),F225+C224,#N/A),#N/A)</f>
        <v>260571.35931420338</v>
      </c>
      <c r="D225" s="50">
        <f>IFERROR(IF(AND(B224&gt;0,H_MortgageAmoritization!B224-H_MortgageAmoritization!E225&gt;0),D224+G225,#N/A),#N/A)</f>
        <v>0</v>
      </c>
      <c r="E225" s="50">
        <f>IFERROR(IF(B224&gt;0,IF(ISBLANK('Mortgage Payment Plan'!D278),('Mortgage Payment Plan'!E$18+'Mortgage Payment Plan'!E$19+IF(MONTH(A224)+1=MONTH(1&amp;'Mortgage Payment Plan'!E$21),'Mortgage Payment Plan'!E$20,IF(AND(MONTH(A224)+1=13,MONTH(1&amp;'Mortgage Payment Plan'!E$21)=1),'Mortgage Payment Plan'!E$20,0)))-(H_MortgageAmoritization!B224*'Mortgage Payment Plan'!E$9/12),'Mortgage Payment Plan'!D278),#N/A),#N/A)</f>
        <v>843.46099843679781</v>
      </c>
      <c r="F225" s="50">
        <f>IFERROR(IF(B224&gt;0,IF(ISBLANK('Mortgage Payment Plan'!E278),(H_MortgageAmoritization!B224*'Mortgage Payment Plan'!E$9/12),'Mortgage Payment Plan'!E278),#N/A),#N/A)</f>
        <v>835.2790015632022</v>
      </c>
      <c r="G225" s="50">
        <f>IFERROR(IF(B224&gt;0,IF(ISBLANK('Mortgage Payment Plan'!F278),'Mortgage Payment Plan'!E$14,'Mortgage Payment Plan'!F278),#N/A),#N/A)</f>
        <v>0</v>
      </c>
      <c r="H225" s="50">
        <f t="shared" si="1"/>
        <v>1678.74</v>
      </c>
      <c r="J225" s="49">
        <v>52810</v>
      </c>
      <c r="N225" s="50">
        <v>166212.33931420365</v>
      </c>
      <c r="O225" s="50">
        <v>260571.35931420338</v>
      </c>
      <c r="P225" s="50">
        <v>0</v>
      </c>
      <c r="Q225" s="50" t="e" cm="1">
        <f t="array" ref="Q225">IF('Mortgage Payment Plan'!E$22="Annual",IF(MATCH(J225,S:S,0),N225,#N/A),IF('Mortgage Payment Plan'!E$22="Percentage",_xlfn.IFS(R$2=J225,N225,R$3=J225,N225,R$4=J225,N225,R$5=J225,N225,R$6=J225,N225),#N/A))</f>
        <v>#N/A</v>
      </c>
      <c r="U225" s="49">
        <f>IFERROR(IF(V224&gt;0,IF(H_MortgageAmoritization!V224-H_MortgageAmoritization!Y225&gt;0,DATE(YEAR(U224),MONTH(U224)+1,DAY(U$2)),#N/A),#N/A),#N/A)</f>
        <v>52810</v>
      </c>
      <c r="V225" s="50">
        <f>IFERROR(IF(V224&gt;0,IF(OR(ISBLANK('Mortgage Payment Plan'!Q278),'Mortgage Payment Plan'!Q278=""),IF(H_MortgageAmoritization!V224-H_MortgageAmoritization!Y225&gt;0,H_MortgageAmoritization!V224-H_MortgageAmoritization!Y225,#N/A),'Mortgage Payment Plan'!Q278),#N/A),#N/A)</f>
        <v>166211.73905399241</v>
      </c>
      <c r="W225" s="50">
        <f>IFERROR(IF(AND(V224&gt;0,H_MortgageAmoritization!V224-H_MortgageAmoritization!Y225&gt;0),Z225+W224,#N/A),#N/A)</f>
        <v>260571.08695937562</v>
      </c>
      <c r="X225" s="50">
        <f>IFERROR(IF(AND(V224&gt;0,H_MortgageAmoritization!V224-H_MortgageAmoritization!Y225&gt;0),X224+AA225,#N/A),#N/A)</f>
        <v>0</v>
      </c>
      <c r="Y225" s="50">
        <f>IFERROR(IF(V224&gt;0,(IFERROR(('Mortgage Payment Plan'!E$8*('Mortgage Payment Plan'!E$9/12)/(1-((1+('Mortgage Payment Plan'!E$9/12))^IF('Mortgage Payment Plan'!E$16="30 Year Fixed",-360,-180)))),0))-(H_MortgageAmoritization!V224*'Mortgage Payment Plan'!E$9/12),#N/A),#N/A)</f>
        <v>843.46544791817234</v>
      </c>
      <c r="Z225" s="50">
        <f>IFERROR(IF(V224&gt;0,(H_MortgageAmoritization!V224*'Mortgage Payment Plan'!E$9/12),#N/A),#N/A)</f>
        <v>835.27602250955272</v>
      </c>
      <c r="AA225" s="50">
        <f>IFERROR(IF(V224&gt;0,'Mortgage Payment Plan'!E$14,#N/A),#N/A)</f>
        <v>0</v>
      </c>
      <c r="AB225" s="49">
        <v>52810</v>
      </c>
      <c r="AC225" s="50">
        <v>166211.73905399241</v>
      </c>
      <c r="AD225" s="50">
        <v>260571.08695937562</v>
      </c>
      <c r="AE225" s="50">
        <v>0</v>
      </c>
    </row>
    <row r="226" spans="1:31" ht="15.75" customHeight="1" x14ac:dyDescent="0.25">
      <c r="A226" s="49">
        <f>IFERROR(IF(B225&gt;0,IF(ISBLANK('Mortgage Payment Plan'!C279),IF(H_MortgageAmoritization!B225-H_MortgageAmoritization!E226&gt;0,DATE(YEAR(A225),MONTH(A225)+1,DAY(A$2)),#N/A),'Mortgage Payment Plan'!C279),#N/A),#N/A)</f>
        <v>52841</v>
      </c>
      <c r="B226" s="50">
        <f>IFERROR(IF(B225&gt;0,IF(OR(ISBLANK('Mortgage Payment Plan'!G279),'Mortgage Payment Plan'!G279=""),IF(H_MortgageAmoritization!B225-H_MortgageAmoritization!E226&gt;0,H_MortgageAmoritization!B225-H_MortgageAmoritization!E226,#N/A),'Mortgage Payment Plan'!G279),#N/A),#N/A)</f>
        <v>165364.66101077467</v>
      </c>
      <c r="C226" s="50">
        <f>IFERROR(IF(AND(B225&gt;0,H_MortgageAmoritization!B225-H_MortgageAmoritization!E226&gt;0),F226+C225,#N/A),#N/A)</f>
        <v>261402.42101077439</v>
      </c>
      <c r="D226" s="50">
        <f>IFERROR(IF(AND(B225&gt;0,H_MortgageAmoritization!B225-H_MortgageAmoritization!E226&gt;0),D225+G226,#N/A),#N/A)</f>
        <v>0</v>
      </c>
      <c r="E226" s="50">
        <f>IFERROR(IF(B225&gt;0,IF(ISBLANK('Mortgage Payment Plan'!D279),('Mortgage Payment Plan'!E$18+'Mortgage Payment Plan'!E$19+IF(MONTH(A225)+1=MONTH(1&amp;'Mortgage Payment Plan'!E$21),'Mortgage Payment Plan'!E$20,IF(AND(MONTH(A225)+1=13,MONTH(1&amp;'Mortgage Payment Plan'!E$21)=1),'Mortgage Payment Plan'!E$20,0)))-(H_MortgageAmoritization!B225*'Mortgage Payment Plan'!E$9/12),'Mortgage Payment Plan'!D279),#N/A),#N/A)</f>
        <v>847.67830342898174</v>
      </c>
      <c r="F226" s="50">
        <f>IFERROR(IF(B225&gt;0,IF(ISBLANK('Mortgage Payment Plan'!E279),(H_MortgageAmoritization!B225*'Mortgage Payment Plan'!E$9/12),'Mortgage Payment Plan'!E279),#N/A),#N/A)</f>
        <v>831.06169657101827</v>
      </c>
      <c r="G226" s="50">
        <f>IFERROR(IF(B225&gt;0,IF(ISBLANK('Mortgage Payment Plan'!F279),'Mortgage Payment Plan'!E$14,'Mortgage Payment Plan'!F279),#N/A),#N/A)</f>
        <v>0</v>
      </c>
      <c r="H226" s="50">
        <f t="shared" si="1"/>
        <v>1678.74</v>
      </c>
      <c r="J226" s="49">
        <v>52841</v>
      </c>
      <c r="N226" s="50">
        <v>165364.66101077467</v>
      </c>
      <c r="O226" s="50">
        <v>261402.42101077439</v>
      </c>
      <c r="P226" s="50">
        <v>0</v>
      </c>
      <c r="Q226" s="50" t="e" cm="1">
        <f t="array" ref="Q226">IF('Mortgage Payment Plan'!E$22="Annual",IF(MATCH(J226,S:S,0),N226,#N/A),IF('Mortgage Payment Plan'!E$22="Percentage",_xlfn.IFS(R$2=J226,N226,R$3=J226,N226,R$4=J226,N226,R$5=J226,N226,R$6=J226,N226),#N/A))</f>
        <v>#N/A</v>
      </c>
      <c r="U226" s="49">
        <f>IFERROR(IF(V225&gt;0,IF(H_MortgageAmoritization!V225-H_MortgageAmoritization!Y226&gt;0,DATE(YEAR(U225),MONTH(U225)+1,DAY(U$2)),#N/A),#N/A),#N/A)</f>
        <v>52841</v>
      </c>
      <c r="V226" s="50">
        <f>IFERROR(IF(V225&gt;0,IF(OR(ISBLANK('Mortgage Payment Plan'!Q279),'Mortgage Payment Plan'!Q279=""),IF(H_MortgageAmoritization!V225-H_MortgageAmoritization!Y226&gt;0,H_MortgageAmoritization!V225-H_MortgageAmoritization!Y226,#N/A),'Mortgage Payment Plan'!Q279),#N/A),#N/A)</f>
        <v>165364.05627883464</v>
      </c>
      <c r="W226" s="50">
        <f>IFERROR(IF(AND(V225&gt;0,H_MortgageAmoritization!V225-H_MortgageAmoritization!Y226&gt;0),Z226+W225,#N/A),#N/A)</f>
        <v>261402.14565464557</v>
      </c>
      <c r="X226" s="50">
        <f>IFERROR(IF(AND(V225&gt;0,H_MortgageAmoritization!V225-H_MortgageAmoritization!Y226&gt;0),X225+AA226,#N/A),#N/A)</f>
        <v>0</v>
      </c>
      <c r="Y226" s="50">
        <f>IFERROR(IF(V225&gt;0,(IFERROR(('Mortgage Payment Plan'!E$8*('Mortgage Payment Plan'!E$9/12)/(1-((1+('Mortgage Payment Plan'!E$9/12))^IF('Mortgage Payment Plan'!E$16="30 Year Fixed",-360,-180)))),0))-(H_MortgageAmoritization!V225*'Mortgage Payment Plan'!E$9/12),#N/A),#N/A)</f>
        <v>847.6827751577631</v>
      </c>
      <c r="Z226" s="50">
        <f>IFERROR(IF(V225&gt;0,(H_MortgageAmoritization!V225*'Mortgage Payment Plan'!E$9/12),#N/A),#N/A)</f>
        <v>831.05869526996196</v>
      </c>
      <c r="AA226" s="50">
        <f>IFERROR(IF(V225&gt;0,'Mortgage Payment Plan'!E$14,#N/A),#N/A)</f>
        <v>0</v>
      </c>
      <c r="AB226" s="49">
        <v>52841</v>
      </c>
      <c r="AC226" s="50">
        <v>165364.05627883464</v>
      </c>
      <c r="AD226" s="50">
        <v>261402.14565464557</v>
      </c>
      <c r="AE226" s="50">
        <v>0</v>
      </c>
    </row>
    <row r="227" spans="1:31" ht="15.75" customHeight="1" x14ac:dyDescent="0.25">
      <c r="A227" s="49">
        <f>IFERROR(IF(B226&gt;0,IF(ISBLANK('Mortgage Payment Plan'!C280),IF(H_MortgageAmoritization!B226-H_MortgageAmoritization!E227&gt;0,DATE(YEAR(A226),MONTH(A226)+1,DAY(A$2)),#N/A),'Mortgage Payment Plan'!C280),#N/A),#N/A)</f>
        <v>52871</v>
      </c>
      <c r="B227" s="50">
        <f>IFERROR(IF(B226&gt;0,IF(OR(ISBLANK('Mortgage Payment Plan'!G280),'Mortgage Payment Plan'!G280=""),IF(H_MortgageAmoritization!B226-H_MortgageAmoritization!E227&gt;0,H_MortgageAmoritization!B226-H_MortgageAmoritization!E227,#N/A),'Mortgage Payment Plan'!G280),#N/A),#N/A)</f>
        <v>164512.74431582855</v>
      </c>
      <c r="C227" s="50">
        <f>IFERROR(IF(AND(B226&gt;0,H_MortgageAmoritization!B226-H_MortgageAmoritization!E227&gt;0),F227+C226,#N/A),#N/A)</f>
        <v>262229.24431582825</v>
      </c>
      <c r="D227" s="50">
        <f>IFERROR(IF(AND(B226&gt;0,H_MortgageAmoritization!B226-H_MortgageAmoritization!E227&gt;0),D226+G227,#N/A),#N/A)</f>
        <v>0</v>
      </c>
      <c r="E227" s="50">
        <f>IFERROR(IF(B226&gt;0,IF(ISBLANK('Mortgage Payment Plan'!D280),('Mortgage Payment Plan'!E$18+'Mortgage Payment Plan'!E$19+IF(MONTH(A226)+1=MONTH(1&amp;'Mortgage Payment Plan'!E$21),'Mortgage Payment Plan'!E$20,IF(AND(MONTH(A226)+1=13,MONTH(1&amp;'Mortgage Payment Plan'!E$21)=1),'Mortgage Payment Plan'!E$20,0)))-(H_MortgageAmoritization!B226*'Mortgage Payment Plan'!E$9/12),'Mortgage Payment Plan'!D280),#N/A),#N/A)</f>
        <v>851.91669494612665</v>
      </c>
      <c r="F227" s="50">
        <f>IFERROR(IF(B226&gt;0,IF(ISBLANK('Mortgage Payment Plan'!E280),(H_MortgageAmoritization!B226*'Mortgage Payment Plan'!E$9/12),'Mortgage Payment Plan'!E280),#N/A),#N/A)</f>
        <v>826.82330505387336</v>
      </c>
      <c r="G227" s="50">
        <f>IFERROR(IF(B226&gt;0,IF(ISBLANK('Mortgage Payment Plan'!F280),'Mortgage Payment Plan'!E$14,'Mortgage Payment Plan'!F280),#N/A),#N/A)</f>
        <v>0</v>
      </c>
      <c r="H227" s="50">
        <f t="shared" si="1"/>
        <v>1678.74</v>
      </c>
      <c r="J227" s="49">
        <v>52871</v>
      </c>
      <c r="N227" s="50">
        <v>164512.74431582855</v>
      </c>
      <c r="O227" s="50">
        <v>262229.24431582825</v>
      </c>
      <c r="P227" s="50">
        <v>0</v>
      </c>
      <c r="Q227" s="50" t="e" cm="1">
        <f t="array" ref="Q227">IF('Mortgage Payment Plan'!E$22="Annual",IF(MATCH(J227,S:S,0),N227,#N/A),IF('Mortgage Payment Plan'!E$22="Percentage",_xlfn.IFS(R$2=J227,N227,R$3=J227,N227,R$4=J227,N227,R$5=J227,N227,R$6=J227,N227),#N/A))</f>
        <v>#N/A</v>
      </c>
      <c r="U227" s="49">
        <f>IFERROR(IF(V226&gt;0,IF(H_MortgageAmoritization!V226-H_MortgageAmoritization!Y227&gt;0,DATE(YEAR(U226),MONTH(U226)+1,DAY(U$2)),#N/A),#N/A),#N/A)</f>
        <v>52871</v>
      </c>
      <c r="V227" s="50">
        <f>IFERROR(IF(V226&gt;0,IF(OR(ISBLANK('Mortgage Payment Plan'!Q280),'Mortgage Payment Plan'!Q280=""),IF(H_MortgageAmoritization!V226-H_MortgageAmoritization!Y227&gt;0,H_MortgageAmoritization!V226-H_MortgageAmoritization!Y227,#N/A),'Mortgage Payment Plan'!Q280),#N/A),#N/A)</f>
        <v>164512.1350898011</v>
      </c>
      <c r="W227" s="50">
        <f>IFERROR(IF(AND(V226&gt;0,H_MortgageAmoritization!V226-H_MortgageAmoritization!Y227&gt;0),Z227+W226,#N/A),#N/A)</f>
        <v>262228.96593603975</v>
      </c>
      <c r="X227" s="50">
        <f>IFERROR(IF(AND(V226&gt;0,H_MortgageAmoritization!V226-H_MortgageAmoritization!Y227&gt;0),X226+AA227,#N/A),#N/A)</f>
        <v>0</v>
      </c>
      <c r="Y227" s="50">
        <f>IFERROR(IF(V226&gt;0,(IFERROR(('Mortgage Payment Plan'!E$8*('Mortgage Payment Plan'!E$9/12)/(1-((1+('Mortgage Payment Plan'!E$9/12))^IF('Mortgage Payment Plan'!E$16="30 Year Fixed",-360,-180)))),0))-(H_MortgageAmoritization!V226*'Mortgage Payment Plan'!E$9/12),#N/A),#N/A)</f>
        <v>851.92118903355197</v>
      </c>
      <c r="Z227" s="50">
        <f>IFERROR(IF(V226&gt;0,(H_MortgageAmoritization!V226*'Mortgage Payment Plan'!E$9/12),#N/A),#N/A)</f>
        <v>826.82028139417309</v>
      </c>
      <c r="AA227" s="50">
        <f>IFERROR(IF(V226&gt;0,'Mortgage Payment Plan'!E$14,#N/A),#N/A)</f>
        <v>0</v>
      </c>
      <c r="AB227" s="49">
        <v>52871</v>
      </c>
      <c r="AC227" s="50">
        <v>164512.1350898011</v>
      </c>
      <c r="AD227" s="50">
        <v>262228.96593603975</v>
      </c>
      <c r="AE227" s="50">
        <v>0</v>
      </c>
    </row>
    <row r="228" spans="1:31" ht="15.75" customHeight="1" x14ac:dyDescent="0.25">
      <c r="A228" s="49">
        <f>IFERROR(IF(B227&gt;0,IF(ISBLANK('Mortgage Payment Plan'!C281),IF(H_MortgageAmoritization!B227-H_MortgageAmoritization!E228&gt;0,DATE(YEAR(A227),MONTH(A227)+1,DAY(A$2)),#N/A),'Mortgage Payment Plan'!C281),#N/A),#N/A)</f>
        <v>52902</v>
      </c>
      <c r="B228" s="50">
        <f>IFERROR(IF(B227&gt;0,IF(OR(ISBLANK('Mortgage Payment Plan'!G281),'Mortgage Payment Plan'!G281=""),IF(H_MortgageAmoritization!B227-H_MortgageAmoritization!E228&gt;0,H_MortgageAmoritization!B227-H_MortgageAmoritization!E228,#N/A),'Mortgage Payment Plan'!G281),#N/A),#N/A)</f>
        <v>163656.56803740768</v>
      </c>
      <c r="C228" s="50">
        <f>IFERROR(IF(AND(B227&gt;0,H_MortgageAmoritization!B227-H_MortgageAmoritization!E228&gt;0),F228+C227,#N/A),#N/A)</f>
        <v>263051.80803740741</v>
      </c>
      <c r="D228" s="50">
        <f>IFERROR(IF(AND(B227&gt;0,H_MortgageAmoritization!B227-H_MortgageAmoritization!E228&gt;0),D227+G228,#N/A),#N/A)</f>
        <v>0</v>
      </c>
      <c r="E228" s="50">
        <f>IFERROR(IF(B227&gt;0,IF(ISBLANK('Mortgage Payment Plan'!D281),('Mortgage Payment Plan'!E$18+'Mortgage Payment Plan'!E$19+IF(MONTH(A227)+1=MONTH(1&amp;'Mortgage Payment Plan'!E$21),'Mortgage Payment Plan'!E$20,IF(AND(MONTH(A227)+1=13,MONTH(1&amp;'Mortgage Payment Plan'!E$21)=1),'Mortgage Payment Plan'!E$20,0)))-(H_MortgageAmoritization!B227*'Mortgage Payment Plan'!E$9/12),'Mortgage Payment Plan'!D281),#N/A),#N/A)</f>
        <v>856.17627842085733</v>
      </c>
      <c r="F228" s="50">
        <f>IFERROR(IF(B227&gt;0,IF(ISBLANK('Mortgage Payment Plan'!E281),(H_MortgageAmoritization!B227*'Mortgage Payment Plan'!E$9/12),'Mortgage Payment Plan'!E281),#N/A),#N/A)</f>
        <v>822.56372157914268</v>
      </c>
      <c r="G228" s="50">
        <f>IFERROR(IF(B227&gt;0,IF(ISBLANK('Mortgage Payment Plan'!F281),'Mortgage Payment Plan'!E$14,'Mortgage Payment Plan'!F281),#N/A),#N/A)</f>
        <v>0</v>
      </c>
      <c r="H228" s="50">
        <f t="shared" si="1"/>
        <v>1678.74</v>
      </c>
      <c r="J228" s="49">
        <v>52902</v>
      </c>
      <c r="N228" s="50">
        <v>163656.56803740768</v>
      </c>
      <c r="O228" s="50">
        <v>263051.80803740741</v>
      </c>
      <c r="P228" s="50">
        <v>0</v>
      </c>
      <c r="Q228" s="50" t="e" cm="1">
        <f t="array" ref="Q228">IF('Mortgage Payment Plan'!E$22="Annual",IF(MATCH(J228,S:S,0),N228,#N/A),IF('Mortgage Payment Plan'!E$22="Percentage",_xlfn.IFS(R$2=J228,N228,R$3=J228,N228,R$4=J228,N228,R$5=J228,N228,R$6=J228,N228),#N/A))</f>
        <v>#N/A</v>
      </c>
      <c r="U228" s="49">
        <f>IFERROR(IF(V227&gt;0,IF(H_MortgageAmoritization!V227-H_MortgageAmoritization!Y228&gt;0,DATE(YEAR(U227),MONTH(U227)+1,DAY(U$2)),#N/A),#N/A),#N/A)</f>
        <v>52902</v>
      </c>
      <c r="V228" s="50">
        <f>IFERROR(IF(V227&gt;0,IF(OR(ISBLANK('Mortgage Payment Plan'!Q281),'Mortgage Payment Plan'!Q281=""),IF(H_MortgageAmoritization!V227-H_MortgageAmoritization!Y228&gt;0,H_MortgageAmoritization!V227-H_MortgageAmoritization!Y228,#N/A),'Mortgage Payment Plan'!Q281),#N/A),#N/A)</f>
        <v>163655.95429482238</v>
      </c>
      <c r="W228" s="50">
        <f>IFERROR(IF(AND(V227&gt;0,H_MortgageAmoritization!V227-H_MortgageAmoritization!Y228&gt;0),Z228+W227,#N/A),#N/A)</f>
        <v>263051.52661148878</v>
      </c>
      <c r="X228" s="50">
        <f>IFERROR(IF(AND(V227&gt;0,H_MortgageAmoritization!V227-H_MortgageAmoritization!Y228&gt;0),X227+AA228,#N/A),#N/A)</f>
        <v>0</v>
      </c>
      <c r="Y228" s="50">
        <f>IFERROR(IF(V227&gt;0,(IFERROR(('Mortgage Payment Plan'!E$8*('Mortgage Payment Plan'!E$9/12)/(1-((1+('Mortgage Payment Plan'!E$9/12))^IF('Mortgage Payment Plan'!E$16="30 Year Fixed",-360,-180)))),0))-(H_MortgageAmoritization!V227*'Mortgage Payment Plan'!E$9/12),#N/A),#N/A)</f>
        <v>856.18079497871963</v>
      </c>
      <c r="Z228" s="50">
        <f>IFERROR(IF(V227&gt;0,(H_MortgageAmoritization!V227*'Mortgage Payment Plan'!E$9/12),#N/A),#N/A)</f>
        <v>822.56067544900543</v>
      </c>
      <c r="AA228" s="50">
        <f>IFERROR(IF(V227&gt;0,'Mortgage Payment Plan'!E$14,#N/A),#N/A)</f>
        <v>0</v>
      </c>
      <c r="AB228" s="49">
        <v>52902</v>
      </c>
      <c r="AC228" s="50">
        <v>163655.95429482238</v>
      </c>
      <c r="AD228" s="50">
        <v>263051.52661148878</v>
      </c>
      <c r="AE228" s="50">
        <v>0</v>
      </c>
    </row>
    <row r="229" spans="1:31" ht="15.75" customHeight="1" x14ac:dyDescent="0.25">
      <c r="A229" s="49">
        <f>IFERROR(IF(B228&gt;0,IF(ISBLANK('Mortgage Payment Plan'!C282),IF(H_MortgageAmoritization!B228-H_MortgageAmoritization!E229&gt;0,DATE(YEAR(A228),MONTH(A228)+1,DAY(A$2)),#N/A),'Mortgage Payment Plan'!C282),#N/A),#N/A)</f>
        <v>52932</v>
      </c>
      <c r="B229" s="50">
        <f>IFERROR(IF(B228&gt;0,IF(OR(ISBLANK('Mortgage Payment Plan'!G282),'Mortgage Payment Plan'!G282=""),IF(H_MortgageAmoritization!B228-H_MortgageAmoritization!E229&gt;0,H_MortgageAmoritization!B228-H_MortgageAmoritization!E229,#N/A),'Mortgage Payment Plan'!G282),#N/A),#N/A)</f>
        <v>162796.11087759471</v>
      </c>
      <c r="C229" s="50">
        <f>IFERROR(IF(AND(B228&gt;0,H_MortgageAmoritization!B228-H_MortgageAmoritization!E229&gt;0),F229+C228,#N/A),#N/A)</f>
        <v>263870.09087759443</v>
      </c>
      <c r="D229" s="50">
        <f>IFERROR(IF(AND(B228&gt;0,H_MortgageAmoritization!B228-H_MortgageAmoritization!E229&gt;0),D228+G229,#N/A),#N/A)</f>
        <v>0</v>
      </c>
      <c r="E229" s="50">
        <f>IFERROR(IF(B228&gt;0,IF(ISBLANK('Mortgage Payment Plan'!D282),('Mortgage Payment Plan'!E$18+'Mortgage Payment Plan'!E$19+IF(MONTH(A228)+1=MONTH(1&amp;'Mortgage Payment Plan'!E$21),'Mortgage Payment Plan'!E$20,IF(AND(MONTH(A228)+1=13,MONTH(1&amp;'Mortgage Payment Plan'!E$21)=1),'Mortgage Payment Plan'!E$20,0)))-(H_MortgageAmoritization!B228*'Mortgage Payment Plan'!E$9/12),'Mortgage Payment Plan'!D282),#N/A),#N/A)</f>
        <v>860.45715981296166</v>
      </c>
      <c r="F229" s="50">
        <f>IFERROR(IF(B228&gt;0,IF(ISBLANK('Mortgage Payment Plan'!E282),(H_MortgageAmoritization!B228*'Mortgage Payment Plan'!E$9/12),'Mortgage Payment Plan'!E282),#N/A),#N/A)</f>
        <v>818.28284018703835</v>
      </c>
      <c r="G229" s="50">
        <f>IFERROR(IF(B228&gt;0,IF(ISBLANK('Mortgage Payment Plan'!F282),'Mortgage Payment Plan'!E$14,'Mortgage Payment Plan'!F282),#N/A),#N/A)</f>
        <v>0</v>
      </c>
      <c r="H229" s="50">
        <f t="shared" si="1"/>
        <v>1678.74</v>
      </c>
      <c r="J229" s="49">
        <v>52932</v>
      </c>
      <c r="N229" s="50">
        <v>162796.11087759471</v>
      </c>
      <c r="O229" s="50">
        <v>263870.09087759443</v>
      </c>
      <c r="P229" s="50">
        <v>0</v>
      </c>
      <c r="Q229" s="50" t="e" cm="1">
        <f t="array" ref="Q229">IF('Mortgage Payment Plan'!E$22="Annual",IF(MATCH(J229,S:S,0),N229,#N/A),IF('Mortgage Payment Plan'!E$22="Percentage",_xlfn.IFS(R$2=J229,N229,R$3=J229,N229,R$4=J229,N229,R$5=J229,N229,R$6=J229,N229),#N/A))</f>
        <v>#N/A</v>
      </c>
      <c r="U229" s="49">
        <f>IFERROR(IF(V228&gt;0,IF(H_MortgageAmoritization!V228-H_MortgageAmoritization!Y229&gt;0,DATE(YEAR(U228),MONTH(U228)+1,DAY(U$2)),#N/A),#N/A),#N/A)</f>
        <v>52932</v>
      </c>
      <c r="V229" s="50">
        <f>IFERROR(IF(V228&gt;0,IF(OR(ISBLANK('Mortgage Payment Plan'!Q282),'Mortgage Payment Plan'!Q282=""),IF(H_MortgageAmoritization!V228-H_MortgageAmoritization!Y229&gt;0,H_MortgageAmoritization!V228-H_MortgageAmoritization!Y229,#N/A),'Mortgage Payment Plan'!Q282),#N/A),#N/A)</f>
        <v>162795.49259586877</v>
      </c>
      <c r="W229" s="50">
        <f>IFERROR(IF(AND(V228&gt;0,H_MortgageAmoritization!V228-H_MortgageAmoritization!Y229&gt;0),Z229+W228,#N/A),#N/A)</f>
        <v>263869.80638296291</v>
      </c>
      <c r="X229" s="50">
        <f>IFERROR(IF(AND(V228&gt;0,H_MortgageAmoritization!V228-H_MortgageAmoritization!Y229&gt;0),X228+AA229,#N/A),#N/A)</f>
        <v>0</v>
      </c>
      <c r="Y229" s="50">
        <f>IFERROR(IF(V228&gt;0,(IFERROR(('Mortgage Payment Plan'!E$8*('Mortgage Payment Plan'!E$9/12)/(1-((1+('Mortgage Payment Plan'!E$9/12))^IF('Mortgage Payment Plan'!E$16="30 Year Fixed",-360,-180)))),0))-(H_MortgageAmoritization!V228*'Mortgage Payment Plan'!E$9/12),#N/A),#N/A)</f>
        <v>860.46169895361322</v>
      </c>
      <c r="Z229" s="50">
        <f>IFERROR(IF(V228&gt;0,(H_MortgageAmoritization!V228*'Mortgage Payment Plan'!E$9/12),#N/A),#N/A)</f>
        <v>818.27977147411184</v>
      </c>
      <c r="AA229" s="50">
        <f>IFERROR(IF(V228&gt;0,'Mortgage Payment Plan'!E$14,#N/A),#N/A)</f>
        <v>0</v>
      </c>
      <c r="AB229" s="49">
        <v>52932</v>
      </c>
      <c r="AC229" s="50">
        <v>162795.49259586877</v>
      </c>
      <c r="AD229" s="50">
        <v>263869.80638296291</v>
      </c>
      <c r="AE229" s="50">
        <v>0</v>
      </c>
    </row>
    <row r="230" spans="1:31" ht="15.75" customHeight="1" x14ac:dyDescent="0.25">
      <c r="A230" s="49">
        <f>IFERROR(IF(B229&gt;0,IF(ISBLANK('Mortgage Payment Plan'!C283),IF(H_MortgageAmoritization!B229-H_MortgageAmoritization!E230&gt;0,DATE(YEAR(A229),MONTH(A229)+1,DAY(A$2)),#N/A),'Mortgage Payment Plan'!C283),#N/A),#N/A)</f>
        <v>52963</v>
      </c>
      <c r="B230" s="50">
        <f>IFERROR(IF(B229&gt;0,IF(OR(ISBLANK('Mortgage Payment Plan'!G283),'Mortgage Payment Plan'!G283=""),IF(H_MortgageAmoritization!B229-H_MortgageAmoritization!E230&gt;0,H_MortgageAmoritization!B229-H_MortgageAmoritization!E230,#N/A),'Mortgage Payment Plan'!G283),#N/A),#N/A)</f>
        <v>161931.35143198268</v>
      </c>
      <c r="C230" s="50">
        <f>IFERROR(IF(AND(B229&gt;0,H_MortgageAmoritization!B229-H_MortgageAmoritization!E230&gt;0),F230+C229,#N/A),#N/A)</f>
        <v>264684.07143198239</v>
      </c>
      <c r="D230" s="50">
        <f>IFERROR(IF(AND(B229&gt;0,H_MortgageAmoritization!B229-H_MortgageAmoritization!E230&gt;0),D229+G230,#N/A),#N/A)</f>
        <v>0</v>
      </c>
      <c r="E230" s="50">
        <f>IFERROR(IF(B229&gt;0,IF(ISBLANK('Mortgage Payment Plan'!D283),('Mortgage Payment Plan'!E$18+'Mortgage Payment Plan'!E$19+IF(MONTH(A229)+1=MONTH(1&amp;'Mortgage Payment Plan'!E$21),'Mortgage Payment Plan'!E$20,IF(AND(MONTH(A229)+1=13,MONTH(1&amp;'Mortgage Payment Plan'!E$21)=1),'Mortgage Payment Plan'!E$20,0)))-(H_MortgageAmoritization!B229*'Mortgage Payment Plan'!E$9/12),'Mortgage Payment Plan'!D283),#N/A),#N/A)</f>
        <v>864.75944561202652</v>
      </c>
      <c r="F230" s="50">
        <f>IFERROR(IF(B229&gt;0,IF(ISBLANK('Mortgage Payment Plan'!E283),(H_MortgageAmoritization!B229*'Mortgage Payment Plan'!E$9/12),'Mortgage Payment Plan'!E283),#N/A),#N/A)</f>
        <v>813.98055438797348</v>
      </c>
      <c r="G230" s="50">
        <f>IFERROR(IF(B229&gt;0,IF(ISBLANK('Mortgage Payment Plan'!F283),'Mortgage Payment Plan'!E$14,'Mortgage Payment Plan'!F283),#N/A),#N/A)</f>
        <v>0</v>
      </c>
      <c r="H230" s="50">
        <f t="shared" si="1"/>
        <v>1678.74</v>
      </c>
      <c r="J230" s="49">
        <v>52963</v>
      </c>
      <c r="N230" s="50">
        <v>161931.35143198268</v>
      </c>
      <c r="O230" s="50">
        <v>264684.07143198239</v>
      </c>
      <c r="P230" s="50">
        <v>0</v>
      </c>
      <c r="Q230" s="50" t="e" cm="1">
        <f t="array" ref="Q230">IF('Mortgage Payment Plan'!E$22="Annual",IF(MATCH(J230,S:S,0),N230,#N/A),IF('Mortgage Payment Plan'!E$22="Percentage",_xlfn.IFS(R$2=J230,N230,R$3=J230,N230,R$4=J230,N230,R$5=J230,N230,R$6=J230,N230),#N/A))</f>
        <v>#N/A</v>
      </c>
      <c r="U230" s="49">
        <f>IFERROR(IF(V229&gt;0,IF(H_MortgageAmoritization!V229-H_MortgageAmoritization!Y230&gt;0,DATE(YEAR(U229),MONTH(U229)+1,DAY(U$2)),#N/A),#N/A),#N/A)</f>
        <v>52963</v>
      </c>
      <c r="V230" s="50">
        <f>IFERROR(IF(V229&gt;0,IF(OR(ISBLANK('Mortgage Payment Plan'!Q283),'Mortgage Payment Plan'!Q283=""),IF(H_MortgageAmoritization!V229-H_MortgageAmoritization!Y230&gt;0,H_MortgageAmoritization!V229-H_MortgageAmoritization!Y230,#N/A),'Mortgage Payment Plan'!Q283),#N/A),#N/A)</f>
        <v>161930.72858842037</v>
      </c>
      <c r="W230" s="50">
        <f>IFERROR(IF(AND(V229&gt;0,H_MortgageAmoritization!V229-H_MortgageAmoritization!Y230&gt;0),Z230+W229,#N/A),#N/A)</f>
        <v>264683.78384594223</v>
      </c>
      <c r="X230" s="50">
        <f>IFERROR(IF(AND(V229&gt;0,H_MortgageAmoritization!V229-H_MortgageAmoritization!Y230&gt;0),X229+AA230,#N/A),#N/A)</f>
        <v>0</v>
      </c>
      <c r="Y230" s="50">
        <f>IFERROR(IF(V229&gt;0,(IFERROR(('Mortgage Payment Plan'!E$8*('Mortgage Payment Plan'!E$9/12)/(1-((1+('Mortgage Payment Plan'!E$9/12))^IF('Mortgage Payment Plan'!E$16="30 Year Fixed",-360,-180)))),0))-(H_MortgageAmoritization!V229*'Mortgage Payment Plan'!E$9/12),#N/A),#N/A)</f>
        <v>864.76400744838122</v>
      </c>
      <c r="Z230" s="50">
        <f>IFERROR(IF(V229&gt;0,(H_MortgageAmoritization!V229*'Mortgage Payment Plan'!E$9/12),#N/A),#N/A)</f>
        <v>813.97746297934384</v>
      </c>
      <c r="AA230" s="50">
        <f>IFERROR(IF(V229&gt;0,'Mortgage Payment Plan'!E$14,#N/A),#N/A)</f>
        <v>0</v>
      </c>
      <c r="AB230" s="49">
        <v>52963</v>
      </c>
      <c r="AC230" s="50">
        <v>161930.72858842037</v>
      </c>
      <c r="AD230" s="50">
        <v>264683.78384594223</v>
      </c>
      <c r="AE230" s="50">
        <v>0</v>
      </c>
    </row>
    <row r="231" spans="1:31" ht="15.75" customHeight="1" x14ac:dyDescent="0.25">
      <c r="A231" s="49">
        <f>IFERROR(IF(B230&gt;0,IF(ISBLANK('Mortgage Payment Plan'!C284),IF(H_MortgageAmoritization!B230-H_MortgageAmoritization!E231&gt;0,DATE(YEAR(A230),MONTH(A230)+1,DAY(A$2)),#N/A),'Mortgage Payment Plan'!C284),#N/A),#N/A)</f>
        <v>52994</v>
      </c>
      <c r="B231" s="50">
        <f>IFERROR(IF(B230&gt;0,IF(OR(ISBLANK('Mortgage Payment Plan'!G284),'Mortgage Payment Plan'!G284=""),IF(H_MortgageAmoritization!B230-H_MortgageAmoritization!E231&gt;0,H_MortgageAmoritization!B230-H_MortgageAmoritization!E231,#N/A),'Mortgage Payment Plan'!G284),#N/A),#N/A)</f>
        <v>161062.2681891426</v>
      </c>
      <c r="C231" s="50">
        <f>IFERROR(IF(AND(B230&gt;0,H_MortgageAmoritization!B230-H_MortgageAmoritization!E231&gt;0),F231+C230,#N/A),#N/A)</f>
        <v>265493.7281891423</v>
      </c>
      <c r="D231" s="50">
        <f>IFERROR(IF(AND(B230&gt;0,H_MortgageAmoritization!B230-H_MortgageAmoritization!E231&gt;0),D230+G231,#N/A),#N/A)</f>
        <v>0</v>
      </c>
      <c r="E231" s="50">
        <f>IFERROR(IF(B230&gt;0,IF(ISBLANK('Mortgage Payment Plan'!D284),('Mortgage Payment Plan'!E$18+'Mortgage Payment Plan'!E$19+IF(MONTH(A230)+1=MONTH(1&amp;'Mortgage Payment Plan'!E$21),'Mortgage Payment Plan'!E$20,IF(AND(MONTH(A230)+1=13,MONTH(1&amp;'Mortgage Payment Plan'!E$21)=1),'Mortgage Payment Plan'!E$20,0)))-(H_MortgageAmoritization!B230*'Mortgage Payment Plan'!E$9/12),'Mortgage Payment Plan'!D284),#N/A),#N/A)</f>
        <v>869.08324284008665</v>
      </c>
      <c r="F231" s="50">
        <f>IFERROR(IF(B230&gt;0,IF(ISBLANK('Mortgage Payment Plan'!E284),(H_MortgageAmoritization!B230*'Mortgage Payment Plan'!E$9/12),'Mortgage Payment Plan'!E284),#N/A),#N/A)</f>
        <v>809.65675715991335</v>
      </c>
      <c r="G231" s="50">
        <f>IFERROR(IF(B230&gt;0,IF(ISBLANK('Mortgage Payment Plan'!F284),'Mortgage Payment Plan'!E$14,'Mortgage Payment Plan'!F284),#N/A),#N/A)</f>
        <v>0</v>
      </c>
      <c r="H231" s="50">
        <f t="shared" si="1"/>
        <v>1678.74</v>
      </c>
      <c r="J231" s="49">
        <v>52994</v>
      </c>
      <c r="N231" s="50">
        <v>161062.2681891426</v>
      </c>
      <c r="O231" s="50">
        <v>265493.7281891423</v>
      </c>
      <c r="P231" s="50">
        <v>0</v>
      </c>
      <c r="Q231" s="50" t="e" cm="1">
        <f t="array" ref="Q231">IF('Mortgage Payment Plan'!E$22="Annual",IF(MATCH(J231,S:S,0),N231,#N/A),IF('Mortgage Payment Plan'!E$22="Percentage",_xlfn.IFS(R$2=J231,N231,R$3=J231,N231,R$4=J231,N231,R$5=J231,N231,R$6=J231,N231),#N/A))</f>
        <v>#N/A</v>
      </c>
      <c r="U231" s="49">
        <f>IFERROR(IF(V230&gt;0,IF(H_MortgageAmoritization!V230-H_MortgageAmoritization!Y231&gt;0,DATE(YEAR(U230),MONTH(U230)+1,DAY(U$2)),#N/A),#N/A),#N/A)</f>
        <v>52994</v>
      </c>
      <c r="V231" s="50">
        <f>IFERROR(IF(V230&gt;0,IF(OR(ISBLANK('Mortgage Payment Plan'!Q284),'Mortgage Payment Plan'!Q284=""),IF(H_MortgageAmoritization!V230-H_MortgageAmoritization!Y231&gt;0,H_MortgageAmoritization!V230-H_MortgageAmoritization!Y231,#N/A),'Mortgage Payment Plan'!Q284),#N/A),#N/A)</f>
        <v>161061.64076093474</v>
      </c>
      <c r="W231" s="50">
        <f>IFERROR(IF(AND(V230&gt;0,H_MortgageAmoritization!V230-H_MortgageAmoritization!Y231&gt;0),Z231+W230,#N/A),#N/A)</f>
        <v>265493.43748888432</v>
      </c>
      <c r="X231" s="50">
        <f>IFERROR(IF(AND(V230&gt;0,H_MortgageAmoritization!V230-H_MortgageAmoritization!Y231&gt;0),X230+AA231,#N/A),#N/A)</f>
        <v>0</v>
      </c>
      <c r="Y231" s="50">
        <f>IFERROR(IF(V230&gt;0,(IFERROR(('Mortgage Payment Plan'!E$8*('Mortgage Payment Plan'!E$9/12)/(1-((1+('Mortgage Payment Plan'!E$9/12))^IF('Mortgage Payment Plan'!E$16="30 Year Fixed",-360,-180)))),0))-(H_MortgageAmoritization!V230*'Mortgage Payment Plan'!E$9/12),#N/A),#N/A)</f>
        <v>869.08782748562328</v>
      </c>
      <c r="Z231" s="50">
        <f>IFERROR(IF(V230&gt;0,(H_MortgageAmoritization!V230*'Mortgage Payment Plan'!E$9/12),#N/A),#N/A)</f>
        <v>809.65364294210178</v>
      </c>
      <c r="AA231" s="50">
        <f>IFERROR(IF(V230&gt;0,'Mortgage Payment Plan'!E$14,#N/A),#N/A)</f>
        <v>0</v>
      </c>
      <c r="AB231" s="49">
        <v>52994</v>
      </c>
      <c r="AC231" s="50">
        <v>161061.64076093474</v>
      </c>
      <c r="AD231" s="50">
        <v>265493.43748888432</v>
      </c>
      <c r="AE231" s="50">
        <v>0</v>
      </c>
    </row>
    <row r="232" spans="1:31" ht="15.75" customHeight="1" x14ac:dyDescent="0.25">
      <c r="A232" s="49">
        <f>IFERROR(IF(B231&gt;0,IF(ISBLANK('Mortgage Payment Plan'!C285),IF(H_MortgageAmoritization!B231-H_MortgageAmoritization!E232&gt;0,DATE(YEAR(A231),MONTH(A231)+1,DAY(A$2)),#N/A),'Mortgage Payment Plan'!C285),#N/A),#N/A)</f>
        <v>53022</v>
      </c>
      <c r="B232" s="50">
        <f>IFERROR(IF(B231&gt;0,IF(OR(ISBLANK('Mortgage Payment Plan'!G285),'Mortgage Payment Plan'!G285=""),IF(H_MortgageAmoritization!B231-H_MortgageAmoritization!E232&gt;0,H_MortgageAmoritization!B231-H_MortgageAmoritization!E232,#N/A),'Mortgage Payment Plan'!G285),#N/A),#N/A)</f>
        <v>160188.83953008833</v>
      </c>
      <c r="C232" s="50">
        <f>IFERROR(IF(AND(B231&gt;0,H_MortgageAmoritization!B231-H_MortgageAmoritization!E232&gt;0),F232+C231,#N/A),#N/A)</f>
        <v>266299.03953008802</v>
      </c>
      <c r="D232" s="50">
        <f>IFERROR(IF(AND(B231&gt;0,H_MortgageAmoritization!B231-H_MortgageAmoritization!E232&gt;0),D231+G232,#N/A),#N/A)</f>
        <v>0</v>
      </c>
      <c r="E232" s="50">
        <f>IFERROR(IF(B231&gt;0,IF(ISBLANK('Mortgage Payment Plan'!D285),('Mortgage Payment Plan'!E$18+'Mortgage Payment Plan'!E$19+IF(MONTH(A231)+1=MONTH(1&amp;'Mortgage Payment Plan'!E$21),'Mortgage Payment Plan'!E$20,IF(AND(MONTH(A231)+1=13,MONTH(1&amp;'Mortgage Payment Plan'!E$21)=1),'Mortgage Payment Plan'!E$20,0)))-(H_MortgageAmoritization!B231*'Mortgage Payment Plan'!E$9/12),'Mortgage Payment Plan'!D285),#N/A),#N/A)</f>
        <v>873.4286590542871</v>
      </c>
      <c r="F232" s="50">
        <f>IFERROR(IF(B231&gt;0,IF(ISBLANK('Mortgage Payment Plan'!E285),(H_MortgageAmoritization!B231*'Mortgage Payment Plan'!E$9/12),'Mortgage Payment Plan'!E285),#N/A),#N/A)</f>
        <v>805.31134094571291</v>
      </c>
      <c r="G232" s="50">
        <f>IFERROR(IF(B231&gt;0,IF(ISBLANK('Mortgage Payment Plan'!F285),'Mortgage Payment Plan'!E$14,'Mortgage Payment Plan'!F285),#N/A),#N/A)</f>
        <v>0</v>
      </c>
      <c r="H232" s="50">
        <f t="shared" si="1"/>
        <v>1678.74</v>
      </c>
      <c r="J232" s="49">
        <v>53022</v>
      </c>
      <c r="N232" s="50">
        <v>160188.83953008833</v>
      </c>
      <c r="O232" s="50">
        <v>266299.03953008802</v>
      </c>
      <c r="P232" s="50">
        <v>0</v>
      </c>
      <c r="Q232" s="50" t="e" cm="1">
        <f t="array" ref="Q232">IF('Mortgage Payment Plan'!E$22="Annual",IF(MATCH(J232,S:S,0),N232,#N/A),IF('Mortgage Payment Plan'!E$22="Percentage",_xlfn.IFS(R$2=J232,N232,R$3=J232,N232,R$4=J232,N232,R$5=J232,N232,R$6=J232,N232),#N/A))</f>
        <v>#N/A</v>
      </c>
      <c r="U232" s="49">
        <f>IFERROR(IF(V231&gt;0,IF(H_MortgageAmoritization!V231-H_MortgageAmoritization!Y232&gt;0,DATE(YEAR(U231),MONTH(U231)+1,DAY(U$2)),#N/A),#N/A),#N/A)</f>
        <v>53022</v>
      </c>
      <c r="V232" s="50">
        <f>IFERROR(IF(V231&gt;0,IF(OR(ISBLANK('Mortgage Payment Plan'!Q285),'Mortgage Payment Plan'!Q285=""),IF(H_MortgageAmoritization!V231-H_MortgageAmoritization!Y232&gt;0,H_MortgageAmoritization!V231-H_MortgageAmoritization!Y232,#N/A),'Mortgage Payment Plan'!Q285),#N/A),#N/A)</f>
        <v>160188.20749431167</v>
      </c>
      <c r="W232" s="50">
        <f>IFERROR(IF(AND(V231&gt;0,H_MortgageAmoritization!V231-H_MortgageAmoritization!Y232&gt;0),Z232+W231,#N/A),#N/A)</f>
        <v>266298.74569268897</v>
      </c>
      <c r="X232" s="50">
        <f>IFERROR(IF(AND(V231&gt;0,H_MortgageAmoritization!V231-H_MortgageAmoritization!Y232&gt;0),X231+AA232,#N/A),#N/A)</f>
        <v>0</v>
      </c>
      <c r="Y232" s="50">
        <f>IFERROR(IF(V231&gt;0,(IFERROR(('Mortgage Payment Plan'!E$8*('Mortgage Payment Plan'!E$9/12)/(1-((1+('Mortgage Payment Plan'!E$9/12))^IF('Mortgage Payment Plan'!E$16="30 Year Fixed",-360,-180)))),0))-(H_MortgageAmoritization!V231*'Mortgage Payment Plan'!E$9/12),#N/A),#N/A)</f>
        <v>873.4332666230514</v>
      </c>
      <c r="Z232" s="50">
        <f>IFERROR(IF(V231&gt;0,(H_MortgageAmoritization!V231*'Mortgage Payment Plan'!E$9/12),#N/A),#N/A)</f>
        <v>805.30820380467367</v>
      </c>
      <c r="AA232" s="50">
        <f>IFERROR(IF(V231&gt;0,'Mortgage Payment Plan'!E$14,#N/A),#N/A)</f>
        <v>0</v>
      </c>
      <c r="AB232" s="49">
        <v>53022</v>
      </c>
      <c r="AC232" s="50">
        <v>160188.20749431167</v>
      </c>
      <c r="AD232" s="50">
        <v>266298.74569268897</v>
      </c>
      <c r="AE232" s="50">
        <v>0</v>
      </c>
    </row>
    <row r="233" spans="1:31" ht="15.75" customHeight="1" x14ac:dyDescent="0.25">
      <c r="A233" s="49">
        <f>IFERROR(IF(B232&gt;0,IF(ISBLANK('Mortgage Payment Plan'!C286),IF(H_MortgageAmoritization!B232-H_MortgageAmoritization!E233&gt;0,DATE(YEAR(A232),MONTH(A232)+1,DAY(A$2)),#N/A),'Mortgage Payment Plan'!C286),#N/A),#N/A)</f>
        <v>53053</v>
      </c>
      <c r="B233" s="50">
        <f>IFERROR(IF(B232&gt;0,IF(OR(ISBLANK('Mortgage Payment Plan'!G286),'Mortgage Payment Plan'!G286=""),IF(H_MortgageAmoritization!B232-H_MortgageAmoritization!E233&gt;0,H_MortgageAmoritization!B232-H_MortgageAmoritization!E233,#N/A),'Mortgage Payment Plan'!G286),#N/A),#N/A)</f>
        <v>159311.04372773878</v>
      </c>
      <c r="C233" s="50">
        <f>IFERROR(IF(AND(B232&gt;0,H_MortgageAmoritization!B232-H_MortgageAmoritization!E233&gt;0),F233+C232,#N/A),#N/A)</f>
        <v>267099.98372773844</v>
      </c>
      <c r="D233" s="50">
        <f>IFERROR(IF(AND(B232&gt;0,H_MortgageAmoritization!B232-H_MortgageAmoritization!E233&gt;0),D232+G233,#N/A),#N/A)</f>
        <v>0</v>
      </c>
      <c r="E233" s="50">
        <f>IFERROR(IF(B232&gt;0,IF(ISBLANK('Mortgage Payment Plan'!D286),('Mortgage Payment Plan'!E$18+'Mortgage Payment Plan'!E$19+IF(MONTH(A232)+1=MONTH(1&amp;'Mortgage Payment Plan'!E$21),'Mortgage Payment Plan'!E$20,IF(AND(MONTH(A232)+1=13,MONTH(1&amp;'Mortgage Payment Plan'!E$21)=1),'Mortgage Payment Plan'!E$20,0)))-(H_MortgageAmoritization!B232*'Mortgage Payment Plan'!E$9/12),'Mortgage Payment Plan'!D286),#N/A),#N/A)</f>
        <v>877.79580234955836</v>
      </c>
      <c r="F233" s="50">
        <f>IFERROR(IF(B232&gt;0,IF(ISBLANK('Mortgage Payment Plan'!E286),(H_MortgageAmoritization!B232*'Mortgage Payment Plan'!E$9/12),'Mortgage Payment Plan'!E286),#N/A),#N/A)</f>
        <v>800.94419765044165</v>
      </c>
      <c r="G233" s="50">
        <f>IFERROR(IF(B232&gt;0,IF(ISBLANK('Mortgage Payment Plan'!F286),'Mortgage Payment Plan'!E$14,'Mortgage Payment Plan'!F286),#N/A),#N/A)</f>
        <v>0</v>
      </c>
      <c r="H233" s="50">
        <f t="shared" si="1"/>
        <v>1678.74</v>
      </c>
      <c r="J233" s="49">
        <v>53053</v>
      </c>
      <c r="N233" s="50">
        <v>159311.04372773878</v>
      </c>
      <c r="O233" s="50">
        <v>267099.98372773844</v>
      </c>
      <c r="P233" s="50">
        <v>0</v>
      </c>
      <c r="Q233" s="50" t="e" cm="1">
        <f t="array" ref="Q233">IF('Mortgage Payment Plan'!E$22="Annual",IF(MATCH(J233,S:S,0),N233,#N/A),IF('Mortgage Payment Plan'!E$22="Percentage",_xlfn.IFS(R$2=J233,N233,R$3=J233,N233,R$4=J233,N233,R$5=J233,N233,R$6=J233,N233),#N/A))</f>
        <v>#N/A</v>
      </c>
      <c r="U233" s="49">
        <f>IFERROR(IF(V232&gt;0,IF(H_MortgageAmoritization!V232-H_MortgageAmoritization!Y233&gt;0,DATE(YEAR(U232),MONTH(U232)+1,DAY(U$2)),#N/A),#N/A),#N/A)</f>
        <v>53053</v>
      </c>
      <c r="V233" s="50">
        <f>IFERROR(IF(V232&gt;0,IF(OR(ISBLANK('Mortgage Payment Plan'!Q286),'Mortgage Payment Plan'!Q286=""),IF(H_MortgageAmoritization!V232-H_MortgageAmoritization!Y233&gt;0,H_MortgageAmoritization!V232-H_MortgageAmoritization!Y233,#N/A),'Mortgage Payment Plan'!Q286),#N/A),#N/A)</f>
        <v>159310.40706135551</v>
      </c>
      <c r="W233" s="50">
        <f>IFERROR(IF(AND(V232&gt;0,H_MortgageAmoritization!V232-H_MortgageAmoritization!Y233&gt;0),Z233+W232,#N/A),#N/A)</f>
        <v>267099.68673016055</v>
      </c>
      <c r="X233" s="50">
        <f>IFERROR(IF(AND(V232&gt;0,H_MortgageAmoritization!V232-H_MortgageAmoritization!Y233&gt;0),X232+AA233,#N/A),#N/A)</f>
        <v>0</v>
      </c>
      <c r="Y233" s="50">
        <f>IFERROR(IF(V232&gt;0,(IFERROR(('Mortgage Payment Plan'!E$8*('Mortgage Payment Plan'!E$9/12)/(1-((1+('Mortgage Payment Plan'!E$9/12))^IF('Mortgage Payment Plan'!E$16="30 Year Fixed",-360,-180)))),0))-(H_MortgageAmoritization!V232*'Mortgage Payment Plan'!E$9/12),#N/A),#N/A)</f>
        <v>877.80043295616667</v>
      </c>
      <c r="Z233" s="50">
        <f>IFERROR(IF(V232&gt;0,(H_MortgageAmoritization!V232*'Mortgage Payment Plan'!E$9/12),#N/A),#N/A)</f>
        <v>800.94103747155839</v>
      </c>
      <c r="AA233" s="50">
        <f>IFERROR(IF(V232&gt;0,'Mortgage Payment Plan'!E$14,#N/A),#N/A)</f>
        <v>0</v>
      </c>
      <c r="AB233" s="49">
        <v>53053</v>
      </c>
      <c r="AC233" s="50">
        <v>159310.40706135551</v>
      </c>
      <c r="AD233" s="50">
        <v>267099.68673016055</v>
      </c>
      <c r="AE233" s="50">
        <v>0</v>
      </c>
    </row>
    <row r="234" spans="1:31" ht="15.75" customHeight="1" x14ac:dyDescent="0.25">
      <c r="A234" s="49">
        <f>IFERROR(IF(B233&gt;0,IF(ISBLANK('Mortgage Payment Plan'!C287),IF(H_MortgageAmoritization!B233-H_MortgageAmoritization!E234&gt;0,DATE(YEAR(A233),MONTH(A233)+1,DAY(A$2)),#N/A),'Mortgage Payment Plan'!C287),#N/A),#N/A)</f>
        <v>53083</v>
      </c>
      <c r="B234" s="50">
        <f>IFERROR(IF(B233&gt;0,IF(OR(ISBLANK('Mortgage Payment Plan'!G287),'Mortgage Payment Plan'!G287=""),IF(H_MortgageAmoritization!B233-H_MortgageAmoritization!E234&gt;0,H_MortgageAmoritization!B233-H_MortgageAmoritization!E234,#N/A),'Mortgage Payment Plan'!G287),#N/A),#N/A)</f>
        <v>158428.85894637747</v>
      </c>
      <c r="C234" s="50">
        <f>IFERROR(IF(AND(B233&gt;0,H_MortgageAmoritization!B233-H_MortgageAmoritization!E234&gt;0),F234+C233,#N/A),#N/A)</f>
        <v>267896.53894637711</v>
      </c>
      <c r="D234" s="50">
        <f>IFERROR(IF(AND(B233&gt;0,H_MortgageAmoritization!B233-H_MortgageAmoritization!E234&gt;0),D233+G234,#N/A),#N/A)</f>
        <v>0</v>
      </c>
      <c r="E234" s="50">
        <f>IFERROR(IF(B233&gt;0,IF(ISBLANK('Mortgage Payment Plan'!D287),('Mortgage Payment Plan'!E$18+'Mortgage Payment Plan'!E$19+IF(MONTH(A233)+1=MONTH(1&amp;'Mortgage Payment Plan'!E$21),'Mortgage Payment Plan'!E$20,IF(AND(MONTH(A233)+1=13,MONTH(1&amp;'Mortgage Payment Plan'!E$21)=1),'Mortgage Payment Plan'!E$20,0)))-(H_MortgageAmoritization!B233*'Mortgage Payment Plan'!E$9/12),'Mortgage Payment Plan'!D287),#N/A),#N/A)</f>
        <v>882.18478136130614</v>
      </c>
      <c r="F234" s="50">
        <f>IFERROR(IF(B233&gt;0,IF(ISBLANK('Mortgage Payment Plan'!E287),(H_MortgageAmoritization!B233*'Mortgage Payment Plan'!E$9/12),'Mortgage Payment Plan'!E287),#N/A),#N/A)</f>
        <v>796.55521863869387</v>
      </c>
      <c r="G234" s="50">
        <f>IFERROR(IF(B233&gt;0,IF(ISBLANK('Mortgage Payment Plan'!F287),'Mortgage Payment Plan'!E$14,'Mortgage Payment Plan'!F287),#N/A),#N/A)</f>
        <v>0</v>
      </c>
      <c r="H234" s="50">
        <f t="shared" si="1"/>
        <v>1678.74</v>
      </c>
      <c r="J234" s="49">
        <v>53083</v>
      </c>
      <c r="N234" s="50">
        <v>158428.85894637747</v>
      </c>
      <c r="O234" s="50">
        <v>267896.53894637711</v>
      </c>
      <c r="P234" s="50">
        <v>0</v>
      </c>
      <c r="Q234" s="50" t="e" cm="1">
        <f t="array" ref="Q234">IF('Mortgage Payment Plan'!E$22="Annual",IF(MATCH(J234,S:S,0),N234,#N/A),IF('Mortgage Payment Plan'!E$22="Percentage",_xlfn.IFS(R$2=J234,N234,R$3=J234,N234,R$4=J234,N234,R$5=J234,N234,R$6=J234,N234),#N/A))</f>
        <v>#N/A</v>
      </c>
      <c r="U234" s="49">
        <f>IFERROR(IF(V233&gt;0,IF(H_MortgageAmoritization!V233-H_MortgageAmoritization!Y234&gt;0,DATE(YEAR(U233),MONTH(U233)+1,DAY(U$2)),#N/A),#N/A),#N/A)</f>
        <v>53083</v>
      </c>
      <c r="V234" s="50">
        <f>IFERROR(IF(V233&gt;0,IF(OR(ISBLANK('Mortgage Payment Plan'!Q287),'Mortgage Payment Plan'!Q287=""),IF(H_MortgageAmoritization!V233-H_MortgageAmoritization!Y234&gt;0,H_MortgageAmoritization!V233-H_MortgageAmoritization!Y234,#N/A),'Mortgage Payment Plan'!Q287),#N/A),#N/A)</f>
        <v>158428.21762623457</v>
      </c>
      <c r="W234" s="50">
        <f>IFERROR(IF(AND(V233&gt;0,H_MortgageAmoritization!V233-H_MortgageAmoritization!Y234&gt;0),Z234+W233,#N/A),#N/A)</f>
        <v>267896.23876546731</v>
      </c>
      <c r="X234" s="50">
        <f>IFERROR(IF(AND(V233&gt;0,H_MortgageAmoritization!V233-H_MortgageAmoritization!Y234&gt;0),X233+AA234,#N/A),#N/A)</f>
        <v>0</v>
      </c>
      <c r="Y234" s="50">
        <f>IFERROR(IF(V233&gt;0,(IFERROR(('Mortgage Payment Plan'!E$8*('Mortgage Payment Plan'!E$9/12)/(1-((1+('Mortgage Payment Plan'!E$9/12))^IF('Mortgage Payment Plan'!E$16="30 Year Fixed",-360,-180)))),0))-(H_MortgageAmoritization!V233*'Mortgage Payment Plan'!E$9/12),#N/A),#N/A)</f>
        <v>882.18943512094745</v>
      </c>
      <c r="Z234" s="50">
        <f>IFERROR(IF(V233&gt;0,(H_MortgageAmoritization!V233*'Mortgage Payment Plan'!E$9/12),#N/A),#N/A)</f>
        <v>796.55203530677761</v>
      </c>
      <c r="AA234" s="50">
        <f>IFERROR(IF(V233&gt;0,'Mortgage Payment Plan'!E$14,#N/A),#N/A)</f>
        <v>0</v>
      </c>
      <c r="AB234" s="49">
        <v>53083</v>
      </c>
      <c r="AC234" s="50">
        <v>158428.21762623457</v>
      </c>
      <c r="AD234" s="50">
        <v>267896.23876546731</v>
      </c>
      <c r="AE234" s="50">
        <v>0</v>
      </c>
    </row>
    <row r="235" spans="1:31" ht="15.75" customHeight="1" x14ac:dyDescent="0.25">
      <c r="A235" s="49">
        <f>IFERROR(IF(B234&gt;0,IF(ISBLANK('Mortgage Payment Plan'!C288),IF(H_MortgageAmoritization!B234-H_MortgageAmoritization!E235&gt;0,DATE(YEAR(A234),MONTH(A234)+1,DAY(A$2)),#N/A),'Mortgage Payment Plan'!C288),#N/A),#N/A)</f>
        <v>53114</v>
      </c>
      <c r="B235" s="50">
        <f>IFERROR(IF(B234&gt;0,IF(OR(ISBLANK('Mortgage Payment Plan'!G288),'Mortgage Payment Plan'!G288=""),IF(H_MortgageAmoritization!B234-H_MortgageAmoritization!E235&gt;0,H_MortgageAmoritization!B234-H_MortgageAmoritization!E235,#N/A),'Mortgage Payment Plan'!G288),#N/A),#N/A)</f>
        <v>157542.26324110935</v>
      </c>
      <c r="C235" s="50">
        <f>IFERROR(IF(AND(B234&gt;0,H_MortgageAmoritization!B234-H_MortgageAmoritization!E235&gt;0),F235+C234,#N/A),#N/A)</f>
        <v>268688.68324110901</v>
      </c>
      <c r="D235" s="50">
        <f>IFERROR(IF(AND(B234&gt;0,H_MortgageAmoritization!B234-H_MortgageAmoritization!E235&gt;0),D234+G235,#N/A),#N/A)</f>
        <v>0</v>
      </c>
      <c r="E235" s="50">
        <f>IFERROR(IF(B234&gt;0,IF(ISBLANK('Mortgage Payment Plan'!D288),('Mortgage Payment Plan'!E$18+'Mortgage Payment Plan'!E$19+IF(MONTH(A234)+1=MONTH(1&amp;'Mortgage Payment Plan'!E$21),'Mortgage Payment Plan'!E$20,IF(AND(MONTH(A234)+1=13,MONTH(1&amp;'Mortgage Payment Plan'!E$21)=1),'Mortgage Payment Plan'!E$20,0)))-(H_MortgageAmoritization!B234*'Mortgage Payment Plan'!E$9/12),'Mortgage Payment Plan'!D288),#N/A),#N/A)</f>
        <v>886.59570526811262</v>
      </c>
      <c r="F235" s="50">
        <f>IFERROR(IF(B234&gt;0,IF(ISBLANK('Mortgage Payment Plan'!E288),(H_MortgageAmoritization!B234*'Mortgage Payment Plan'!E$9/12),'Mortgage Payment Plan'!E288),#N/A),#N/A)</f>
        <v>792.14429473188738</v>
      </c>
      <c r="G235" s="50">
        <f>IFERROR(IF(B234&gt;0,IF(ISBLANK('Mortgage Payment Plan'!F288),'Mortgage Payment Plan'!E$14,'Mortgage Payment Plan'!F288),#N/A),#N/A)</f>
        <v>0</v>
      </c>
      <c r="H235" s="50">
        <f t="shared" si="1"/>
        <v>1678.74</v>
      </c>
      <c r="J235" s="49">
        <v>53114</v>
      </c>
      <c r="N235" s="50">
        <v>157542.26324110935</v>
      </c>
      <c r="O235" s="50">
        <v>268688.68324110901</v>
      </c>
      <c r="P235" s="50">
        <v>0</v>
      </c>
      <c r="Q235" s="50" t="e" cm="1">
        <f t="array" ref="Q235">IF('Mortgage Payment Plan'!E$22="Annual",IF(MATCH(J235,S:S,0),N235,#N/A),IF('Mortgage Payment Plan'!E$22="Percentage",_xlfn.IFS(R$2=J235,N235,R$3=J235,N235,R$4=J235,N235,R$5=J235,N235,R$6=J235,N235),#N/A))</f>
        <v>#N/A</v>
      </c>
      <c r="U235" s="49">
        <f>IFERROR(IF(V234&gt;0,IF(H_MortgageAmoritization!V234-H_MortgageAmoritization!Y235&gt;0,DATE(YEAR(U234),MONTH(U234)+1,DAY(U$2)),#N/A),#N/A),#N/A)</f>
        <v>53114</v>
      </c>
      <c r="V235" s="50">
        <f>IFERROR(IF(V234&gt;0,IF(OR(ISBLANK('Mortgage Payment Plan'!Q288),'Mortgage Payment Plan'!Q288=""),IF(H_MortgageAmoritization!V234-H_MortgageAmoritization!Y235&gt;0,H_MortgageAmoritization!V234-H_MortgageAmoritization!Y235,#N/A),'Mortgage Payment Plan'!Q288),#N/A),#N/A)</f>
        <v>157541.61724393803</v>
      </c>
      <c r="W235" s="50">
        <f>IFERROR(IF(AND(V234&gt;0,H_MortgageAmoritization!V234-H_MortgageAmoritization!Y235&gt;0),Z235+W234,#N/A),#N/A)</f>
        <v>268688.37985359848</v>
      </c>
      <c r="X235" s="50">
        <f>IFERROR(IF(AND(V234&gt;0,H_MortgageAmoritization!V234-H_MortgageAmoritization!Y235&gt;0),X234+AA235,#N/A),#N/A)</f>
        <v>0</v>
      </c>
      <c r="Y235" s="50">
        <f>IFERROR(IF(V234&gt;0,(IFERROR(('Mortgage Payment Plan'!E$8*('Mortgage Payment Plan'!E$9/12)/(1-((1+('Mortgage Payment Plan'!E$9/12))^IF('Mortgage Payment Plan'!E$16="30 Year Fixed",-360,-180)))),0))-(H_MortgageAmoritization!V234*'Mortgage Payment Plan'!E$9/12),#N/A),#N/A)</f>
        <v>886.60038229655231</v>
      </c>
      <c r="Z235" s="50">
        <f>IFERROR(IF(V234&gt;0,(H_MortgageAmoritization!V234*'Mortgage Payment Plan'!E$9/12),#N/A),#N/A)</f>
        <v>792.14108813117275</v>
      </c>
      <c r="AA235" s="50">
        <f>IFERROR(IF(V234&gt;0,'Mortgage Payment Plan'!E$14,#N/A),#N/A)</f>
        <v>0</v>
      </c>
      <c r="AB235" s="49">
        <v>53114</v>
      </c>
      <c r="AC235" s="50">
        <v>157541.61724393803</v>
      </c>
      <c r="AD235" s="50">
        <v>268688.37985359848</v>
      </c>
      <c r="AE235" s="50">
        <v>0</v>
      </c>
    </row>
    <row r="236" spans="1:31" ht="15.75" customHeight="1" x14ac:dyDescent="0.25">
      <c r="A236" s="49">
        <f>IFERROR(IF(B235&gt;0,IF(ISBLANK('Mortgage Payment Plan'!C289),IF(H_MortgageAmoritization!B235-H_MortgageAmoritization!E236&gt;0,DATE(YEAR(A235),MONTH(A235)+1,DAY(A$2)),#N/A),'Mortgage Payment Plan'!C289),#N/A),#N/A)</f>
        <v>53144</v>
      </c>
      <c r="B236" s="50">
        <f>IFERROR(IF(B235&gt;0,IF(OR(ISBLANK('Mortgage Payment Plan'!G289),'Mortgage Payment Plan'!G289=""),IF(H_MortgageAmoritization!B235-H_MortgageAmoritization!E236&gt;0,H_MortgageAmoritization!B235-H_MortgageAmoritization!E236,#N/A),'Mortgage Payment Plan'!G289),#N/A),#N/A)</f>
        <v>156651.23455731489</v>
      </c>
      <c r="C236" s="50">
        <f>IFERROR(IF(AND(B235&gt;0,H_MortgageAmoritization!B235-H_MortgageAmoritization!E236&gt;0),F236+C235,#N/A),#N/A)</f>
        <v>269476.39455731458</v>
      </c>
      <c r="D236" s="50">
        <f>IFERROR(IF(AND(B235&gt;0,H_MortgageAmoritization!B235-H_MortgageAmoritization!E236&gt;0),D235+G236,#N/A),#N/A)</f>
        <v>0</v>
      </c>
      <c r="E236" s="50">
        <f>IFERROR(IF(B235&gt;0,IF(ISBLANK('Mortgage Payment Plan'!D289),('Mortgage Payment Plan'!E$18+'Mortgage Payment Plan'!E$19+IF(MONTH(A235)+1=MONTH(1&amp;'Mortgage Payment Plan'!E$21),'Mortgage Payment Plan'!E$20,IF(AND(MONTH(A235)+1=13,MONTH(1&amp;'Mortgage Payment Plan'!E$21)=1),'Mortgage Payment Plan'!E$20,0)))-(H_MortgageAmoritization!B235*'Mortgage Payment Plan'!E$9/12),'Mortgage Payment Plan'!D289),#N/A),#N/A)</f>
        <v>891.02868379445329</v>
      </c>
      <c r="F236" s="50">
        <f>IFERROR(IF(B235&gt;0,IF(ISBLANK('Mortgage Payment Plan'!E289),(H_MortgageAmoritization!B235*'Mortgage Payment Plan'!E$9/12),'Mortgage Payment Plan'!E289),#N/A),#N/A)</f>
        <v>787.71131620554672</v>
      </c>
      <c r="G236" s="50">
        <f>IFERROR(IF(B235&gt;0,IF(ISBLANK('Mortgage Payment Plan'!F289),'Mortgage Payment Plan'!E$14,'Mortgage Payment Plan'!F289),#N/A),#N/A)</f>
        <v>0</v>
      </c>
      <c r="H236" s="50">
        <f t="shared" si="1"/>
        <v>1678.74</v>
      </c>
      <c r="J236" s="49">
        <v>53144</v>
      </c>
      <c r="N236" s="50">
        <v>156651.23455731489</v>
      </c>
      <c r="O236" s="50">
        <v>269476.39455731458</v>
      </c>
      <c r="P236" s="50">
        <v>0</v>
      </c>
      <c r="Q236" s="50" t="e" cm="1">
        <f t="array" ref="Q236">IF('Mortgage Payment Plan'!E$22="Annual",IF(MATCH(J236,S:S,0),N236,#N/A),IF('Mortgage Payment Plan'!E$22="Percentage",_xlfn.IFS(R$2=J236,N236,R$3=J236,N236,R$4=J236,N236,R$5=J236,N236,R$6=J236,N236),#N/A))</f>
        <v>#N/A</v>
      </c>
      <c r="U236" s="49">
        <f>IFERROR(IF(V235&gt;0,IF(H_MortgageAmoritization!V235-H_MortgageAmoritization!Y236&gt;0,DATE(YEAR(U235),MONTH(U235)+1,DAY(U$2)),#N/A),#N/A),#N/A)</f>
        <v>53144</v>
      </c>
      <c r="V236" s="50">
        <f>IFERROR(IF(V235&gt;0,IF(OR(ISBLANK('Mortgage Payment Plan'!Q289),'Mortgage Payment Plan'!Q289=""),IF(H_MortgageAmoritization!V235-H_MortgageAmoritization!Y236&gt;0,H_MortgageAmoritization!V235-H_MortgageAmoritization!Y236,#N/A),'Mortgage Payment Plan'!Q289),#N/A),#N/A)</f>
        <v>156650.58385972999</v>
      </c>
      <c r="W236" s="50">
        <f>IFERROR(IF(AND(V235&gt;0,H_MortgageAmoritization!V235-H_MortgageAmoritization!Y236&gt;0),Z236+W235,#N/A),#N/A)</f>
        <v>269476.08793981816</v>
      </c>
      <c r="X236" s="50">
        <f>IFERROR(IF(AND(V235&gt;0,H_MortgageAmoritization!V235-H_MortgageAmoritization!Y236&gt;0),X235+AA236,#N/A),#N/A)</f>
        <v>0</v>
      </c>
      <c r="Y236" s="50">
        <f>IFERROR(IF(V235&gt;0,(IFERROR(('Mortgage Payment Plan'!E$8*('Mortgage Payment Plan'!E$9/12)/(1-((1+('Mortgage Payment Plan'!E$9/12))^IF('Mortgage Payment Plan'!E$16="30 Year Fixed",-360,-180)))),0))-(H_MortgageAmoritization!V235*'Mortgage Payment Plan'!E$9/12),#N/A),#N/A)</f>
        <v>891.03338420803505</v>
      </c>
      <c r="Z236" s="50">
        <f>IFERROR(IF(V235&gt;0,(H_MortgageAmoritization!V235*'Mortgage Payment Plan'!E$9/12),#N/A),#N/A)</f>
        <v>787.70808621969002</v>
      </c>
      <c r="AA236" s="50">
        <f>IFERROR(IF(V235&gt;0,'Mortgage Payment Plan'!E$14,#N/A),#N/A)</f>
        <v>0</v>
      </c>
      <c r="AB236" s="49">
        <v>53144</v>
      </c>
      <c r="AC236" s="50">
        <v>156650.58385972999</v>
      </c>
      <c r="AD236" s="50">
        <v>269476.08793981816</v>
      </c>
      <c r="AE236" s="50">
        <v>0</v>
      </c>
    </row>
    <row r="237" spans="1:31" ht="15.75" customHeight="1" x14ac:dyDescent="0.25">
      <c r="A237" s="49">
        <f>IFERROR(IF(B236&gt;0,IF(ISBLANK('Mortgage Payment Plan'!C290),IF(H_MortgageAmoritization!B236-H_MortgageAmoritization!E237&gt;0,DATE(YEAR(A236),MONTH(A236)+1,DAY(A$2)),#N/A),'Mortgage Payment Plan'!C290),#N/A),#N/A)</f>
        <v>53175</v>
      </c>
      <c r="B237" s="50">
        <f>IFERROR(IF(B236&gt;0,IF(OR(ISBLANK('Mortgage Payment Plan'!G290),'Mortgage Payment Plan'!G290=""),IF(H_MortgageAmoritization!B236-H_MortgageAmoritization!E237&gt;0,H_MortgageAmoritization!B236-H_MortgageAmoritization!E237,#N/A),'Mortgage Payment Plan'!G290),#N/A),#N/A)</f>
        <v>155755.75073010146</v>
      </c>
      <c r="C237" s="50">
        <f>IFERROR(IF(AND(B236&gt;0,H_MortgageAmoritization!B236-H_MortgageAmoritization!E237&gt;0),F237+C236,#N/A),#N/A)</f>
        <v>270259.65073010116</v>
      </c>
      <c r="D237" s="50">
        <f>IFERROR(IF(AND(B236&gt;0,H_MortgageAmoritization!B236-H_MortgageAmoritization!E237&gt;0),D236+G237,#N/A),#N/A)</f>
        <v>0</v>
      </c>
      <c r="E237" s="50">
        <f>IFERROR(IF(B236&gt;0,IF(ISBLANK('Mortgage Payment Plan'!D290),('Mortgage Payment Plan'!E$18+'Mortgage Payment Plan'!E$19+IF(MONTH(A236)+1=MONTH(1&amp;'Mortgage Payment Plan'!E$21),'Mortgage Payment Plan'!E$20,IF(AND(MONTH(A236)+1=13,MONTH(1&amp;'Mortgage Payment Plan'!E$21)=1),'Mortgage Payment Plan'!E$20,0)))-(H_MortgageAmoritization!B236*'Mortgage Payment Plan'!E$9/12),'Mortgage Payment Plan'!D290),#N/A),#N/A)</f>
        <v>895.48382721342557</v>
      </c>
      <c r="F237" s="50">
        <f>IFERROR(IF(B236&gt;0,IF(ISBLANK('Mortgage Payment Plan'!E290),(H_MortgageAmoritization!B236*'Mortgage Payment Plan'!E$9/12),'Mortgage Payment Plan'!E290),#N/A),#N/A)</f>
        <v>783.25617278657444</v>
      </c>
      <c r="G237" s="50">
        <f>IFERROR(IF(B236&gt;0,IF(ISBLANK('Mortgage Payment Plan'!F290),'Mortgage Payment Plan'!E$14,'Mortgage Payment Plan'!F290),#N/A),#N/A)</f>
        <v>0</v>
      </c>
      <c r="H237" s="50">
        <f t="shared" si="1"/>
        <v>1678.74</v>
      </c>
      <c r="J237" s="49">
        <v>53175</v>
      </c>
      <c r="N237" s="50">
        <v>155755.75073010146</v>
      </c>
      <c r="O237" s="50">
        <v>270259.65073010116</v>
      </c>
      <c r="P237" s="50">
        <v>0</v>
      </c>
      <c r="Q237" s="50" t="e" cm="1">
        <f t="array" ref="Q237">IF('Mortgage Payment Plan'!E$22="Annual",IF(MATCH(J237,S:S,0),N237,#N/A),IF('Mortgage Payment Plan'!E$22="Percentage",_xlfn.IFS(R$2=J237,N237,R$3=J237,N237,R$4=J237,N237,R$5=J237,N237,R$6=J237,N237),#N/A))</f>
        <v>#N/A</v>
      </c>
      <c r="U237" s="49">
        <f>IFERROR(IF(V236&gt;0,IF(H_MortgageAmoritization!V236-H_MortgageAmoritization!Y237&gt;0,DATE(YEAR(U236),MONTH(U236)+1,DAY(U$2)),#N/A),#N/A),#N/A)</f>
        <v>53175</v>
      </c>
      <c r="V237" s="50">
        <f>IFERROR(IF(V236&gt;0,IF(OR(ISBLANK('Mortgage Payment Plan'!Q290),'Mortgage Payment Plan'!Q290=""),IF(H_MortgageAmoritization!V236-H_MortgageAmoritization!Y237&gt;0,H_MortgageAmoritization!V236-H_MortgageAmoritization!Y237,#N/A),'Mortgage Payment Plan'!Q290),#N/A),#N/A)</f>
        <v>155755.09530860092</v>
      </c>
      <c r="W237" s="50">
        <f>IFERROR(IF(AND(V236&gt;0,H_MortgageAmoritization!V236-H_MortgageAmoritization!Y237&gt;0),Z237+W236,#N/A),#N/A)</f>
        <v>270259.34085911681</v>
      </c>
      <c r="X237" s="50">
        <f>IFERROR(IF(AND(V236&gt;0,H_MortgageAmoritization!V236-H_MortgageAmoritization!Y237&gt;0),X236+AA237,#N/A),#N/A)</f>
        <v>0</v>
      </c>
      <c r="Y237" s="50">
        <f>IFERROR(IF(V236&gt;0,(IFERROR(('Mortgage Payment Plan'!E$8*('Mortgage Payment Plan'!E$9/12)/(1-((1+('Mortgage Payment Plan'!E$9/12))^IF('Mortgage Payment Plan'!E$16="30 Year Fixed",-360,-180)))),0))-(H_MortgageAmoritization!V236*'Mortgage Payment Plan'!E$9/12),#N/A),#N/A)</f>
        <v>895.48855112907518</v>
      </c>
      <c r="Z237" s="50">
        <f>IFERROR(IF(V236&gt;0,(H_MortgageAmoritization!V236*'Mortgage Payment Plan'!E$9/12),#N/A),#N/A)</f>
        <v>783.25291929864989</v>
      </c>
      <c r="AA237" s="50">
        <f>IFERROR(IF(V236&gt;0,'Mortgage Payment Plan'!E$14,#N/A),#N/A)</f>
        <v>0</v>
      </c>
      <c r="AB237" s="49">
        <v>53175</v>
      </c>
      <c r="AC237" s="50">
        <v>155755.09530860092</v>
      </c>
      <c r="AD237" s="50">
        <v>270259.34085911681</v>
      </c>
      <c r="AE237" s="50">
        <v>0</v>
      </c>
    </row>
    <row r="238" spans="1:31" ht="15.75" customHeight="1" x14ac:dyDescent="0.25">
      <c r="A238" s="49">
        <f>IFERROR(IF(B237&gt;0,IF(ISBLANK('Mortgage Payment Plan'!C291),IF(H_MortgageAmoritization!B237-H_MortgageAmoritization!E238&gt;0,DATE(YEAR(A237),MONTH(A237)+1,DAY(A$2)),#N/A),'Mortgage Payment Plan'!C291),#N/A),#N/A)</f>
        <v>53206</v>
      </c>
      <c r="B238" s="50">
        <f>IFERROR(IF(B237&gt;0,IF(OR(ISBLANK('Mortgage Payment Plan'!G291),'Mortgage Payment Plan'!G291=""),IF(H_MortgageAmoritization!B237-H_MortgageAmoritization!E238&gt;0,H_MortgageAmoritization!B237-H_MortgageAmoritization!E238,#N/A),'Mortgage Payment Plan'!G291),#N/A),#N/A)</f>
        <v>154855.78948375196</v>
      </c>
      <c r="C238" s="50">
        <f>IFERROR(IF(AND(B237&gt;0,H_MortgageAmoritization!B237-H_MortgageAmoritization!E238&gt;0),F238+C237,#N/A),#N/A)</f>
        <v>271038.42948375165</v>
      </c>
      <c r="D238" s="50">
        <f>IFERROR(IF(AND(B237&gt;0,H_MortgageAmoritization!B237-H_MortgageAmoritization!E238&gt;0),D237+G238,#N/A),#N/A)</f>
        <v>0</v>
      </c>
      <c r="E238" s="50">
        <f>IFERROR(IF(B237&gt;0,IF(ISBLANK('Mortgage Payment Plan'!D291),('Mortgage Payment Plan'!E$18+'Mortgage Payment Plan'!E$19+IF(MONTH(A237)+1=MONTH(1&amp;'Mortgage Payment Plan'!E$21),'Mortgage Payment Plan'!E$20,IF(AND(MONTH(A237)+1=13,MONTH(1&amp;'Mortgage Payment Plan'!E$21)=1),'Mortgage Payment Plan'!E$20,0)))-(H_MortgageAmoritization!B237*'Mortgage Payment Plan'!E$9/12),'Mortgage Payment Plan'!D291),#N/A),#N/A)</f>
        <v>899.96124634949285</v>
      </c>
      <c r="F238" s="50">
        <f>IFERROR(IF(B237&gt;0,IF(ISBLANK('Mortgage Payment Plan'!E291),(H_MortgageAmoritization!B237*'Mortgage Payment Plan'!E$9/12),'Mortgage Payment Plan'!E291),#N/A),#N/A)</f>
        <v>778.77875365050716</v>
      </c>
      <c r="G238" s="50">
        <f>IFERROR(IF(B237&gt;0,IF(ISBLANK('Mortgage Payment Plan'!F291),'Mortgage Payment Plan'!E$14,'Mortgage Payment Plan'!F291),#N/A),#N/A)</f>
        <v>0</v>
      </c>
      <c r="H238" s="50">
        <f t="shared" si="1"/>
        <v>1678.74</v>
      </c>
      <c r="J238" s="49">
        <v>53206</v>
      </c>
      <c r="N238" s="50">
        <v>154855.78948375196</v>
      </c>
      <c r="O238" s="50">
        <v>271038.42948375165</v>
      </c>
      <c r="P238" s="50">
        <v>0</v>
      </c>
      <c r="Q238" s="50" t="e" cm="1">
        <f t="array" ref="Q238">IF('Mortgage Payment Plan'!E$22="Annual",IF(MATCH(J238,S:S,0),N238,#N/A),IF('Mortgage Payment Plan'!E$22="Percentage",_xlfn.IFS(R$2=J238,N238,R$3=J238,N238,R$4=J238,N238,R$5=J238,N238,R$6=J238,N238),#N/A))</f>
        <v>#N/A</v>
      </c>
      <c r="U238" s="49">
        <f>IFERROR(IF(V237&gt;0,IF(H_MortgageAmoritization!V237-H_MortgageAmoritization!Y238&gt;0,DATE(YEAR(U237),MONTH(U237)+1,DAY(U$2)),#N/A),#N/A),#N/A)</f>
        <v>53206</v>
      </c>
      <c r="V238" s="50">
        <f>IFERROR(IF(V237&gt;0,IF(OR(ISBLANK('Mortgage Payment Plan'!Q291),'Mortgage Payment Plan'!Q291=""),IF(H_MortgageAmoritization!V237-H_MortgageAmoritization!Y238&gt;0,H_MortgageAmoritization!V237-H_MortgageAmoritization!Y238,#N/A),'Mortgage Payment Plan'!Q291),#N/A),#N/A)</f>
        <v>154855.12931471621</v>
      </c>
      <c r="W238" s="50">
        <f>IFERROR(IF(AND(V237&gt;0,H_MortgageAmoritization!V237-H_MortgageAmoritization!Y238&gt;0),Z238+W237,#N/A),#N/A)</f>
        <v>271038.11633565981</v>
      </c>
      <c r="X238" s="50">
        <f>IFERROR(IF(AND(V237&gt;0,H_MortgageAmoritization!V237-H_MortgageAmoritization!Y238&gt;0),X237+AA238,#N/A),#N/A)</f>
        <v>0</v>
      </c>
      <c r="Y238" s="50">
        <f>IFERROR(IF(V237&gt;0,(IFERROR(('Mortgage Payment Plan'!E$8*('Mortgage Payment Plan'!E$9/12)/(1-((1+('Mortgage Payment Plan'!E$9/12))^IF('Mortgage Payment Plan'!E$16="30 Year Fixed",-360,-180)))),0))-(H_MortgageAmoritization!V237*'Mortgage Payment Plan'!E$9/12),#N/A),#N/A)</f>
        <v>899.96599388472043</v>
      </c>
      <c r="Z238" s="50">
        <f>IFERROR(IF(V237&gt;0,(H_MortgageAmoritization!V237*'Mortgage Payment Plan'!E$9/12),#N/A),#N/A)</f>
        <v>778.77547654300463</v>
      </c>
      <c r="AA238" s="50">
        <f>IFERROR(IF(V237&gt;0,'Mortgage Payment Plan'!E$14,#N/A),#N/A)</f>
        <v>0</v>
      </c>
      <c r="AB238" s="49">
        <v>53206</v>
      </c>
      <c r="AC238" s="50">
        <v>154855.12931471621</v>
      </c>
      <c r="AD238" s="50">
        <v>271038.11633565981</v>
      </c>
      <c r="AE238" s="50">
        <v>0</v>
      </c>
    </row>
    <row r="239" spans="1:31" ht="15.75" customHeight="1" x14ac:dyDescent="0.25">
      <c r="A239" s="49">
        <f>IFERROR(IF(B238&gt;0,IF(ISBLANK('Mortgage Payment Plan'!C292),IF(H_MortgageAmoritization!B238-H_MortgageAmoritization!E239&gt;0,DATE(YEAR(A238),MONTH(A238)+1,DAY(A$2)),#N/A),'Mortgage Payment Plan'!C292),#N/A),#N/A)</f>
        <v>53236</v>
      </c>
      <c r="B239" s="50">
        <f>IFERROR(IF(B238&gt;0,IF(OR(ISBLANK('Mortgage Payment Plan'!G292),'Mortgage Payment Plan'!G292=""),IF(H_MortgageAmoritization!B238-H_MortgageAmoritization!E239&gt;0,H_MortgageAmoritization!B238-H_MortgageAmoritization!E239,#N/A),'Mortgage Payment Plan'!G292),#N/A),#N/A)</f>
        <v>153951.32843117072</v>
      </c>
      <c r="C239" s="50">
        <f>IFERROR(IF(AND(B238&gt;0,H_MortgageAmoritization!B238-H_MortgageAmoritization!E239&gt;0),F239+C238,#N/A),#N/A)</f>
        <v>271812.70843117044</v>
      </c>
      <c r="D239" s="50">
        <f>IFERROR(IF(AND(B238&gt;0,H_MortgageAmoritization!B238-H_MortgageAmoritization!E239&gt;0),D238+G239,#N/A),#N/A)</f>
        <v>0</v>
      </c>
      <c r="E239" s="50">
        <f>IFERROR(IF(B238&gt;0,IF(ISBLANK('Mortgage Payment Plan'!D292),('Mortgage Payment Plan'!E$18+'Mortgage Payment Plan'!E$19+IF(MONTH(A238)+1=MONTH(1&amp;'Mortgage Payment Plan'!E$21),'Mortgage Payment Plan'!E$20,IF(AND(MONTH(A238)+1=13,MONTH(1&amp;'Mortgage Payment Plan'!E$21)=1),'Mortgage Payment Plan'!E$20,0)))-(H_MortgageAmoritization!B238*'Mortgage Payment Plan'!E$9/12),'Mortgage Payment Plan'!D292),#N/A),#N/A)</f>
        <v>904.46105258124021</v>
      </c>
      <c r="F239" s="50">
        <f>IFERROR(IF(B238&gt;0,IF(ISBLANK('Mortgage Payment Plan'!E292),(H_MortgageAmoritization!B238*'Mortgage Payment Plan'!E$9/12),'Mortgage Payment Plan'!E292),#N/A),#N/A)</f>
        <v>774.2789474187598</v>
      </c>
      <c r="G239" s="50">
        <f>IFERROR(IF(B238&gt;0,IF(ISBLANK('Mortgage Payment Plan'!F292),'Mortgage Payment Plan'!E$14,'Mortgage Payment Plan'!F292),#N/A),#N/A)</f>
        <v>0</v>
      </c>
      <c r="H239" s="50">
        <f t="shared" si="1"/>
        <v>1678.74</v>
      </c>
      <c r="J239" s="49">
        <v>53236</v>
      </c>
      <c r="N239" s="50">
        <v>153951.32843117072</v>
      </c>
      <c r="O239" s="50">
        <v>271812.70843117044</v>
      </c>
      <c r="P239" s="50">
        <v>0</v>
      </c>
      <c r="Q239" s="50" t="e" cm="1">
        <f t="array" ref="Q239">IF('Mortgage Payment Plan'!E$22="Annual",IF(MATCH(J239,S:S,0),N239,#N/A),IF('Mortgage Payment Plan'!E$22="Percentage",_xlfn.IFS(R$2=J239,N239,R$3=J239,N239,R$4=J239,N239,R$5=J239,N239,R$6=J239,N239),#N/A))</f>
        <v>#N/A</v>
      </c>
      <c r="U239" s="49">
        <f>IFERROR(IF(V238&gt;0,IF(H_MortgageAmoritization!V238-H_MortgageAmoritization!Y239&gt;0,DATE(YEAR(U238),MONTH(U238)+1,DAY(U$2)),#N/A),#N/A),#N/A)</f>
        <v>53236</v>
      </c>
      <c r="V239" s="50">
        <f>IFERROR(IF(V238&gt;0,IF(OR(ISBLANK('Mortgage Payment Plan'!Q292),'Mortgage Payment Plan'!Q292=""),IF(H_MortgageAmoritization!V238-H_MortgageAmoritization!Y239&gt;0,H_MortgageAmoritization!V238-H_MortgageAmoritization!Y239,#N/A),'Mortgage Payment Plan'!Q292),#N/A),#N/A)</f>
        <v>153950.66349086206</v>
      </c>
      <c r="W239" s="50">
        <f>IFERROR(IF(AND(V238&gt;0,H_MortgageAmoritization!V238-H_MortgageAmoritization!Y239&gt;0),Z239+W238,#N/A),#N/A)</f>
        <v>271812.39198223338</v>
      </c>
      <c r="X239" s="50">
        <f>IFERROR(IF(AND(V238&gt;0,H_MortgageAmoritization!V238-H_MortgageAmoritization!Y239&gt;0),X238+AA239,#N/A),#N/A)</f>
        <v>0</v>
      </c>
      <c r="Y239" s="50">
        <f>IFERROR(IF(V238&gt;0,(IFERROR(('Mortgage Payment Plan'!E$8*('Mortgage Payment Plan'!E$9/12)/(1-((1+('Mortgage Payment Plan'!E$9/12))^IF('Mortgage Payment Plan'!E$16="30 Year Fixed",-360,-180)))),0))-(H_MortgageAmoritization!V238*'Mortgage Payment Plan'!E$9/12),#N/A),#N/A)</f>
        <v>904.46582385414399</v>
      </c>
      <c r="Z239" s="50">
        <f>IFERROR(IF(V238&gt;0,(H_MortgageAmoritization!V238*'Mortgage Payment Plan'!E$9/12),#N/A),#N/A)</f>
        <v>774.27564657358107</v>
      </c>
      <c r="AA239" s="50">
        <f>IFERROR(IF(V238&gt;0,'Mortgage Payment Plan'!E$14,#N/A),#N/A)</f>
        <v>0</v>
      </c>
      <c r="AB239" s="49">
        <v>53236</v>
      </c>
      <c r="AC239" s="50">
        <v>153950.66349086206</v>
      </c>
      <c r="AD239" s="50">
        <v>271812.39198223338</v>
      </c>
      <c r="AE239" s="50">
        <v>0</v>
      </c>
    </row>
    <row r="240" spans="1:31" ht="15.75" customHeight="1" x14ac:dyDescent="0.25">
      <c r="A240" s="49">
        <f>IFERROR(IF(B239&gt;0,IF(ISBLANK('Mortgage Payment Plan'!C293),IF(H_MortgageAmoritization!B239-H_MortgageAmoritization!E240&gt;0,DATE(YEAR(A239),MONTH(A239)+1,DAY(A$2)),#N/A),'Mortgage Payment Plan'!C293),#N/A),#N/A)</f>
        <v>53267</v>
      </c>
      <c r="B240" s="50">
        <f>IFERROR(IF(B239&gt;0,IF(OR(ISBLANK('Mortgage Payment Plan'!G293),'Mortgage Payment Plan'!G293=""),IF(H_MortgageAmoritization!B239-H_MortgageAmoritization!E240&gt;0,H_MortgageAmoritization!B239-H_MortgageAmoritization!E240,#N/A),'Mortgage Payment Plan'!G293),#N/A),#N/A)</f>
        <v>153042.34507332658</v>
      </c>
      <c r="C240" s="50">
        <f>IFERROR(IF(AND(B239&gt;0,H_MortgageAmoritization!B239-H_MortgageAmoritization!E240&gt;0),F240+C239,#N/A),#N/A)</f>
        <v>272582.46507332631</v>
      </c>
      <c r="D240" s="50">
        <f>IFERROR(IF(AND(B239&gt;0,H_MortgageAmoritization!B239-H_MortgageAmoritization!E240&gt;0),D239+G240,#N/A),#N/A)</f>
        <v>0</v>
      </c>
      <c r="E240" s="50">
        <f>IFERROR(IF(B239&gt;0,IF(ISBLANK('Mortgage Payment Plan'!D293),('Mortgage Payment Plan'!E$18+'Mortgage Payment Plan'!E$19+IF(MONTH(A239)+1=MONTH(1&amp;'Mortgage Payment Plan'!E$21),'Mortgage Payment Plan'!E$20,IF(AND(MONTH(A239)+1=13,MONTH(1&amp;'Mortgage Payment Plan'!E$21)=1),'Mortgage Payment Plan'!E$20,0)))-(H_MortgageAmoritization!B239*'Mortgage Payment Plan'!E$9/12),'Mortgage Payment Plan'!D293),#N/A),#N/A)</f>
        <v>908.98335784414644</v>
      </c>
      <c r="F240" s="50">
        <f>IFERROR(IF(B239&gt;0,IF(ISBLANK('Mortgage Payment Plan'!E293),(H_MortgageAmoritization!B239*'Mortgage Payment Plan'!E$9/12),'Mortgage Payment Plan'!E293),#N/A),#N/A)</f>
        <v>769.75664215585357</v>
      </c>
      <c r="G240" s="50">
        <f>IFERROR(IF(B239&gt;0,IF(ISBLANK('Mortgage Payment Plan'!F293),'Mortgage Payment Plan'!E$14,'Mortgage Payment Plan'!F293),#N/A),#N/A)</f>
        <v>0</v>
      </c>
      <c r="H240" s="50">
        <f t="shared" si="1"/>
        <v>1678.74</v>
      </c>
      <c r="J240" s="49">
        <v>53267</v>
      </c>
      <c r="N240" s="50">
        <v>153042.34507332658</v>
      </c>
      <c r="O240" s="50">
        <v>272582.46507332631</v>
      </c>
      <c r="P240" s="50">
        <v>0</v>
      </c>
      <c r="Q240" s="50" t="e" cm="1">
        <f t="array" ref="Q240">IF('Mortgage Payment Plan'!E$22="Annual",IF(MATCH(J240,S:S,0),N240,#N/A),IF('Mortgage Payment Plan'!E$22="Percentage",_xlfn.IFS(R$2=J240,N240,R$3=J240,N240,R$4=J240,N240,R$5=J240,N240,R$6=J240,N240),#N/A))</f>
        <v>#N/A</v>
      </c>
      <c r="U240" s="49">
        <f>IFERROR(IF(V239&gt;0,IF(H_MortgageAmoritization!V239-H_MortgageAmoritization!Y240&gt;0,DATE(YEAR(U239),MONTH(U239)+1,DAY(U$2)),#N/A),#N/A),#N/A)</f>
        <v>53267</v>
      </c>
      <c r="V240" s="50">
        <f>IFERROR(IF(V239&gt;0,IF(OR(ISBLANK('Mortgage Payment Plan'!Q293),'Mortgage Payment Plan'!Q293=""),IF(H_MortgageAmoritization!V239-H_MortgageAmoritization!Y240&gt;0,H_MortgageAmoritization!V239-H_MortgageAmoritization!Y240,#N/A),'Mortgage Payment Plan'!Q293),#N/A),#N/A)</f>
        <v>153041.67533788865</v>
      </c>
      <c r="W240" s="50">
        <f>IFERROR(IF(AND(V239&gt;0,H_MortgageAmoritization!V239-H_MortgageAmoritization!Y240&gt;0),Z240+W239,#N/A),#N/A)</f>
        <v>272582.14529968769</v>
      </c>
      <c r="X240" s="50">
        <f>IFERROR(IF(AND(V239&gt;0,H_MortgageAmoritization!V239-H_MortgageAmoritization!Y240&gt;0),X239+AA240,#N/A),#N/A)</f>
        <v>0</v>
      </c>
      <c r="Y240" s="50">
        <f>IFERROR(IF(V239&gt;0,(IFERROR(('Mortgage Payment Plan'!E$8*('Mortgage Payment Plan'!E$9/12)/(1-((1+('Mortgage Payment Plan'!E$9/12))^IF('Mortgage Payment Plan'!E$16="30 Year Fixed",-360,-180)))),0))-(H_MortgageAmoritization!V239*'Mortgage Payment Plan'!E$9/12),#N/A),#N/A)</f>
        <v>908.98815297341469</v>
      </c>
      <c r="Z240" s="50">
        <f>IFERROR(IF(V239&gt;0,(H_MortgageAmoritization!V239*'Mortgage Payment Plan'!E$9/12),#N/A),#N/A)</f>
        <v>769.75331745431038</v>
      </c>
      <c r="AA240" s="50">
        <f>IFERROR(IF(V239&gt;0,'Mortgage Payment Plan'!E$14,#N/A),#N/A)</f>
        <v>0</v>
      </c>
      <c r="AB240" s="49">
        <v>53267</v>
      </c>
      <c r="AC240" s="50">
        <v>153041.67533788865</v>
      </c>
      <c r="AD240" s="50">
        <v>272582.14529968769</v>
      </c>
      <c r="AE240" s="50">
        <v>0</v>
      </c>
    </row>
    <row r="241" spans="1:31" ht="15.75" customHeight="1" x14ac:dyDescent="0.25">
      <c r="A241" s="49">
        <f>IFERROR(IF(B240&gt;0,IF(ISBLANK('Mortgage Payment Plan'!C294),IF(H_MortgageAmoritization!B240-H_MortgageAmoritization!E241&gt;0,DATE(YEAR(A240),MONTH(A240)+1,DAY(A$2)),#N/A),'Mortgage Payment Plan'!C294),#N/A),#N/A)</f>
        <v>53297</v>
      </c>
      <c r="B241" s="50">
        <f>IFERROR(IF(B240&gt;0,IF(OR(ISBLANK('Mortgage Payment Plan'!G294),'Mortgage Payment Plan'!G294=""),IF(H_MortgageAmoritization!B240-H_MortgageAmoritization!E241&gt;0,H_MortgageAmoritization!B240-H_MortgageAmoritization!E241,#N/A),'Mortgage Payment Plan'!G294),#N/A),#N/A)</f>
        <v>152128.81679869321</v>
      </c>
      <c r="C241" s="50">
        <f>IFERROR(IF(AND(B240&gt;0,H_MortgageAmoritization!B240-H_MortgageAmoritization!E241&gt;0),F241+C240,#N/A),#N/A)</f>
        <v>273347.67679869296</v>
      </c>
      <c r="D241" s="50">
        <f>IFERROR(IF(AND(B240&gt;0,H_MortgageAmoritization!B240-H_MortgageAmoritization!E241&gt;0),D240+G241,#N/A),#N/A)</f>
        <v>0</v>
      </c>
      <c r="E241" s="50">
        <f>IFERROR(IF(B240&gt;0,IF(ISBLANK('Mortgage Payment Plan'!D294),('Mortgage Payment Plan'!E$18+'Mortgage Payment Plan'!E$19+IF(MONTH(A240)+1=MONTH(1&amp;'Mortgage Payment Plan'!E$21),'Mortgage Payment Plan'!E$20,IF(AND(MONTH(A240)+1=13,MONTH(1&amp;'Mortgage Payment Plan'!E$21)=1),'Mortgage Payment Plan'!E$20,0)))-(H_MortgageAmoritization!B240*'Mortgage Payment Plan'!E$9/12),'Mortgage Payment Plan'!D294),#N/A),#N/A)</f>
        <v>913.52827463336712</v>
      </c>
      <c r="F241" s="50">
        <f>IFERROR(IF(B240&gt;0,IF(ISBLANK('Mortgage Payment Plan'!E294),(H_MortgageAmoritization!B240*'Mortgage Payment Plan'!E$9/12),'Mortgage Payment Plan'!E294),#N/A),#N/A)</f>
        <v>765.21172536663289</v>
      </c>
      <c r="G241" s="50">
        <f>IFERROR(IF(B240&gt;0,IF(ISBLANK('Mortgage Payment Plan'!F294),'Mortgage Payment Plan'!E$14,'Mortgage Payment Plan'!F294),#N/A),#N/A)</f>
        <v>0</v>
      </c>
      <c r="H241" s="50">
        <f t="shared" si="1"/>
        <v>1678.74</v>
      </c>
      <c r="J241" s="49">
        <v>53297</v>
      </c>
      <c r="N241" s="50">
        <v>152128.81679869321</v>
      </c>
      <c r="O241" s="50">
        <v>273347.67679869296</v>
      </c>
      <c r="P241" s="50">
        <v>0</v>
      </c>
      <c r="Q241" s="50" t="e" cm="1">
        <f t="array" ref="Q241">IF('Mortgage Payment Plan'!E$22="Annual",IF(MATCH(J241,S:S,0),N241,#N/A),IF('Mortgage Payment Plan'!E$22="Percentage",_xlfn.IFS(R$2=J241,N241,R$3=J241,N241,R$4=J241,N241,R$5=J241,N241,R$6=J241,N241),#N/A))</f>
        <v>#N/A</v>
      </c>
      <c r="U241" s="49">
        <f>IFERROR(IF(V240&gt;0,IF(H_MortgageAmoritization!V240-H_MortgageAmoritization!Y241&gt;0,DATE(YEAR(U240),MONTH(U240)+1,DAY(U$2)),#N/A),#N/A),#N/A)</f>
        <v>53297</v>
      </c>
      <c r="V241" s="50">
        <f>IFERROR(IF(V240&gt;0,IF(OR(ISBLANK('Mortgage Payment Plan'!Q294),'Mortgage Payment Plan'!Q294=""),IF(H_MortgageAmoritization!V240-H_MortgageAmoritization!Y241&gt;0,H_MortgageAmoritization!V240-H_MortgageAmoritization!Y241,#N/A),'Mortgage Payment Plan'!Q294),#N/A),#N/A)</f>
        <v>152128.14224415037</v>
      </c>
      <c r="W241" s="50">
        <f>IFERROR(IF(AND(V240&gt;0,H_MortgageAmoritization!V240-H_MortgageAmoritization!Y241&gt;0),Z241+W240,#N/A),#N/A)</f>
        <v>273347.35367637716</v>
      </c>
      <c r="X241" s="50">
        <f>IFERROR(IF(AND(V240&gt;0,H_MortgageAmoritization!V240-H_MortgageAmoritization!Y241&gt;0),X240+AA241,#N/A),#N/A)</f>
        <v>0</v>
      </c>
      <c r="Y241" s="50">
        <f>IFERROR(IF(V240&gt;0,(IFERROR(('Mortgage Payment Plan'!E$8*('Mortgage Payment Plan'!E$9/12)/(1-((1+('Mortgage Payment Plan'!E$9/12))^IF('Mortgage Payment Plan'!E$16="30 Year Fixed",-360,-180)))),0))-(H_MortgageAmoritization!V240*'Mortgage Payment Plan'!E$9/12),#N/A),#N/A)</f>
        <v>913.53309373828176</v>
      </c>
      <c r="Z241" s="50">
        <f>IFERROR(IF(V240&gt;0,(H_MortgageAmoritization!V240*'Mortgage Payment Plan'!E$9/12),#N/A),#N/A)</f>
        <v>765.2083766894433</v>
      </c>
      <c r="AA241" s="50">
        <f>IFERROR(IF(V240&gt;0,'Mortgage Payment Plan'!E$14,#N/A),#N/A)</f>
        <v>0</v>
      </c>
      <c r="AB241" s="49">
        <v>53297</v>
      </c>
      <c r="AC241" s="50">
        <v>152128.14224415037</v>
      </c>
      <c r="AD241" s="50">
        <v>273347.35367637716</v>
      </c>
      <c r="AE241" s="50">
        <v>0</v>
      </c>
    </row>
    <row r="242" spans="1:31" ht="15.75" customHeight="1" x14ac:dyDescent="0.25">
      <c r="A242" s="49">
        <f>IFERROR(IF(B241&gt;0,IF(ISBLANK('Mortgage Payment Plan'!C295),IF(H_MortgageAmoritization!B241-H_MortgageAmoritization!E242&gt;0,DATE(YEAR(A241),MONTH(A241)+1,DAY(A$2)),#N/A),'Mortgage Payment Plan'!C295),#N/A),#N/A)</f>
        <v>53328</v>
      </c>
      <c r="B242" s="50">
        <f>IFERROR(IF(B241&gt;0,IF(OR(ISBLANK('Mortgage Payment Plan'!G295),'Mortgage Payment Plan'!G295=""),IF(H_MortgageAmoritization!B241-H_MortgageAmoritization!E242&gt;0,H_MortgageAmoritization!B241-H_MortgageAmoritization!E242,#N/A),'Mortgage Payment Plan'!G295),#N/A),#N/A)</f>
        <v>151210.72088268667</v>
      </c>
      <c r="C242" s="50">
        <f>IFERROR(IF(AND(B241&gt;0,H_MortgageAmoritization!B241-H_MortgageAmoritization!E242&gt;0),F242+C241,#N/A),#N/A)</f>
        <v>274108.32088268641</v>
      </c>
      <c r="D242" s="50">
        <f>IFERROR(IF(AND(B241&gt;0,H_MortgageAmoritization!B241-H_MortgageAmoritization!E242&gt;0),D241+G242,#N/A),#N/A)</f>
        <v>0</v>
      </c>
      <c r="E242" s="50">
        <f>IFERROR(IF(B241&gt;0,IF(ISBLANK('Mortgage Payment Plan'!D295),('Mortgage Payment Plan'!E$18+'Mortgage Payment Plan'!E$19+IF(MONTH(A241)+1=MONTH(1&amp;'Mortgage Payment Plan'!E$21),'Mortgage Payment Plan'!E$20,IF(AND(MONTH(A241)+1=13,MONTH(1&amp;'Mortgage Payment Plan'!E$21)=1),'Mortgage Payment Plan'!E$20,0)))-(H_MortgageAmoritization!B241*'Mortgage Payment Plan'!E$9/12),'Mortgage Payment Plan'!D295),#N/A),#N/A)</f>
        <v>918.09591600653391</v>
      </c>
      <c r="F242" s="50">
        <f>IFERROR(IF(B241&gt;0,IF(ISBLANK('Mortgage Payment Plan'!E295),(H_MortgageAmoritization!B241*'Mortgage Payment Plan'!E$9/12),'Mortgage Payment Plan'!E295),#N/A),#N/A)</f>
        <v>760.6440839934661</v>
      </c>
      <c r="G242" s="50">
        <f>IFERROR(IF(B241&gt;0,IF(ISBLANK('Mortgage Payment Plan'!F295),'Mortgage Payment Plan'!E$14,'Mortgage Payment Plan'!F295),#N/A),#N/A)</f>
        <v>0</v>
      </c>
      <c r="H242" s="50">
        <f t="shared" si="1"/>
        <v>1678.74</v>
      </c>
      <c r="J242" s="49">
        <v>53328</v>
      </c>
      <c r="N242" s="50">
        <v>151210.72088268667</v>
      </c>
      <c r="O242" s="50">
        <v>274108.32088268641</v>
      </c>
      <c r="P242" s="50">
        <v>0</v>
      </c>
      <c r="Q242" s="50" t="e" cm="1">
        <f t="array" ref="Q242">IF('Mortgage Payment Plan'!E$22="Annual",IF(MATCH(J242,S:S,0),N242,#N/A),IF('Mortgage Payment Plan'!E$22="Percentage",_xlfn.IFS(R$2=J242,N242,R$3=J242,N242,R$4=J242,N242,R$5=J242,N242,R$6=J242,N242),#N/A))</f>
        <v>#N/A</v>
      </c>
      <c r="U242" s="49">
        <f>IFERROR(IF(V241&gt;0,IF(H_MortgageAmoritization!V241-H_MortgageAmoritization!Y242&gt;0,DATE(YEAR(U241),MONTH(U241)+1,DAY(U$2)),#N/A),#N/A),#N/A)</f>
        <v>53328</v>
      </c>
      <c r="V242" s="50">
        <f>IFERROR(IF(V241&gt;0,IF(OR(ISBLANK('Mortgage Payment Plan'!Q295),'Mortgage Payment Plan'!Q295=""),IF(H_MortgageAmoritization!V241-H_MortgageAmoritization!Y242&gt;0,H_MortgageAmoritization!V241-H_MortgageAmoritization!Y242,#N/A),'Mortgage Payment Plan'!Q295),#N/A),#N/A)</f>
        <v>151210.04148494339</v>
      </c>
      <c r="W242" s="50">
        <f>IFERROR(IF(AND(V241&gt;0,H_MortgageAmoritization!V241-H_MortgageAmoritization!Y242&gt;0),Z242+W241,#N/A),#N/A)</f>
        <v>274107.99438759789</v>
      </c>
      <c r="X242" s="50">
        <f>IFERROR(IF(AND(V241&gt;0,H_MortgageAmoritization!V241-H_MortgageAmoritization!Y242&gt;0),X241+AA242,#N/A),#N/A)</f>
        <v>0</v>
      </c>
      <c r="Y242" s="50">
        <f>IFERROR(IF(V241&gt;0,(IFERROR(('Mortgage Payment Plan'!E$8*('Mortgage Payment Plan'!E$9/12)/(1-((1+('Mortgage Payment Plan'!E$9/12))^IF('Mortgage Payment Plan'!E$16="30 Year Fixed",-360,-180)))),0))-(H_MortgageAmoritization!V241*'Mortgage Payment Plan'!E$9/12),#N/A),#N/A)</f>
        <v>918.10075920697329</v>
      </c>
      <c r="Z242" s="50">
        <f>IFERROR(IF(V241&gt;0,(H_MortgageAmoritization!V241*'Mortgage Payment Plan'!E$9/12),#N/A),#N/A)</f>
        <v>760.64071122075177</v>
      </c>
      <c r="AA242" s="50">
        <f>IFERROR(IF(V241&gt;0,'Mortgage Payment Plan'!E$14,#N/A),#N/A)</f>
        <v>0</v>
      </c>
      <c r="AB242" s="49">
        <v>53328</v>
      </c>
      <c r="AC242" s="50">
        <v>151210.04148494339</v>
      </c>
      <c r="AD242" s="50">
        <v>274107.99438759789</v>
      </c>
      <c r="AE242" s="50">
        <v>0</v>
      </c>
    </row>
    <row r="243" spans="1:31" ht="15.75" customHeight="1" x14ac:dyDescent="0.25">
      <c r="A243" s="49">
        <f>IFERROR(IF(B242&gt;0,IF(ISBLANK('Mortgage Payment Plan'!C296),IF(H_MortgageAmoritization!B242-H_MortgageAmoritization!E243&gt;0,DATE(YEAR(A242),MONTH(A242)+1,DAY(A$2)),#N/A),'Mortgage Payment Plan'!C296),#N/A),#N/A)</f>
        <v>53359</v>
      </c>
      <c r="B243" s="50">
        <f>IFERROR(IF(B242&gt;0,IF(OR(ISBLANK('Mortgage Payment Plan'!G296),'Mortgage Payment Plan'!G296=""),IF(H_MortgageAmoritization!B242-H_MortgageAmoritization!E243&gt;0,H_MortgageAmoritization!B242-H_MortgageAmoritization!E243,#N/A),'Mortgage Payment Plan'!G296),#N/A),#N/A)</f>
        <v>150288.03448710011</v>
      </c>
      <c r="C243" s="50">
        <f>IFERROR(IF(AND(B242&gt;0,H_MortgageAmoritization!B242-H_MortgageAmoritization!E243&gt;0),F243+C242,#N/A),#N/A)</f>
        <v>274864.37448709982</v>
      </c>
      <c r="D243" s="50">
        <f>IFERROR(IF(AND(B242&gt;0,H_MortgageAmoritization!B242-H_MortgageAmoritization!E243&gt;0),D242+G243,#N/A),#N/A)</f>
        <v>0</v>
      </c>
      <c r="E243" s="50">
        <f>IFERROR(IF(B242&gt;0,IF(ISBLANK('Mortgage Payment Plan'!D296),('Mortgage Payment Plan'!E$18+'Mortgage Payment Plan'!E$19+IF(MONTH(A242)+1=MONTH(1&amp;'Mortgage Payment Plan'!E$21),'Mortgage Payment Plan'!E$20,IF(AND(MONTH(A242)+1=13,MONTH(1&amp;'Mortgage Payment Plan'!E$21)=1),'Mortgage Payment Plan'!E$20,0)))-(H_MortgageAmoritization!B242*'Mortgage Payment Plan'!E$9/12),'Mortgage Payment Plan'!D296),#N/A),#N/A)</f>
        <v>922.68639558656673</v>
      </c>
      <c r="F243" s="50">
        <f>IFERROR(IF(B242&gt;0,IF(ISBLANK('Mortgage Payment Plan'!E296),(H_MortgageAmoritization!B242*'Mortgage Payment Plan'!E$9/12),'Mortgage Payment Plan'!E296),#N/A),#N/A)</f>
        <v>756.05360441343328</v>
      </c>
      <c r="G243" s="50">
        <f>IFERROR(IF(B242&gt;0,IF(ISBLANK('Mortgage Payment Plan'!F296),'Mortgage Payment Plan'!E$14,'Mortgage Payment Plan'!F296),#N/A),#N/A)</f>
        <v>0</v>
      </c>
      <c r="H243" s="50">
        <f t="shared" si="1"/>
        <v>1678.74</v>
      </c>
      <c r="J243" s="49">
        <v>53359</v>
      </c>
      <c r="N243" s="50">
        <v>150288.03448710011</v>
      </c>
      <c r="O243" s="50">
        <v>274864.37448709982</v>
      </c>
      <c r="P243" s="50">
        <v>0</v>
      </c>
      <c r="Q243" s="50" t="e" cm="1">
        <f t="array" ref="Q243">IF('Mortgage Payment Plan'!E$22="Annual",IF(MATCH(J243,S:S,0),N243,#N/A),IF('Mortgage Payment Plan'!E$22="Percentage",_xlfn.IFS(R$2=J243,N243,R$3=J243,N243,R$4=J243,N243,R$5=J243,N243,R$6=J243,N243),#N/A))</f>
        <v>#N/A</v>
      </c>
      <c r="U243" s="49">
        <f>IFERROR(IF(V242&gt;0,IF(H_MortgageAmoritization!V242-H_MortgageAmoritization!Y243&gt;0,DATE(YEAR(U242),MONTH(U242)+1,DAY(U$2)),#N/A),#N/A),#N/A)</f>
        <v>53359</v>
      </c>
      <c r="V243" s="50">
        <f>IFERROR(IF(V242&gt;0,IF(OR(ISBLANK('Mortgage Payment Plan'!Q296),'Mortgage Payment Plan'!Q296=""),IF(H_MortgageAmoritization!V242-H_MortgageAmoritization!Y243&gt;0,H_MortgageAmoritization!V242-H_MortgageAmoritization!Y243,#N/A),'Mortgage Payment Plan'!Q296),#N/A),#N/A)</f>
        <v>150287.35022194037</v>
      </c>
      <c r="W243" s="50">
        <f>IFERROR(IF(AND(V242&gt;0,H_MortgageAmoritization!V242-H_MortgageAmoritization!Y243&gt;0),Z243+W242,#N/A),#N/A)</f>
        <v>274864.04459502263</v>
      </c>
      <c r="X243" s="50">
        <f>IFERROR(IF(AND(V242&gt;0,H_MortgageAmoritization!V242-H_MortgageAmoritization!Y243&gt;0),X242+AA243,#N/A),#N/A)</f>
        <v>0</v>
      </c>
      <c r="Y243" s="50">
        <f>IFERROR(IF(V242&gt;0,(IFERROR(('Mortgage Payment Plan'!E$8*('Mortgage Payment Plan'!E$9/12)/(1-((1+('Mortgage Payment Plan'!E$9/12))^IF('Mortgage Payment Plan'!E$16="30 Year Fixed",-360,-180)))),0))-(H_MortgageAmoritization!V242*'Mortgage Payment Plan'!E$9/12),#N/A),#N/A)</f>
        <v>922.69126300300809</v>
      </c>
      <c r="Z243" s="50">
        <f>IFERROR(IF(V242&gt;0,(H_MortgageAmoritization!V242*'Mortgage Payment Plan'!E$9/12),#N/A),#N/A)</f>
        <v>756.05020742471697</v>
      </c>
      <c r="AA243" s="50">
        <f>IFERROR(IF(V242&gt;0,'Mortgage Payment Plan'!E$14,#N/A),#N/A)</f>
        <v>0</v>
      </c>
      <c r="AB243" s="49">
        <v>53359</v>
      </c>
      <c r="AC243" s="50">
        <v>150287.35022194037</v>
      </c>
      <c r="AD243" s="50">
        <v>274864.04459502263</v>
      </c>
      <c r="AE243" s="50">
        <v>0</v>
      </c>
    </row>
    <row r="244" spans="1:31" ht="15.75" customHeight="1" x14ac:dyDescent="0.25">
      <c r="A244" s="49">
        <f>IFERROR(IF(B243&gt;0,IF(ISBLANK('Mortgage Payment Plan'!C297),IF(H_MortgageAmoritization!B243-H_MortgageAmoritization!E244&gt;0,DATE(YEAR(A243),MONTH(A243)+1,DAY(A$2)),#N/A),'Mortgage Payment Plan'!C297),#N/A),#N/A)</f>
        <v>53387</v>
      </c>
      <c r="B244" s="50">
        <f>IFERROR(IF(B243&gt;0,IF(OR(ISBLANK('Mortgage Payment Plan'!G297),'Mortgage Payment Plan'!G297=""),IF(H_MortgageAmoritization!B243-H_MortgageAmoritization!E244&gt;0,H_MortgageAmoritization!B243-H_MortgageAmoritization!E244,#N/A),'Mortgage Payment Plan'!G297),#N/A),#N/A)</f>
        <v>149360.73465953561</v>
      </c>
      <c r="C244" s="50">
        <f>IFERROR(IF(AND(B243&gt;0,H_MortgageAmoritization!B243-H_MortgageAmoritization!E244&gt;0),F244+C243,#N/A),#N/A)</f>
        <v>275615.8146595353</v>
      </c>
      <c r="D244" s="50">
        <f>IFERROR(IF(AND(B243&gt;0,H_MortgageAmoritization!B243-H_MortgageAmoritization!E244&gt;0),D243+G244,#N/A),#N/A)</f>
        <v>0</v>
      </c>
      <c r="E244" s="50">
        <f>IFERROR(IF(B243&gt;0,IF(ISBLANK('Mortgage Payment Plan'!D297),('Mortgage Payment Plan'!E$18+'Mortgage Payment Plan'!E$19+IF(MONTH(A243)+1=MONTH(1&amp;'Mortgage Payment Plan'!E$21),'Mortgage Payment Plan'!E$20,IF(AND(MONTH(A243)+1=13,MONTH(1&amp;'Mortgage Payment Plan'!E$21)=1),'Mortgage Payment Plan'!E$20,0)))-(H_MortgageAmoritization!B243*'Mortgage Payment Plan'!E$9/12),'Mortgage Payment Plan'!D297),#N/A),#N/A)</f>
        <v>927.29982756449942</v>
      </c>
      <c r="F244" s="50">
        <f>IFERROR(IF(B243&gt;0,IF(ISBLANK('Mortgage Payment Plan'!E297),(H_MortgageAmoritization!B243*'Mortgage Payment Plan'!E$9/12),'Mortgage Payment Plan'!E297),#N/A),#N/A)</f>
        <v>751.44017243550059</v>
      </c>
      <c r="G244" s="50">
        <f>IFERROR(IF(B243&gt;0,IF(ISBLANK('Mortgage Payment Plan'!F297),'Mortgage Payment Plan'!E$14,'Mortgage Payment Plan'!F297),#N/A),#N/A)</f>
        <v>0</v>
      </c>
      <c r="H244" s="50">
        <f t="shared" si="1"/>
        <v>1678.74</v>
      </c>
      <c r="J244" s="49">
        <v>53387</v>
      </c>
      <c r="N244" s="50">
        <v>149360.73465953561</v>
      </c>
      <c r="O244" s="50">
        <v>275615.8146595353</v>
      </c>
      <c r="P244" s="50">
        <v>0</v>
      </c>
      <c r="Q244" s="50" t="e" cm="1">
        <f t="array" ref="Q244">IF('Mortgage Payment Plan'!E$22="Annual",IF(MATCH(J244,S:S,0),N244,#N/A),IF('Mortgage Payment Plan'!E$22="Percentage",_xlfn.IFS(R$2=J244,N244,R$3=J244,N244,R$4=J244,N244,R$5=J244,N244,R$6=J244,N244),#N/A))</f>
        <v>#N/A</v>
      </c>
      <c r="U244" s="49">
        <f>IFERROR(IF(V243&gt;0,IF(H_MortgageAmoritization!V243-H_MortgageAmoritization!Y244&gt;0,DATE(YEAR(U243),MONTH(U243)+1,DAY(U$2)),#N/A),#N/A),#N/A)</f>
        <v>53387</v>
      </c>
      <c r="V244" s="50">
        <f>IFERROR(IF(V243&gt;0,IF(OR(ISBLANK('Mortgage Payment Plan'!Q297),'Mortgage Payment Plan'!Q297=""),IF(H_MortgageAmoritization!V243-H_MortgageAmoritization!Y244&gt;0,H_MortgageAmoritization!V243-H_MortgageAmoritization!Y244,#N/A),'Mortgage Payment Plan'!Q297),#N/A),#N/A)</f>
        <v>149360.04550262235</v>
      </c>
      <c r="W244" s="50">
        <f>IFERROR(IF(AND(V243&gt;0,H_MortgageAmoritization!V243-H_MortgageAmoritization!Y244&gt;0),Z244+W243,#N/A),#N/A)</f>
        <v>275615.48134613235</v>
      </c>
      <c r="X244" s="50">
        <f>IFERROR(IF(AND(V243&gt;0,H_MortgageAmoritization!V243-H_MortgageAmoritization!Y244&gt;0),X243+AA244,#N/A),#N/A)</f>
        <v>0</v>
      </c>
      <c r="Y244" s="50">
        <f>IFERROR(IF(V243&gt;0,(IFERROR(('Mortgage Payment Plan'!E$8*('Mortgage Payment Plan'!E$9/12)/(1-((1+('Mortgage Payment Plan'!E$9/12))^IF('Mortgage Payment Plan'!E$16="30 Year Fixed",-360,-180)))),0))-(H_MortgageAmoritization!V243*'Mortgage Payment Plan'!E$9/12),#N/A),#N/A)</f>
        <v>927.30471931802333</v>
      </c>
      <c r="Z244" s="50">
        <f>IFERROR(IF(V243&gt;0,(H_MortgageAmoritization!V243*'Mortgage Payment Plan'!E$9/12),#N/A),#N/A)</f>
        <v>751.43675110970173</v>
      </c>
      <c r="AA244" s="50">
        <f>IFERROR(IF(V243&gt;0,'Mortgage Payment Plan'!E$14,#N/A),#N/A)</f>
        <v>0</v>
      </c>
      <c r="AB244" s="49">
        <v>53387</v>
      </c>
      <c r="AC244" s="50">
        <v>149360.04550262235</v>
      </c>
      <c r="AD244" s="50">
        <v>275615.48134613235</v>
      </c>
      <c r="AE244" s="50">
        <v>0</v>
      </c>
    </row>
    <row r="245" spans="1:31" ht="15.75" customHeight="1" x14ac:dyDescent="0.25">
      <c r="A245" s="49">
        <f>IFERROR(IF(B244&gt;0,IF(ISBLANK('Mortgage Payment Plan'!C298),IF(H_MortgageAmoritization!B244-H_MortgageAmoritization!E245&gt;0,DATE(YEAR(A244),MONTH(A244)+1,DAY(A$2)),#N/A),'Mortgage Payment Plan'!C298),#N/A),#N/A)</f>
        <v>53418</v>
      </c>
      <c r="B245" s="50">
        <f>IFERROR(IF(B244&gt;0,IF(OR(ISBLANK('Mortgage Payment Plan'!G298),'Mortgage Payment Plan'!G298=""),IF(H_MortgageAmoritization!B244-H_MortgageAmoritization!E245&gt;0,H_MortgageAmoritization!B244-H_MortgageAmoritization!E245,#N/A),'Mortgage Payment Plan'!G298),#N/A),#N/A)</f>
        <v>148428.79833283328</v>
      </c>
      <c r="C245" s="50">
        <f>IFERROR(IF(AND(B244&gt;0,H_MortgageAmoritization!B244-H_MortgageAmoritization!E245&gt;0),F245+C244,#N/A),#N/A)</f>
        <v>276362.61833283299</v>
      </c>
      <c r="D245" s="50">
        <f>IFERROR(IF(AND(B244&gt;0,H_MortgageAmoritization!B244-H_MortgageAmoritization!E245&gt;0),D244+G245,#N/A),#N/A)</f>
        <v>0</v>
      </c>
      <c r="E245" s="50">
        <f>IFERROR(IF(B244&gt;0,IF(ISBLANK('Mortgage Payment Plan'!D298),('Mortgage Payment Plan'!E$18+'Mortgage Payment Plan'!E$19+IF(MONTH(A244)+1=MONTH(1&amp;'Mortgage Payment Plan'!E$21),'Mortgage Payment Plan'!E$20,IF(AND(MONTH(A244)+1=13,MONTH(1&amp;'Mortgage Payment Plan'!E$21)=1),'Mortgage Payment Plan'!E$20,0)))-(H_MortgageAmoritization!B244*'Mortgage Payment Plan'!E$9/12),'Mortgage Payment Plan'!D298),#N/A),#N/A)</f>
        <v>931.93632670232205</v>
      </c>
      <c r="F245" s="50">
        <f>IFERROR(IF(B244&gt;0,IF(ISBLANK('Mortgage Payment Plan'!E298),(H_MortgageAmoritization!B244*'Mortgage Payment Plan'!E$9/12),'Mortgage Payment Plan'!E298),#N/A),#N/A)</f>
        <v>746.80367329767796</v>
      </c>
      <c r="G245" s="50">
        <f>IFERROR(IF(B244&gt;0,IF(ISBLANK('Mortgage Payment Plan'!F298),'Mortgage Payment Plan'!E$14,'Mortgage Payment Plan'!F298),#N/A),#N/A)</f>
        <v>0</v>
      </c>
      <c r="H245" s="50">
        <f t="shared" si="1"/>
        <v>1678.74</v>
      </c>
      <c r="J245" s="49">
        <v>53418</v>
      </c>
      <c r="N245" s="50">
        <v>148428.79833283328</v>
      </c>
      <c r="O245" s="50">
        <v>276362.61833283299</v>
      </c>
      <c r="P245" s="50">
        <v>0</v>
      </c>
      <c r="Q245" s="50" t="e" cm="1">
        <f t="array" ref="Q245">IF('Mortgage Payment Plan'!E$22="Annual",IF(MATCH(J245,S:S,0),N245,#N/A),IF('Mortgage Payment Plan'!E$22="Percentage",_xlfn.IFS(R$2=J245,N245,R$3=J245,N245,R$4=J245,N245,R$5=J245,N245,R$6=J245,N245),#N/A))</f>
        <v>#N/A</v>
      </c>
      <c r="U245" s="49">
        <f>IFERROR(IF(V244&gt;0,IF(H_MortgageAmoritization!V244-H_MortgageAmoritization!Y245&gt;0,DATE(YEAR(U244),MONTH(U244)+1,DAY(U$2)),#N/A),#N/A),#N/A)</f>
        <v>53418</v>
      </c>
      <c r="V245" s="50">
        <f>IFERROR(IF(V244&gt;0,IF(OR(ISBLANK('Mortgage Payment Plan'!Q298),'Mortgage Payment Plan'!Q298=""),IF(H_MortgageAmoritization!V244-H_MortgageAmoritization!Y245&gt;0,H_MortgageAmoritization!V244-H_MortgageAmoritization!Y245,#N/A),'Mortgage Payment Plan'!Q298),#N/A),#N/A)</f>
        <v>148428.10425970773</v>
      </c>
      <c r="W245" s="50">
        <f>IFERROR(IF(AND(V244&gt;0,H_MortgageAmoritization!V244-H_MortgageAmoritization!Y245&gt;0),Z245+W244,#N/A),#N/A)</f>
        <v>276362.28157364548</v>
      </c>
      <c r="X245" s="50">
        <f>IFERROR(IF(AND(V244&gt;0,H_MortgageAmoritization!V244-H_MortgageAmoritization!Y245&gt;0),X244+AA245,#N/A),#N/A)</f>
        <v>0</v>
      </c>
      <c r="Y245" s="50">
        <f>IFERROR(IF(V244&gt;0,(IFERROR(('Mortgage Payment Plan'!E$8*('Mortgage Payment Plan'!E$9/12)/(1-((1+('Mortgage Payment Plan'!E$9/12))^IF('Mortgage Payment Plan'!E$16="30 Year Fixed",-360,-180)))),0))-(H_MortgageAmoritization!V244*'Mortgage Payment Plan'!E$9/12),#N/A),#N/A)</f>
        <v>931.94124291461333</v>
      </c>
      <c r="Z245" s="50">
        <f>IFERROR(IF(V244&gt;0,(H_MortgageAmoritization!V244*'Mortgage Payment Plan'!E$9/12),#N/A),#N/A)</f>
        <v>746.80022751311174</v>
      </c>
      <c r="AA245" s="50">
        <f>IFERROR(IF(V244&gt;0,'Mortgage Payment Plan'!E$14,#N/A),#N/A)</f>
        <v>0</v>
      </c>
      <c r="AB245" s="49">
        <v>53418</v>
      </c>
      <c r="AC245" s="50">
        <v>148428.10425970773</v>
      </c>
      <c r="AD245" s="50">
        <v>276362.28157364548</v>
      </c>
      <c r="AE245" s="50">
        <v>0</v>
      </c>
    </row>
    <row r="246" spans="1:31" ht="15.75" customHeight="1" x14ac:dyDescent="0.25">
      <c r="A246" s="49">
        <f>IFERROR(IF(B245&gt;0,IF(ISBLANK('Mortgage Payment Plan'!C299),IF(H_MortgageAmoritization!B245-H_MortgageAmoritization!E246&gt;0,DATE(YEAR(A245),MONTH(A245)+1,DAY(A$2)),#N/A),'Mortgage Payment Plan'!C299),#N/A),#N/A)</f>
        <v>53448</v>
      </c>
      <c r="B246" s="50">
        <f>IFERROR(IF(B245&gt;0,IF(OR(ISBLANK('Mortgage Payment Plan'!G299),'Mortgage Payment Plan'!G299=""),IF(H_MortgageAmoritization!B245-H_MortgageAmoritization!E246&gt;0,H_MortgageAmoritization!B245-H_MortgageAmoritization!E246,#N/A),'Mortgage Payment Plan'!G299),#N/A),#N/A)</f>
        <v>147492.20232449746</v>
      </c>
      <c r="C246" s="50">
        <f>IFERROR(IF(AND(B245&gt;0,H_MortgageAmoritization!B245-H_MortgageAmoritization!E246&gt;0),F246+C245,#N/A),#N/A)</f>
        <v>277104.76232449716</v>
      </c>
      <c r="D246" s="50">
        <f>IFERROR(IF(AND(B245&gt;0,H_MortgageAmoritization!B245-H_MortgageAmoritization!E246&gt;0),D245+G246,#N/A),#N/A)</f>
        <v>0</v>
      </c>
      <c r="E246" s="50">
        <f>IFERROR(IF(B245&gt;0,IF(ISBLANK('Mortgage Payment Plan'!D299),('Mortgage Payment Plan'!E$18+'Mortgage Payment Plan'!E$19+IF(MONTH(A245)+1=MONTH(1&amp;'Mortgage Payment Plan'!E$21),'Mortgage Payment Plan'!E$20,IF(AND(MONTH(A245)+1=13,MONTH(1&amp;'Mortgage Payment Plan'!E$21)=1),'Mortgage Payment Plan'!E$20,0)))-(H_MortgageAmoritization!B245*'Mortgage Payment Plan'!E$9/12),'Mortgage Payment Plan'!D299),#N/A),#N/A)</f>
        <v>936.59600833583374</v>
      </c>
      <c r="F246" s="50">
        <f>IFERROR(IF(B245&gt;0,IF(ISBLANK('Mortgage Payment Plan'!E299),(H_MortgageAmoritization!B245*'Mortgage Payment Plan'!E$9/12),'Mortgage Payment Plan'!E299),#N/A),#N/A)</f>
        <v>742.14399166416626</v>
      </c>
      <c r="G246" s="50">
        <f>IFERROR(IF(B245&gt;0,IF(ISBLANK('Mortgage Payment Plan'!F299),'Mortgage Payment Plan'!E$14,'Mortgage Payment Plan'!F299),#N/A),#N/A)</f>
        <v>0</v>
      </c>
      <c r="H246" s="50">
        <f t="shared" si="1"/>
        <v>1678.74</v>
      </c>
      <c r="J246" s="49">
        <v>53448</v>
      </c>
      <c r="N246" s="50">
        <v>147492.20232449746</v>
      </c>
      <c r="O246" s="50">
        <v>277104.76232449716</v>
      </c>
      <c r="P246" s="50">
        <v>0</v>
      </c>
      <c r="Q246" s="50" t="e" cm="1">
        <f t="array" ref="Q246">IF('Mortgage Payment Plan'!E$22="Annual",IF(MATCH(J246,S:S,0),N246,#N/A),IF('Mortgage Payment Plan'!E$22="Percentage",_xlfn.IFS(R$2=J246,N246,R$3=J246,N246,R$4=J246,N246,R$5=J246,N246,R$6=J246,N246),#N/A))</f>
        <v>#N/A</v>
      </c>
      <c r="U246" s="49">
        <f>IFERROR(IF(V245&gt;0,IF(H_MortgageAmoritization!V245-H_MortgageAmoritization!Y246&gt;0,DATE(YEAR(U245),MONTH(U245)+1,DAY(U$2)),#N/A),#N/A),#N/A)</f>
        <v>53448</v>
      </c>
      <c r="V246" s="50">
        <f>IFERROR(IF(V245&gt;0,IF(OR(ISBLANK('Mortgage Payment Plan'!Q299),'Mortgage Payment Plan'!Q299=""),IF(H_MortgageAmoritization!V245-H_MortgageAmoritization!Y246&gt;0,H_MortgageAmoritization!V245-H_MortgageAmoritization!Y246,#N/A),'Mortgage Payment Plan'!Q299),#N/A),#N/A)</f>
        <v>147491.50331057856</v>
      </c>
      <c r="W246" s="50">
        <f>IFERROR(IF(AND(V245&gt;0,H_MortgageAmoritization!V245-H_MortgageAmoritization!Y246&gt;0),Z246+W245,#N/A),#N/A)</f>
        <v>277104.42209494399</v>
      </c>
      <c r="X246" s="50">
        <f>IFERROR(IF(AND(V245&gt;0,H_MortgageAmoritization!V245-H_MortgageAmoritization!Y246&gt;0),X245+AA246,#N/A),#N/A)</f>
        <v>0</v>
      </c>
      <c r="Y246" s="50">
        <f>IFERROR(IF(V245&gt;0,(IFERROR(('Mortgage Payment Plan'!E$8*('Mortgage Payment Plan'!E$9/12)/(1-((1+('Mortgage Payment Plan'!E$9/12))^IF('Mortgage Payment Plan'!E$16="30 Year Fixed",-360,-180)))),0))-(H_MortgageAmoritization!V245*'Mortgage Payment Plan'!E$9/12),#N/A),#N/A)</f>
        <v>936.60094912918646</v>
      </c>
      <c r="Z246" s="50">
        <f>IFERROR(IF(V245&gt;0,(H_MortgageAmoritization!V245*'Mortgage Payment Plan'!E$9/12),#N/A),#N/A)</f>
        <v>742.1405212985386</v>
      </c>
      <c r="AA246" s="50">
        <f>IFERROR(IF(V245&gt;0,'Mortgage Payment Plan'!E$14,#N/A),#N/A)</f>
        <v>0</v>
      </c>
      <c r="AB246" s="49">
        <v>53448</v>
      </c>
      <c r="AC246" s="50">
        <v>147491.50331057856</v>
      </c>
      <c r="AD246" s="50">
        <v>277104.42209494399</v>
      </c>
      <c r="AE246" s="50">
        <v>0</v>
      </c>
    </row>
    <row r="247" spans="1:31" ht="15.75" customHeight="1" x14ac:dyDescent="0.25">
      <c r="A247" s="49">
        <f>IFERROR(IF(B246&gt;0,IF(ISBLANK('Mortgage Payment Plan'!C300),IF(H_MortgageAmoritization!B246-H_MortgageAmoritization!E247&gt;0,DATE(YEAR(A246),MONTH(A246)+1,DAY(A$2)),#N/A),'Mortgage Payment Plan'!C300),#N/A),#N/A)</f>
        <v>53479</v>
      </c>
      <c r="B247" s="50">
        <f>IFERROR(IF(B246&gt;0,IF(OR(ISBLANK('Mortgage Payment Plan'!G300),'Mortgage Payment Plan'!G300=""),IF(H_MortgageAmoritization!B246-H_MortgageAmoritization!E247&gt;0,H_MortgageAmoritization!B246-H_MortgageAmoritization!E247,#N/A),'Mortgage Payment Plan'!G300),#N/A),#N/A)</f>
        <v>146550.92333611994</v>
      </c>
      <c r="C247" s="50">
        <f>IFERROR(IF(AND(B246&gt;0,H_MortgageAmoritization!B246-H_MortgageAmoritization!E247&gt;0),F247+C246,#N/A),#N/A)</f>
        <v>277842.22333611967</v>
      </c>
      <c r="D247" s="50">
        <f>IFERROR(IF(AND(B246&gt;0,H_MortgageAmoritization!B246-H_MortgageAmoritization!E247&gt;0),D246+G247,#N/A),#N/A)</f>
        <v>0</v>
      </c>
      <c r="E247" s="50">
        <f>IFERROR(IF(B246&gt;0,IF(ISBLANK('Mortgage Payment Plan'!D300),('Mortgage Payment Plan'!E$18+'Mortgage Payment Plan'!E$19+IF(MONTH(A246)+1=MONTH(1&amp;'Mortgage Payment Plan'!E$21),'Mortgage Payment Plan'!E$20,IF(AND(MONTH(A246)+1=13,MONTH(1&amp;'Mortgage Payment Plan'!E$21)=1),'Mortgage Payment Plan'!E$20,0)))-(H_MortgageAmoritization!B246*'Mortgage Payment Plan'!E$9/12),'Mortgage Payment Plan'!D300),#N/A),#N/A)</f>
        <v>941.27898837751275</v>
      </c>
      <c r="F247" s="50">
        <f>IFERROR(IF(B246&gt;0,IF(ISBLANK('Mortgage Payment Plan'!E300),(H_MortgageAmoritization!B246*'Mortgage Payment Plan'!E$9/12),'Mortgage Payment Plan'!E300),#N/A),#N/A)</f>
        <v>737.46101162248726</v>
      </c>
      <c r="G247" s="50">
        <f>IFERROR(IF(B246&gt;0,IF(ISBLANK('Mortgage Payment Plan'!F300),'Mortgage Payment Plan'!E$14,'Mortgage Payment Plan'!F300),#N/A),#N/A)</f>
        <v>0</v>
      </c>
      <c r="H247" s="50">
        <f t="shared" si="1"/>
        <v>1678.74</v>
      </c>
      <c r="J247" s="49">
        <v>53479</v>
      </c>
      <c r="N247" s="50">
        <v>146550.92333611994</v>
      </c>
      <c r="O247" s="50">
        <v>277842.22333611967</v>
      </c>
      <c r="P247" s="50">
        <v>0</v>
      </c>
      <c r="Q247" s="50" t="e" cm="1">
        <f t="array" ref="Q247">IF('Mortgage Payment Plan'!E$22="Annual",IF(MATCH(J247,S:S,0),N247,#N/A),IF('Mortgage Payment Plan'!E$22="Percentage",_xlfn.IFS(R$2=J247,N247,R$3=J247,N247,R$4=J247,N247,R$5=J247,N247,R$6=J247,N247),#N/A))</f>
        <v>#N/A</v>
      </c>
      <c r="U247" s="49">
        <f>IFERROR(IF(V246&gt;0,IF(H_MortgageAmoritization!V246-H_MortgageAmoritization!Y247&gt;0,DATE(YEAR(U246),MONTH(U246)+1,DAY(U$2)),#N/A),#N/A),#N/A)</f>
        <v>53479</v>
      </c>
      <c r="V247" s="50">
        <f>IFERROR(IF(V246&gt;0,IF(OR(ISBLANK('Mortgage Payment Plan'!Q300),'Mortgage Payment Plan'!Q300=""),IF(H_MortgageAmoritization!V246-H_MortgageAmoritization!Y247&gt;0,H_MortgageAmoritization!V246-H_MortgageAmoritization!Y247,#N/A),'Mortgage Payment Plan'!Q300),#N/A),#N/A)</f>
        <v>146550.21935670372</v>
      </c>
      <c r="W247" s="50">
        <f>IFERROR(IF(AND(V246&gt;0,H_MortgageAmoritization!V246-H_MortgageAmoritization!Y247&gt;0),Z247+W246,#N/A),#N/A)</f>
        <v>277841.87961149687</v>
      </c>
      <c r="X247" s="50">
        <f>IFERROR(IF(AND(V246&gt;0,H_MortgageAmoritization!V246-H_MortgageAmoritization!Y247&gt;0),X246+AA247,#N/A),#N/A)</f>
        <v>0</v>
      </c>
      <c r="Y247" s="50">
        <f>IFERROR(IF(V246&gt;0,(IFERROR(('Mortgage Payment Plan'!E$8*('Mortgage Payment Plan'!E$9/12)/(1-((1+('Mortgage Payment Plan'!E$9/12))^IF('Mortgage Payment Plan'!E$16="30 Year Fixed",-360,-180)))),0))-(H_MortgageAmoritization!V246*'Mortgage Payment Plan'!E$9/12),#N/A),#N/A)</f>
        <v>941.28395387483238</v>
      </c>
      <c r="Z247" s="50">
        <f>IFERROR(IF(V246&gt;0,(H_MortgageAmoritization!V246*'Mortgage Payment Plan'!E$9/12),#N/A),#N/A)</f>
        <v>737.45751655289268</v>
      </c>
      <c r="AA247" s="50">
        <f>IFERROR(IF(V246&gt;0,'Mortgage Payment Plan'!E$14,#N/A),#N/A)</f>
        <v>0</v>
      </c>
      <c r="AB247" s="49">
        <v>53479</v>
      </c>
      <c r="AC247" s="50">
        <v>146550.21935670372</v>
      </c>
      <c r="AD247" s="50">
        <v>277841.87961149687</v>
      </c>
      <c r="AE247" s="50">
        <v>0</v>
      </c>
    </row>
    <row r="248" spans="1:31" ht="15.75" customHeight="1" x14ac:dyDescent="0.25">
      <c r="A248" s="49">
        <f>IFERROR(IF(B247&gt;0,IF(ISBLANK('Mortgage Payment Plan'!C301),IF(H_MortgageAmoritization!B247-H_MortgageAmoritization!E248&gt;0,DATE(YEAR(A247),MONTH(A247)+1,DAY(A$2)),#N/A),'Mortgage Payment Plan'!C301),#N/A),#N/A)</f>
        <v>53509</v>
      </c>
      <c r="B248" s="50">
        <f>IFERROR(IF(B247&gt;0,IF(OR(ISBLANK('Mortgage Payment Plan'!G301),'Mortgage Payment Plan'!G301=""),IF(H_MortgageAmoritization!B247-H_MortgageAmoritization!E248&gt;0,H_MortgageAmoritization!B247-H_MortgageAmoritization!E248,#N/A),'Mortgage Payment Plan'!G301),#N/A),#N/A)</f>
        <v>145604.93795280054</v>
      </c>
      <c r="C248" s="50">
        <f>IFERROR(IF(AND(B247&gt;0,H_MortgageAmoritization!B247-H_MortgageAmoritization!E248&gt;0),F248+C247,#N/A),#N/A)</f>
        <v>278574.97795280028</v>
      </c>
      <c r="D248" s="50">
        <f>IFERROR(IF(AND(B247&gt;0,H_MortgageAmoritization!B247-H_MortgageAmoritization!E248&gt;0),D247+G248,#N/A),#N/A)</f>
        <v>0</v>
      </c>
      <c r="E248" s="50">
        <f>IFERROR(IF(B247&gt;0,IF(ISBLANK('Mortgage Payment Plan'!D301),('Mortgage Payment Plan'!E$18+'Mortgage Payment Plan'!E$19+IF(MONTH(A247)+1=MONTH(1&amp;'Mortgage Payment Plan'!E$21),'Mortgage Payment Plan'!E$20,IF(AND(MONTH(A247)+1=13,MONTH(1&amp;'Mortgage Payment Plan'!E$21)=1),'Mortgage Payment Plan'!E$20,0)))-(H_MortgageAmoritization!B247*'Mortgage Payment Plan'!E$9/12),'Mortgage Payment Plan'!D301),#N/A),#N/A)</f>
        <v>945.98538331940028</v>
      </c>
      <c r="F248" s="50">
        <f>IFERROR(IF(B247&gt;0,IF(ISBLANK('Mortgage Payment Plan'!E301),(H_MortgageAmoritization!B247*'Mortgage Payment Plan'!E$9/12),'Mortgage Payment Plan'!E301),#N/A),#N/A)</f>
        <v>732.75461668059972</v>
      </c>
      <c r="G248" s="50">
        <f>IFERROR(IF(B247&gt;0,IF(ISBLANK('Mortgage Payment Plan'!F301),'Mortgage Payment Plan'!E$14,'Mortgage Payment Plan'!F301),#N/A),#N/A)</f>
        <v>0</v>
      </c>
      <c r="H248" s="50">
        <f t="shared" si="1"/>
        <v>1678.74</v>
      </c>
      <c r="J248" s="49">
        <v>53509</v>
      </c>
      <c r="N248" s="50">
        <v>145604.93795280054</v>
      </c>
      <c r="O248" s="50">
        <v>278574.97795280028</v>
      </c>
      <c r="P248" s="50">
        <v>0</v>
      </c>
      <c r="Q248" s="50" t="e" cm="1">
        <f t="array" ref="Q248">IF('Mortgage Payment Plan'!E$22="Annual",IF(MATCH(J248,S:S,0),N248,#N/A),IF('Mortgage Payment Plan'!E$22="Percentage",_xlfn.IFS(R$2=J248,N248,R$3=J248,N248,R$4=J248,N248,R$5=J248,N248,R$6=J248,N248),#N/A))</f>
        <v>#N/A</v>
      </c>
      <c r="U248" s="49">
        <f>IFERROR(IF(V247&gt;0,IF(H_MortgageAmoritization!V247-H_MortgageAmoritization!Y248&gt;0,DATE(YEAR(U247),MONTH(U247)+1,DAY(U$2)),#N/A),#N/A),#N/A)</f>
        <v>53509</v>
      </c>
      <c r="V248" s="50">
        <f>IFERROR(IF(V247&gt;0,IF(OR(ISBLANK('Mortgage Payment Plan'!Q301),'Mortgage Payment Plan'!Q301=""),IF(H_MortgageAmoritization!V247-H_MortgageAmoritization!Y248&gt;0,H_MortgageAmoritization!V247-H_MortgageAmoritization!Y248,#N/A),'Mortgage Payment Plan'!Q301),#N/A),#N/A)</f>
        <v>145604.22898305953</v>
      </c>
      <c r="W248" s="50">
        <f>IFERROR(IF(AND(V247&gt;0,H_MortgageAmoritization!V247-H_MortgageAmoritization!Y248&gt;0),Z248+W247,#N/A),#N/A)</f>
        <v>278574.63070828037</v>
      </c>
      <c r="X248" s="50">
        <f>IFERROR(IF(AND(V247&gt;0,H_MortgageAmoritization!V247-H_MortgageAmoritization!Y248&gt;0),X247+AA248,#N/A),#N/A)</f>
        <v>0</v>
      </c>
      <c r="Y248" s="50">
        <f>IFERROR(IF(V247&gt;0,(IFERROR(('Mortgage Payment Plan'!E$8*('Mortgage Payment Plan'!E$9/12)/(1-((1+('Mortgage Payment Plan'!E$9/12))^IF('Mortgage Payment Plan'!E$16="30 Year Fixed",-360,-180)))),0))-(H_MortgageAmoritization!V247*'Mortgage Payment Plan'!E$9/12),#N/A),#N/A)</f>
        <v>945.99037364420644</v>
      </c>
      <c r="Z248" s="50">
        <f>IFERROR(IF(V247&gt;0,(H_MortgageAmoritization!V247*'Mortgage Payment Plan'!E$9/12),#N/A),#N/A)</f>
        <v>732.75109678351862</v>
      </c>
      <c r="AA248" s="50">
        <f>IFERROR(IF(V247&gt;0,'Mortgage Payment Plan'!E$14,#N/A),#N/A)</f>
        <v>0</v>
      </c>
      <c r="AB248" s="49">
        <v>53509</v>
      </c>
      <c r="AC248" s="50">
        <v>145604.22898305953</v>
      </c>
      <c r="AD248" s="50">
        <v>278574.63070828037</v>
      </c>
      <c r="AE248" s="50">
        <v>0</v>
      </c>
    </row>
    <row r="249" spans="1:31" ht="15.75" customHeight="1" x14ac:dyDescent="0.25">
      <c r="A249" s="49">
        <f>IFERROR(IF(B248&gt;0,IF(ISBLANK('Mortgage Payment Plan'!C302),IF(H_MortgageAmoritization!B248-H_MortgageAmoritization!E249&gt;0,DATE(YEAR(A248),MONTH(A248)+1,DAY(A$2)),#N/A),'Mortgage Payment Plan'!C302),#N/A),#N/A)</f>
        <v>53540</v>
      </c>
      <c r="B249" s="50">
        <f>IFERROR(IF(B248&gt;0,IF(OR(ISBLANK('Mortgage Payment Plan'!G302),'Mortgage Payment Plan'!G302=""),IF(H_MortgageAmoritization!B248-H_MortgageAmoritization!E249&gt;0,H_MortgageAmoritization!B248-H_MortgageAmoritization!E249,#N/A),'Mortgage Payment Plan'!G302),#N/A),#N/A)</f>
        <v>144654.22264256453</v>
      </c>
      <c r="C249" s="50">
        <f>IFERROR(IF(AND(B248&gt;0,H_MortgageAmoritization!B248-H_MortgageAmoritization!E249&gt;0),F249+C248,#N/A),#N/A)</f>
        <v>279303.0026425643</v>
      </c>
      <c r="D249" s="50">
        <f>IFERROR(IF(AND(B248&gt;0,H_MortgageAmoritization!B248-H_MortgageAmoritization!E249&gt;0),D248+G249,#N/A),#N/A)</f>
        <v>0</v>
      </c>
      <c r="E249" s="50">
        <f>IFERROR(IF(B248&gt;0,IF(ISBLANK('Mortgage Payment Plan'!D302),('Mortgage Payment Plan'!E$18+'Mortgage Payment Plan'!E$19+IF(MONTH(A248)+1=MONTH(1&amp;'Mortgage Payment Plan'!E$21),'Mortgage Payment Plan'!E$20,IF(AND(MONTH(A248)+1=13,MONTH(1&amp;'Mortgage Payment Plan'!E$21)=1),'Mortgage Payment Plan'!E$20,0)))-(H_MortgageAmoritization!B248*'Mortgage Payment Plan'!E$9/12),'Mortgage Payment Plan'!D302),#N/A),#N/A)</f>
        <v>950.71531023599732</v>
      </c>
      <c r="F249" s="50">
        <f>IFERROR(IF(B248&gt;0,IF(ISBLANK('Mortgage Payment Plan'!E302),(H_MortgageAmoritization!B248*'Mortgage Payment Plan'!E$9/12),'Mortgage Payment Plan'!E302),#N/A),#N/A)</f>
        <v>728.02468976400269</v>
      </c>
      <c r="G249" s="50">
        <f>IFERROR(IF(B248&gt;0,IF(ISBLANK('Mortgage Payment Plan'!F302),'Mortgage Payment Plan'!E$14,'Mortgage Payment Plan'!F302),#N/A),#N/A)</f>
        <v>0</v>
      </c>
      <c r="H249" s="50">
        <f t="shared" si="1"/>
        <v>1678.74</v>
      </c>
      <c r="J249" s="49">
        <v>53540</v>
      </c>
      <c r="N249" s="50">
        <v>144654.22264256453</v>
      </c>
      <c r="O249" s="50">
        <v>279303.0026425643</v>
      </c>
      <c r="P249" s="50">
        <v>0</v>
      </c>
      <c r="Q249" s="50" t="e" cm="1">
        <f t="array" ref="Q249">IF('Mortgage Payment Plan'!E$22="Annual",IF(MATCH(J249,S:S,0),N249,#N/A),IF('Mortgage Payment Plan'!E$22="Percentage",_xlfn.IFS(R$2=J249,N249,R$3=J249,N249,R$4=J249,N249,R$5=J249,N249,R$6=J249,N249),#N/A))</f>
        <v>#N/A</v>
      </c>
      <c r="U249" s="49">
        <f>IFERROR(IF(V248&gt;0,IF(H_MortgageAmoritization!V248-H_MortgageAmoritization!Y249&gt;0,DATE(YEAR(U248),MONTH(U248)+1,DAY(U$2)),#N/A),#N/A),#N/A)</f>
        <v>53540</v>
      </c>
      <c r="V249" s="50">
        <f>IFERROR(IF(V248&gt;0,IF(OR(ISBLANK('Mortgage Payment Plan'!Q302),'Mortgage Payment Plan'!Q302=""),IF(H_MortgageAmoritization!V248-H_MortgageAmoritization!Y249&gt;0,H_MortgageAmoritization!V248-H_MortgageAmoritization!Y249,#N/A),'Mortgage Payment Plan'!Q302),#N/A),#N/A)</f>
        <v>144653.50865754709</v>
      </c>
      <c r="W249" s="50">
        <f>IFERROR(IF(AND(V248&gt;0,H_MortgageAmoritization!V248-H_MortgageAmoritization!Y249&gt;0),Z249+W248,#N/A),#N/A)</f>
        <v>279302.65185319568</v>
      </c>
      <c r="X249" s="50">
        <f>IFERROR(IF(AND(V248&gt;0,H_MortgageAmoritization!V248-H_MortgageAmoritization!Y249&gt;0),X248+AA249,#N/A),#N/A)</f>
        <v>0</v>
      </c>
      <c r="Y249" s="50">
        <f>IFERROR(IF(V248&gt;0,(IFERROR(('Mortgage Payment Plan'!E$8*('Mortgage Payment Plan'!E$9/12)/(1-((1+('Mortgage Payment Plan'!E$9/12))^IF('Mortgage Payment Plan'!E$16="30 Year Fixed",-360,-180)))),0))-(H_MortgageAmoritization!V248*'Mortgage Payment Plan'!E$9/12),#N/A),#N/A)</f>
        <v>950.72032551242751</v>
      </c>
      <c r="Z249" s="50">
        <f>IFERROR(IF(V248&gt;0,(H_MortgageAmoritization!V248*'Mortgage Payment Plan'!E$9/12),#N/A),#N/A)</f>
        <v>728.02114491529755</v>
      </c>
      <c r="AA249" s="50">
        <f>IFERROR(IF(V248&gt;0,'Mortgage Payment Plan'!E$14,#N/A),#N/A)</f>
        <v>0</v>
      </c>
      <c r="AB249" s="49">
        <v>53540</v>
      </c>
      <c r="AC249" s="50">
        <v>144653.50865754709</v>
      </c>
      <c r="AD249" s="50">
        <v>279302.65185319568</v>
      </c>
      <c r="AE249" s="50">
        <v>0</v>
      </c>
    </row>
    <row r="250" spans="1:31" ht="15.75" customHeight="1" x14ac:dyDescent="0.25">
      <c r="A250" s="49">
        <f>IFERROR(IF(B249&gt;0,IF(ISBLANK('Mortgage Payment Plan'!C303),IF(H_MortgageAmoritization!B249-H_MortgageAmoritization!E250&gt;0,DATE(YEAR(A249),MONTH(A249)+1,DAY(A$2)),#N/A),'Mortgage Payment Plan'!C303),#N/A),#N/A)</f>
        <v>53571</v>
      </c>
      <c r="B250" s="50">
        <f>IFERROR(IF(B249&gt;0,IF(OR(ISBLANK('Mortgage Payment Plan'!G303),'Mortgage Payment Plan'!G303=""),IF(H_MortgageAmoritization!B249-H_MortgageAmoritization!E250&gt;0,H_MortgageAmoritization!B249-H_MortgageAmoritization!E250,#N/A),'Mortgage Payment Plan'!G303),#N/A),#N/A)</f>
        <v>143698.75375577735</v>
      </c>
      <c r="C250" s="50">
        <f>IFERROR(IF(AND(B249&gt;0,H_MortgageAmoritization!B249-H_MortgageAmoritization!E250&gt;0),F250+C249,#N/A),#N/A)</f>
        <v>280026.2737557771</v>
      </c>
      <c r="D250" s="50">
        <f>IFERROR(IF(AND(B249&gt;0,H_MortgageAmoritization!B249-H_MortgageAmoritization!E250&gt;0),D249+G250,#N/A),#N/A)</f>
        <v>0</v>
      </c>
      <c r="E250" s="50">
        <f>IFERROR(IF(B249&gt;0,IF(ISBLANK('Mortgage Payment Plan'!D303),('Mortgage Payment Plan'!E$18+'Mortgage Payment Plan'!E$19+IF(MONTH(A249)+1=MONTH(1&amp;'Mortgage Payment Plan'!E$21),'Mortgage Payment Plan'!E$20,IF(AND(MONTH(A249)+1=13,MONTH(1&amp;'Mortgage Payment Plan'!E$21)=1),'Mortgage Payment Plan'!E$20,0)))-(H_MortgageAmoritization!B249*'Mortgage Payment Plan'!E$9/12),'Mortgage Payment Plan'!D303),#N/A),#N/A)</f>
        <v>955.46888678717744</v>
      </c>
      <c r="F250" s="50">
        <f>IFERROR(IF(B249&gt;0,IF(ISBLANK('Mortgage Payment Plan'!E303),(H_MortgageAmoritization!B249*'Mortgage Payment Plan'!E$9/12),'Mortgage Payment Plan'!E303),#N/A),#N/A)</f>
        <v>723.27111321282257</v>
      </c>
      <c r="G250" s="50">
        <f>IFERROR(IF(B249&gt;0,IF(ISBLANK('Mortgage Payment Plan'!F303),'Mortgage Payment Plan'!E$14,'Mortgage Payment Plan'!F303),#N/A),#N/A)</f>
        <v>0</v>
      </c>
      <c r="H250" s="50">
        <f t="shared" si="1"/>
        <v>1678.74</v>
      </c>
      <c r="J250" s="49">
        <v>53571</v>
      </c>
      <c r="N250" s="50">
        <v>143698.75375577735</v>
      </c>
      <c r="O250" s="50">
        <v>280026.2737557771</v>
      </c>
      <c r="P250" s="50">
        <v>0</v>
      </c>
      <c r="Q250" s="50" t="e" cm="1">
        <f t="array" ref="Q250">IF('Mortgage Payment Plan'!E$22="Annual",IF(MATCH(J250,S:S,0),N250,#N/A),IF('Mortgage Payment Plan'!E$22="Percentage",_xlfn.IFS(R$2=J250,N250,R$3=J250,N250,R$4=J250,N250,R$5=J250,N250,R$6=J250,N250),#N/A))</f>
        <v>#N/A</v>
      </c>
      <c r="U250" s="49">
        <f>IFERROR(IF(V249&gt;0,IF(H_MortgageAmoritization!V249-H_MortgageAmoritization!Y250&gt;0,DATE(YEAR(U249),MONTH(U249)+1,DAY(U$2)),#N/A),#N/A),#N/A)</f>
        <v>53571</v>
      </c>
      <c r="V250" s="50">
        <f>IFERROR(IF(V249&gt;0,IF(OR(ISBLANK('Mortgage Payment Plan'!Q303),'Mortgage Payment Plan'!Q303=""),IF(H_MortgageAmoritization!V249-H_MortgageAmoritization!Y250&gt;0,H_MortgageAmoritization!V249-H_MortgageAmoritization!Y250,#N/A),'Mortgage Payment Plan'!Q303),#N/A),#N/A)</f>
        <v>143698.03473040709</v>
      </c>
      <c r="W250" s="50">
        <f>IFERROR(IF(AND(V249&gt;0,H_MortgageAmoritization!V249-H_MortgageAmoritization!Y250&gt;0),Z250+W249,#N/A),#N/A)</f>
        <v>280025.9193964834</v>
      </c>
      <c r="X250" s="50">
        <f>IFERROR(IF(AND(V249&gt;0,H_MortgageAmoritization!V249-H_MortgageAmoritization!Y250&gt;0),X249+AA250,#N/A),#N/A)</f>
        <v>0</v>
      </c>
      <c r="Y250" s="50">
        <f>IFERROR(IF(V249&gt;0,(IFERROR(('Mortgage Payment Plan'!E$8*('Mortgage Payment Plan'!E$9/12)/(1-((1+('Mortgage Payment Plan'!E$9/12))^IF('Mortgage Payment Plan'!E$16="30 Year Fixed",-360,-180)))),0))-(H_MortgageAmoritization!V249*'Mortgage Payment Plan'!E$9/12),#N/A),#N/A)</f>
        <v>955.47392713998966</v>
      </c>
      <c r="Z250" s="50">
        <f>IFERROR(IF(V249&gt;0,(H_MortgageAmoritization!V249*'Mortgage Payment Plan'!E$9/12),#N/A),#N/A)</f>
        <v>723.26754328773541</v>
      </c>
      <c r="AA250" s="50">
        <f>IFERROR(IF(V249&gt;0,'Mortgage Payment Plan'!E$14,#N/A),#N/A)</f>
        <v>0</v>
      </c>
      <c r="AB250" s="49">
        <v>53571</v>
      </c>
      <c r="AC250" s="50">
        <v>143698.03473040709</v>
      </c>
      <c r="AD250" s="50">
        <v>280025.9193964834</v>
      </c>
      <c r="AE250" s="50">
        <v>0</v>
      </c>
    </row>
    <row r="251" spans="1:31" ht="15.75" customHeight="1" x14ac:dyDescent="0.25">
      <c r="A251" s="49">
        <f>IFERROR(IF(B250&gt;0,IF(ISBLANK('Mortgage Payment Plan'!C304),IF(H_MortgageAmoritization!B250-H_MortgageAmoritization!E251&gt;0,DATE(YEAR(A250),MONTH(A250)+1,DAY(A$2)),#N/A),'Mortgage Payment Plan'!C304),#N/A),#N/A)</f>
        <v>53601</v>
      </c>
      <c r="B251" s="50">
        <f>IFERROR(IF(B250&gt;0,IF(OR(ISBLANK('Mortgage Payment Plan'!G304),'Mortgage Payment Plan'!G304=""),IF(H_MortgageAmoritization!B250-H_MortgageAmoritization!E251&gt;0,H_MortgageAmoritization!B250-H_MortgageAmoritization!E251,#N/A),'Mortgage Payment Plan'!G304),#N/A),#N/A)</f>
        <v>142738.50752455625</v>
      </c>
      <c r="C251" s="50">
        <f>IFERROR(IF(AND(B250&gt;0,H_MortgageAmoritization!B250-H_MortgageAmoritization!E251&gt;0),F251+C250,#N/A),#N/A)</f>
        <v>280744.76752455597</v>
      </c>
      <c r="D251" s="50">
        <f>IFERROR(IF(AND(B250&gt;0,H_MortgageAmoritization!B250-H_MortgageAmoritization!E251&gt;0),D250+G251,#N/A),#N/A)</f>
        <v>0</v>
      </c>
      <c r="E251" s="50">
        <f>IFERROR(IF(B250&gt;0,IF(ISBLANK('Mortgage Payment Plan'!D304),('Mortgage Payment Plan'!E$18+'Mortgage Payment Plan'!E$19+IF(MONTH(A250)+1=MONTH(1&amp;'Mortgage Payment Plan'!E$21),'Mortgage Payment Plan'!E$20,IF(AND(MONTH(A250)+1=13,MONTH(1&amp;'Mortgage Payment Plan'!E$21)=1),'Mortgage Payment Plan'!E$20,0)))-(H_MortgageAmoritization!B250*'Mortgage Payment Plan'!E$9/12),'Mortgage Payment Plan'!D304),#N/A),#N/A)</f>
        <v>960.24623122111336</v>
      </c>
      <c r="F251" s="50">
        <f>IFERROR(IF(B250&gt;0,IF(ISBLANK('Mortgage Payment Plan'!E304),(H_MortgageAmoritization!B250*'Mortgage Payment Plan'!E$9/12),'Mortgage Payment Plan'!E304),#N/A),#N/A)</f>
        <v>718.49376877888665</v>
      </c>
      <c r="G251" s="50">
        <f>IFERROR(IF(B250&gt;0,IF(ISBLANK('Mortgage Payment Plan'!F304),'Mortgage Payment Plan'!E$14,'Mortgage Payment Plan'!F304),#N/A),#N/A)</f>
        <v>0</v>
      </c>
      <c r="H251" s="50">
        <f t="shared" si="1"/>
        <v>1678.74</v>
      </c>
      <c r="J251" s="49">
        <v>53601</v>
      </c>
      <c r="N251" s="50">
        <v>142738.50752455625</v>
      </c>
      <c r="O251" s="50">
        <v>280744.76752455597</v>
      </c>
      <c r="P251" s="50">
        <v>0</v>
      </c>
      <c r="Q251" s="50" t="e" cm="1">
        <f t="array" ref="Q251">IF('Mortgage Payment Plan'!E$22="Annual",IF(MATCH(J251,S:S,0),N251,#N/A),IF('Mortgage Payment Plan'!E$22="Percentage",_xlfn.IFS(R$2=J251,N251,R$3=J251,N251,R$4=J251,N251,R$5=J251,N251,R$6=J251,N251),#N/A))</f>
        <v>#N/A</v>
      </c>
      <c r="U251" s="49">
        <f>IFERROR(IF(V250&gt;0,IF(H_MortgageAmoritization!V250-H_MortgageAmoritization!Y251&gt;0,DATE(YEAR(U250),MONTH(U250)+1,DAY(U$2)),#N/A),#N/A),#N/A)</f>
        <v>53601</v>
      </c>
      <c r="V251" s="50">
        <f>IFERROR(IF(V250&gt;0,IF(OR(ISBLANK('Mortgage Payment Plan'!Q304),'Mortgage Payment Plan'!Q304=""),IF(H_MortgageAmoritization!V250-H_MortgageAmoritization!Y251&gt;0,H_MortgageAmoritization!V250-H_MortgageAmoritization!Y251,#N/A),'Mortgage Payment Plan'!Q304),#N/A),#N/A)</f>
        <v>142737.78343363141</v>
      </c>
      <c r="W251" s="50">
        <f>IFERROR(IF(AND(V250&gt;0,H_MortgageAmoritization!V250-H_MortgageAmoritization!Y251&gt;0),Z251+W250,#N/A),#N/A)</f>
        <v>280744.40957013541</v>
      </c>
      <c r="X251" s="50">
        <f>IFERROR(IF(AND(V250&gt;0,H_MortgageAmoritization!V250-H_MortgageAmoritization!Y251&gt;0),X250+AA251,#N/A),#N/A)</f>
        <v>0</v>
      </c>
      <c r="Y251" s="50">
        <f>IFERROR(IF(V250&gt;0,(IFERROR(('Mortgage Payment Plan'!E$8*('Mortgage Payment Plan'!E$9/12)/(1-((1+('Mortgage Payment Plan'!E$9/12))^IF('Mortgage Payment Plan'!E$16="30 Year Fixed",-360,-180)))),0))-(H_MortgageAmoritization!V250*'Mortgage Payment Plan'!E$9/12),#N/A),#N/A)</f>
        <v>960.25129677568964</v>
      </c>
      <c r="Z251" s="50">
        <f>IFERROR(IF(V250&gt;0,(H_MortgageAmoritization!V250*'Mortgage Payment Plan'!E$9/12),#N/A),#N/A)</f>
        <v>718.49017365203542</v>
      </c>
      <c r="AA251" s="50">
        <f>IFERROR(IF(V250&gt;0,'Mortgage Payment Plan'!E$14,#N/A),#N/A)</f>
        <v>0</v>
      </c>
      <c r="AB251" s="49">
        <v>53601</v>
      </c>
      <c r="AC251" s="50">
        <v>142737.78343363141</v>
      </c>
      <c r="AD251" s="50">
        <v>280744.40957013541</v>
      </c>
      <c r="AE251" s="50">
        <v>0</v>
      </c>
    </row>
    <row r="252" spans="1:31" ht="15.75" customHeight="1" x14ac:dyDescent="0.25">
      <c r="A252" s="49">
        <f>IFERROR(IF(B251&gt;0,IF(ISBLANK('Mortgage Payment Plan'!C305),IF(H_MortgageAmoritization!B251-H_MortgageAmoritization!E252&gt;0,DATE(YEAR(A251),MONTH(A251)+1,DAY(A$2)),#N/A),'Mortgage Payment Plan'!C305),#N/A),#N/A)</f>
        <v>53632</v>
      </c>
      <c r="B252" s="50">
        <f>IFERROR(IF(B251&gt;0,IF(OR(ISBLANK('Mortgage Payment Plan'!G305),'Mortgage Payment Plan'!G305=""),IF(H_MortgageAmoritization!B251-H_MortgageAmoritization!E252&gt;0,H_MortgageAmoritization!B251-H_MortgageAmoritization!E252,#N/A),'Mortgage Payment Plan'!G305),#N/A),#N/A)</f>
        <v>141773.46006217902</v>
      </c>
      <c r="C252" s="50">
        <f>IFERROR(IF(AND(B251&gt;0,H_MortgageAmoritization!B251-H_MortgageAmoritization!E252&gt;0),F252+C251,#N/A),#N/A)</f>
        <v>281458.46006217872</v>
      </c>
      <c r="D252" s="50">
        <f>IFERROR(IF(AND(B251&gt;0,H_MortgageAmoritization!B251-H_MortgageAmoritization!E252&gt;0),D251+G252,#N/A),#N/A)</f>
        <v>0</v>
      </c>
      <c r="E252" s="50">
        <f>IFERROR(IF(B251&gt;0,IF(ISBLANK('Mortgage Payment Plan'!D305),('Mortgage Payment Plan'!E$18+'Mortgage Payment Plan'!E$19+IF(MONTH(A251)+1=MONTH(1&amp;'Mortgage Payment Plan'!E$21),'Mortgage Payment Plan'!E$20,IF(AND(MONTH(A251)+1=13,MONTH(1&amp;'Mortgage Payment Plan'!E$21)=1),'Mortgage Payment Plan'!E$20,0)))-(H_MortgageAmoritization!B251*'Mortgage Payment Plan'!E$9/12),'Mortgage Payment Plan'!D305),#N/A),#N/A)</f>
        <v>965.04746237721872</v>
      </c>
      <c r="F252" s="50">
        <f>IFERROR(IF(B251&gt;0,IF(ISBLANK('Mortgage Payment Plan'!E305),(H_MortgageAmoritization!B251*'Mortgage Payment Plan'!E$9/12),'Mortgage Payment Plan'!E305),#N/A),#N/A)</f>
        <v>713.69253762278129</v>
      </c>
      <c r="G252" s="50">
        <f>IFERROR(IF(B251&gt;0,IF(ISBLANK('Mortgage Payment Plan'!F305),'Mortgage Payment Plan'!E$14,'Mortgage Payment Plan'!F305),#N/A),#N/A)</f>
        <v>0</v>
      </c>
      <c r="H252" s="50">
        <f t="shared" si="1"/>
        <v>1678.74</v>
      </c>
      <c r="J252" s="49">
        <v>53632</v>
      </c>
      <c r="N252" s="50">
        <v>141773.46006217902</v>
      </c>
      <c r="O252" s="50">
        <v>281458.46006217872</v>
      </c>
      <c r="P252" s="50">
        <v>0</v>
      </c>
      <c r="Q252" s="50" t="e" cm="1">
        <f t="array" ref="Q252">IF('Mortgage Payment Plan'!E$22="Annual",IF(MATCH(J252,S:S,0),N252,#N/A),IF('Mortgage Payment Plan'!E$22="Percentage",_xlfn.IFS(R$2=J252,N252,R$3=J252,N252,R$4=J252,N252,R$5=J252,N252,R$6=J252,N252),#N/A))</f>
        <v>#N/A</v>
      </c>
      <c r="U252" s="49">
        <f>IFERROR(IF(V251&gt;0,IF(H_MortgageAmoritization!V251-H_MortgageAmoritization!Y252&gt;0,DATE(YEAR(U251),MONTH(U251)+1,DAY(U$2)),#N/A),#N/A),#N/A)</f>
        <v>53632</v>
      </c>
      <c r="V252" s="50">
        <f>IFERROR(IF(V251&gt;0,IF(OR(ISBLANK('Mortgage Payment Plan'!Q305),'Mortgage Payment Plan'!Q305=""),IF(H_MortgageAmoritization!V251-H_MortgageAmoritization!Y252&gt;0,H_MortgageAmoritization!V251-H_MortgageAmoritization!Y252,#N/A),'Mortgage Payment Plan'!Q305),#N/A),#N/A)</f>
        <v>141772.73088037185</v>
      </c>
      <c r="W252" s="50">
        <f>IFERROR(IF(AND(V251&gt;0,H_MortgageAmoritization!V251-H_MortgageAmoritization!Y252&gt;0),Z252+W251,#N/A),#N/A)</f>
        <v>281458.09848730359</v>
      </c>
      <c r="X252" s="50">
        <f>IFERROR(IF(AND(V251&gt;0,H_MortgageAmoritization!V251-H_MortgageAmoritization!Y252&gt;0),X251+AA252,#N/A),#N/A)</f>
        <v>0</v>
      </c>
      <c r="Y252" s="50">
        <f>IFERROR(IF(V251&gt;0,(IFERROR(('Mortgage Payment Plan'!E$8*('Mortgage Payment Plan'!E$9/12)/(1-((1+('Mortgage Payment Plan'!E$9/12))^IF('Mortgage Payment Plan'!E$16="30 Year Fixed",-360,-180)))),0))-(H_MortgageAmoritization!V251*'Mortgage Payment Plan'!E$9/12),#N/A),#N/A)</f>
        <v>965.05255325956807</v>
      </c>
      <c r="Z252" s="50">
        <f>IFERROR(IF(V251&gt;0,(H_MortgageAmoritization!V251*'Mortgage Payment Plan'!E$9/12),#N/A),#N/A)</f>
        <v>713.68891716815699</v>
      </c>
      <c r="AA252" s="50">
        <f>IFERROR(IF(V251&gt;0,'Mortgage Payment Plan'!E$14,#N/A),#N/A)</f>
        <v>0</v>
      </c>
      <c r="AB252" s="49">
        <v>53632</v>
      </c>
      <c r="AC252" s="50">
        <v>141772.73088037185</v>
      </c>
      <c r="AD252" s="50">
        <v>281458.09848730359</v>
      </c>
      <c r="AE252" s="50">
        <v>0</v>
      </c>
    </row>
    <row r="253" spans="1:31" ht="15.75" customHeight="1" x14ac:dyDescent="0.25">
      <c r="A253" s="49">
        <f>IFERROR(IF(B252&gt;0,IF(ISBLANK('Mortgage Payment Plan'!C306),IF(H_MortgageAmoritization!B252-H_MortgageAmoritization!E253&gt;0,DATE(YEAR(A252),MONTH(A252)+1,DAY(A$2)),#N/A),'Mortgage Payment Plan'!C306),#N/A),#N/A)</f>
        <v>53662</v>
      </c>
      <c r="B253" s="50">
        <f>IFERROR(IF(B252&gt;0,IF(OR(ISBLANK('Mortgage Payment Plan'!G306),'Mortgage Payment Plan'!G306=""),IF(H_MortgageAmoritization!B252-H_MortgageAmoritization!E253&gt;0,H_MortgageAmoritization!B252-H_MortgageAmoritization!E253,#N/A),'Mortgage Payment Plan'!G306),#N/A),#N/A)</f>
        <v>140803.58736248992</v>
      </c>
      <c r="C253" s="50">
        <f>IFERROR(IF(AND(B252&gt;0,H_MortgageAmoritization!B252-H_MortgageAmoritization!E253&gt;0),F253+C252,#N/A),#N/A)</f>
        <v>282167.3273624896</v>
      </c>
      <c r="D253" s="50">
        <f>IFERROR(IF(AND(B252&gt;0,H_MortgageAmoritization!B252-H_MortgageAmoritization!E253&gt;0),D252+G253,#N/A),#N/A)</f>
        <v>0</v>
      </c>
      <c r="E253" s="50">
        <f>IFERROR(IF(B252&gt;0,IF(ISBLANK('Mortgage Payment Plan'!D306),('Mortgage Payment Plan'!E$18+'Mortgage Payment Plan'!E$19+IF(MONTH(A252)+1=MONTH(1&amp;'Mortgage Payment Plan'!E$21),'Mortgage Payment Plan'!E$20,IF(AND(MONTH(A252)+1=13,MONTH(1&amp;'Mortgage Payment Plan'!E$21)=1),'Mortgage Payment Plan'!E$20,0)))-(H_MortgageAmoritization!B252*'Mortgage Payment Plan'!E$9/12),'Mortgage Payment Plan'!D306),#N/A),#N/A)</f>
        <v>969.87269968910493</v>
      </c>
      <c r="F253" s="50">
        <f>IFERROR(IF(B252&gt;0,IF(ISBLANK('Mortgage Payment Plan'!E306),(H_MortgageAmoritization!B252*'Mortgage Payment Plan'!E$9/12),'Mortgage Payment Plan'!E306),#N/A),#N/A)</f>
        <v>708.86730031089508</v>
      </c>
      <c r="G253" s="50">
        <f>IFERROR(IF(B252&gt;0,IF(ISBLANK('Mortgage Payment Plan'!F306),'Mortgage Payment Plan'!E$14,'Mortgage Payment Plan'!F306),#N/A),#N/A)</f>
        <v>0</v>
      </c>
      <c r="H253" s="50">
        <f t="shared" si="1"/>
        <v>1678.74</v>
      </c>
      <c r="J253" s="49">
        <v>53662</v>
      </c>
      <c r="N253" s="50">
        <v>140803.58736248992</v>
      </c>
      <c r="O253" s="50">
        <v>282167.3273624896</v>
      </c>
      <c r="P253" s="50">
        <v>0</v>
      </c>
      <c r="Q253" s="50" t="e" cm="1">
        <f t="array" ref="Q253">IF('Mortgage Payment Plan'!E$22="Annual",IF(MATCH(J253,S:S,0),N253,#N/A),IF('Mortgage Payment Plan'!E$22="Percentage",_xlfn.IFS(R$2=J253,N253,R$3=J253,N253,R$4=J253,N253,R$5=J253,N253,R$6=J253,N253),#N/A))</f>
        <v>#N/A</v>
      </c>
      <c r="U253" s="49">
        <f>IFERROR(IF(V252&gt;0,IF(H_MortgageAmoritization!V252-H_MortgageAmoritization!Y253&gt;0,DATE(YEAR(U252),MONTH(U252)+1,DAY(U$2)),#N/A),#N/A),#N/A)</f>
        <v>53662</v>
      </c>
      <c r="V253" s="50">
        <f>IFERROR(IF(V252&gt;0,IF(OR(ISBLANK('Mortgage Payment Plan'!Q306),'Mortgage Payment Plan'!Q306=""),IF(H_MortgageAmoritization!V252-H_MortgageAmoritization!Y253&gt;0,H_MortgageAmoritization!V252-H_MortgageAmoritization!Y253,#N/A),'Mortgage Payment Plan'!Q306),#N/A),#N/A)</f>
        <v>140802.85306434598</v>
      </c>
      <c r="W253" s="50">
        <f>IFERROR(IF(AND(V252&gt;0,H_MortgageAmoritization!V252-H_MortgageAmoritization!Y253&gt;0),Z253+W252,#N/A),#N/A)</f>
        <v>282166.96214170544</v>
      </c>
      <c r="X253" s="50">
        <f>IFERROR(IF(AND(V252&gt;0,H_MortgageAmoritization!V252-H_MortgageAmoritization!Y253&gt;0),X252+AA253,#N/A),#N/A)</f>
        <v>0</v>
      </c>
      <c r="Y253" s="50">
        <f>IFERROR(IF(V252&gt;0,(IFERROR(('Mortgage Payment Plan'!E$8*('Mortgage Payment Plan'!E$9/12)/(1-((1+('Mortgage Payment Plan'!E$9/12))^IF('Mortgage Payment Plan'!E$16="30 Year Fixed",-360,-180)))),0))-(H_MortgageAmoritization!V252*'Mortgage Payment Plan'!E$9/12),#N/A),#N/A)</f>
        <v>969.87781602586585</v>
      </c>
      <c r="Z253" s="50">
        <f>IFERROR(IF(V252&gt;0,(H_MortgageAmoritization!V252*'Mortgage Payment Plan'!E$9/12),#N/A),#N/A)</f>
        <v>708.86365440185921</v>
      </c>
      <c r="AA253" s="50">
        <f>IFERROR(IF(V252&gt;0,'Mortgage Payment Plan'!E$14,#N/A),#N/A)</f>
        <v>0</v>
      </c>
      <c r="AB253" s="49">
        <v>53662</v>
      </c>
      <c r="AC253" s="50">
        <v>140802.85306434598</v>
      </c>
      <c r="AD253" s="50">
        <v>282166.96214170544</v>
      </c>
      <c r="AE253" s="50">
        <v>0</v>
      </c>
    </row>
    <row r="254" spans="1:31" ht="15.75" customHeight="1" x14ac:dyDescent="0.25">
      <c r="A254" s="49">
        <f>IFERROR(IF(B253&gt;0,IF(ISBLANK('Mortgage Payment Plan'!C307),IF(H_MortgageAmoritization!B253-H_MortgageAmoritization!E254&gt;0,DATE(YEAR(A253),MONTH(A253)+1,DAY(A$2)),#N/A),'Mortgage Payment Plan'!C307),#N/A),#N/A)</f>
        <v>53693</v>
      </c>
      <c r="B254" s="50">
        <f>IFERROR(IF(B253&gt;0,IF(OR(ISBLANK('Mortgage Payment Plan'!G307),'Mortgage Payment Plan'!G307=""),IF(H_MortgageAmoritization!B253-H_MortgageAmoritization!E254&gt;0,H_MortgageAmoritization!B253-H_MortgageAmoritization!E254,#N/A),'Mortgage Payment Plan'!G307),#N/A),#N/A)</f>
        <v>139828.86529930239</v>
      </c>
      <c r="C254" s="50">
        <f>IFERROR(IF(AND(B253&gt;0,H_MortgageAmoritization!B253-H_MortgageAmoritization!E254&gt;0),F254+C253,#N/A),#N/A)</f>
        <v>282871.34529930202</v>
      </c>
      <c r="D254" s="50">
        <f>IFERROR(IF(AND(B253&gt;0,H_MortgageAmoritization!B253-H_MortgageAmoritization!E254&gt;0),D253+G254,#N/A),#N/A)</f>
        <v>0</v>
      </c>
      <c r="E254" s="50">
        <f>IFERROR(IF(B253&gt;0,IF(ISBLANK('Mortgage Payment Plan'!D307),('Mortgage Payment Plan'!E$18+'Mortgage Payment Plan'!E$19+IF(MONTH(A253)+1=MONTH(1&amp;'Mortgage Payment Plan'!E$21),'Mortgage Payment Plan'!E$20,IF(AND(MONTH(A253)+1=13,MONTH(1&amp;'Mortgage Payment Plan'!E$21)=1),'Mortgage Payment Plan'!E$20,0)))-(H_MortgageAmoritization!B253*'Mortgage Payment Plan'!E$9/12),'Mortgage Payment Plan'!D307),#N/A),#N/A)</f>
        <v>974.72206318755048</v>
      </c>
      <c r="F254" s="50">
        <f>IFERROR(IF(B253&gt;0,IF(ISBLANK('Mortgage Payment Plan'!E307),(H_MortgageAmoritization!B253*'Mortgage Payment Plan'!E$9/12),'Mortgage Payment Plan'!E307),#N/A),#N/A)</f>
        <v>704.01793681244953</v>
      </c>
      <c r="G254" s="50">
        <f>IFERROR(IF(B253&gt;0,IF(ISBLANK('Mortgage Payment Plan'!F307),'Mortgage Payment Plan'!E$14,'Mortgage Payment Plan'!F307),#N/A),#N/A)</f>
        <v>0</v>
      </c>
      <c r="H254" s="50">
        <f t="shared" si="1"/>
        <v>1678.74</v>
      </c>
      <c r="J254" s="49">
        <v>53693</v>
      </c>
      <c r="N254" s="50">
        <v>139828.86529930239</v>
      </c>
      <c r="O254" s="50">
        <v>282871.34529930202</v>
      </c>
      <c r="P254" s="50">
        <v>0</v>
      </c>
      <c r="Q254" s="50" cm="1">
        <f t="array" ref="Q254">IF('Mortgage Payment Plan'!E$22="Annual",IF(MATCH(J254,S:S,0),N254,#N/A),IF('Mortgage Payment Plan'!E$22="Percentage",_xlfn.IFS(R$2=J254,N254,R$3=J254,N254,R$4=J254,N254,R$5=J254,N254,R$6=J254,N254),#N/A))</f>
        <v>139828.86529930239</v>
      </c>
      <c r="U254" s="49">
        <f>IFERROR(IF(V253&gt;0,IF(H_MortgageAmoritization!V253-H_MortgageAmoritization!Y254&gt;0,DATE(YEAR(U253),MONTH(U253)+1,DAY(U$2)),#N/A),#N/A),#N/A)</f>
        <v>53693</v>
      </c>
      <c r="V254" s="50">
        <f>IFERROR(IF(V253&gt;0,IF(OR(ISBLANK('Mortgage Payment Plan'!Q307),'Mortgage Payment Plan'!Q307=""),IF(H_MortgageAmoritization!V253-H_MortgageAmoritization!Y254&gt;0,H_MortgageAmoritization!V253-H_MortgageAmoritization!Y254,#N/A),'Mortgage Payment Plan'!Q307),#N/A),#N/A)</f>
        <v>139828.12585923998</v>
      </c>
      <c r="W254" s="50">
        <f>IFERROR(IF(AND(V253&gt;0,H_MortgageAmoritization!V253-H_MortgageAmoritization!Y254&gt;0),Z254+W253,#N/A),#N/A)</f>
        <v>282870.97640702716</v>
      </c>
      <c r="X254" s="50">
        <f>IFERROR(IF(AND(V253&gt;0,H_MortgageAmoritization!V253-H_MortgageAmoritization!Y254&gt;0),X253+AA254,#N/A),#N/A)</f>
        <v>0</v>
      </c>
      <c r="Y254" s="50">
        <f>IFERROR(IF(V253&gt;0,(IFERROR(('Mortgage Payment Plan'!E$8*('Mortgage Payment Plan'!E$9/12)/(1-((1+('Mortgage Payment Plan'!E$9/12))^IF('Mortgage Payment Plan'!E$16="30 Year Fixed",-360,-180)))),0))-(H_MortgageAmoritization!V253*'Mortgage Payment Plan'!E$9/12),#N/A),#N/A)</f>
        <v>974.72720510599515</v>
      </c>
      <c r="Z254" s="50">
        <f>IFERROR(IF(V253&gt;0,(H_MortgageAmoritization!V253*'Mortgage Payment Plan'!E$9/12),#N/A),#N/A)</f>
        <v>704.01426532172991</v>
      </c>
      <c r="AA254" s="50">
        <f>IFERROR(IF(V253&gt;0,'Mortgage Payment Plan'!E$14,#N/A),#N/A)</f>
        <v>0</v>
      </c>
      <c r="AB254" s="49">
        <v>53693</v>
      </c>
      <c r="AC254" s="50">
        <v>139828.12585923998</v>
      </c>
      <c r="AD254" s="50">
        <v>282870.97640702716</v>
      </c>
      <c r="AE254" s="50">
        <v>0</v>
      </c>
    </row>
    <row r="255" spans="1:31" ht="15.75" customHeight="1" x14ac:dyDescent="0.25">
      <c r="A255" s="49">
        <f>IFERROR(IF(B254&gt;0,IF(ISBLANK('Mortgage Payment Plan'!C308),IF(H_MortgageAmoritization!B254-H_MortgageAmoritization!E255&gt;0,DATE(YEAR(A254),MONTH(A254)+1,DAY(A$2)),#N/A),'Mortgage Payment Plan'!C308),#N/A),#N/A)</f>
        <v>53724</v>
      </c>
      <c r="B255" s="50">
        <f>IFERROR(IF(B254&gt;0,IF(OR(ISBLANK('Mortgage Payment Plan'!G308),'Mortgage Payment Plan'!G308=""),IF(H_MortgageAmoritization!B254-H_MortgageAmoritization!E255&gt;0,H_MortgageAmoritization!B254-H_MortgageAmoritization!E255,#N/A),'Mortgage Payment Plan'!G308),#N/A),#N/A)</f>
        <v>138849.26962579889</v>
      </c>
      <c r="C255" s="50">
        <f>IFERROR(IF(AND(B254&gt;0,H_MortgageAmoritization!B254-H_MortgageAmoritization!E255&gt;0),F255+C254,#N/A),#N/A)</f>
        <v>283570.48962579854</v>
      </c>
      <c r="D255" s="50">
        <f>IFERROR(IF(AND(B254&gt;0,H_MortgageAmoritization!B254-H_MortgageAmoritization!E255&gt;0),D254+G255,#N/A),#N/A)</f>
        <v>0</v>
      </c>
      <c r="E255" s="50">
        <f>IFERROR(IF(B254&gt;0,IF(ISBLANK('Mortgage Payment Plan'!D308),('Mortgage Payment Plan'!E$18+'Mortgage Payment Plan'!E$19+IF(MONTH(A254)+1=MONTH(1&amp;'Mortgage Payment Plan'!E$21),'Mortgage Payment Plan'!E$20,IF(AND(MONTH(A254)+1=13,MONTH(1&amp;'Mortgage Payment Plan'!E$21)=1),'Mortgage Payment Plan'!E$20,0)))-(H_MortgageAmoritization!B254*'Mortgage Payment Plan'!E$9/12),'Mortgage Payment Plan'!D308),#N/A),#N/A)</f>
        <v>979.59567350348811</v>
      </c>
      <c r="F255" s="50">
        <f>IFERROR(IF(B254&gt;0,IF(ISBLANK('Mortgage Payment Plan'!E308),(H_MortgageAmoritization!B254*'Mortgage Payment Plan'!E$9/12),'Mortgage Payment Plan'!E308),#N/A),#N/A)</f>
        <v>699.14432649651189</v>
      </c>
      <c r="G255" s="50">
        <f>IFERROR(IF(B254&gt;0,IF(ISBLANK('Mortgage Payment Plan'!F308),'Mortgage Payment Plan'!E$14,'Mortgage Payment Plan'!F308),#N/A),#N/A)</f>
        <v>0</v>
      </c>
      <c r="H255" s="50">
        <f t="shared" si="1"/>
        <v>1678.74</v>
      </c>
      <c r="J255" s="49">
        <v>53724</v>
      </c>
      <c r="N255" s="50">
        <v>138849.26962579889</v>
      </c>
      <c r="O255" s="50">
        <v>283570.48962579854</v>
      </c>
      <c r="P255" s="50">
        <v>0</v>
      </c>
      <c r="Q255" s="50" t="e" cm="1">
        <f t="array" ref="Q255">IF('Mortgage Payment Plan'!E$22="Annual",IF(MATCH(J255,S:S,0),N255,#N/A),IF('Mortgage Payment Plan'!E$22="Percentage",_xlfn.IFS(R$2=J255,N255,R$3=J255,N255,R$4=J255,N255,R$5=J255,N255,R$6=J255,N255),#N/A))</f>
        <v>#N/A</v>
      </c>
      <c r="U255" s="49">
        <f>IFERROR(IF(V254&gt;0,IF(H_MortgageAmoritization!V254-H_MortgageAmoritization!Y255&gt;0,DATE(YEAR(U254),MONTH(U254)+1,DAY(U$2)),#N/A),#N/A),#N/A)</f>
        <v>53724</v>
      </c>
      <c r="V255" s="50">
        <f>IFERROR(IF(V254&gt;0,IF(OR(ISBLANK('Mortgage Payment Plan'!Q308),'Mortgage Payment Plan'!Q308=""),IF(H_MortgageAmoritization!V254-H_MortgageAmoritization!Y255&gt;0,H_MortgageAmoritization!V254-H_MortgageAmoritization!Y255,#N/A),'Mortgage Payment Plan'!Q308),#N/A),#N/A)</f>
        <v>138848.52501810846</v>
      </c>
      <c r="W255" s="50">
        <f>IFERROR(IF(AND(V254&gt;0,H_MortgageAmoritization!V254-H_MortgageAmoritization!Y255&gt;0),Z255+W254,#N/A),#N/A)</f>
        <v>283570.11703632335</v>
      </c>
      <c r="X255" s="50">
        <f>IFERROR(IF(AND(V254&gt;0,H_MortgageAmoritization!V254-H_MortgageAmoritization!Y255&gt;0),X254+AA255,#N/A),#N/A)</f>
        <v>0</v>
      </c>
      <c r="Y255" s="50">
        <f>IFERROR(IF(V254&gt;0,(IFERROR(('Mortgage Payment Plan'!E$8*('Mortgage Payment Plan'!E$9/12)/(1-((1+('Mortgage Payment Plan'!E$9/12))^IF('Mortgage Payment Plan'!E$16="30 Year Fixed",-360,-180)))),0))-(H_MortgageAmoritization!V254*'Mortgage Payment Plan'!E$9/12),#N/A),#N/A)</f>
        <v>979.60084113152527</v>
      </c>
      <c r="Z255" s="50">
        <f>IFERROR(IF(V254&gt;0,(H_MortgageAmoritization!V254*'Mortgage Payment Plan'!E$9/12),#N/A),#N/A)</f>
        <v>699.14062929619979</v>
      </c>
      <c r="AA255" s="50">
        <f>IFERROR(IF(V254&gt;0,'Mortgage Payment Plan'!E$14,#N/A),#N/A)</f>
        <v>0</v>
      </c>
      <c r="AB255" s="49">
        <v>53724</v>
      </c>
      <c r="AC255" s="50">
        <v>138848.52501810846</v>
      </c>
      <c r="AD255" s="50">
        <v>283570.11703632335</v>
      </c>
      <c r="AE255" s="50">
        <v>0</v>
      </c>
    </row>
    <row r="256" spans="1:31" ht="15.75" customHeight="1" x14ac:dyDescent="0.25">
      <c r="A256" s="49">
        <f>IFERROR(IF(B255&gt;0,IF(ISBLANK('Mortgage Payment Plan'!C309),IF(H_MortgageAmoritization!B255-H_MortgageAmoritization!E256&gt;0,DATE(YEAR(A255),MONTH(A255)+1,DAY(A$2)),#N/A),'Mortgage Payment Plan'!C309),#N/A),#N/A)</f>
        <v>53752</v>
      </c>
      <c r="B256" s="50">
        <f>IFERROR(IF(B255&gt;0,IF(OR(ISBLANK('Mortgage Payment Plan'!G309),'Mortgage Payment Plan'!G309=""),IF(H_MortgageAmoritization!B255-H_MortgageAmoritization!E256&gt;0,H_MortgageAmoritization!B255-H_MortgageAmoritization!E256,#N/A),'Mortgage Payment Plan'!G309),#N/A),#N/A)</f>
        <v>137864.77597392787</v>
      </c>
      <c r="C256" s="50">
        <f>IFERROR(IF(AND(B255&gt;0,H_MortgageAmoritization!B255-H_MortgageAmoritization!E256&gt;0),F256+C255,#N/A),#N/A)</f>
        <v>284264.73597392754</v>
      </c>
      <c r="D256" s="50">
        <f>IFERROR(IF(AND(B255&gt;0,H_MortgageAmoritization!B255-H_MortgageAmoritization!E256&gt;0),D255+G256,#N/A),#N/A)</f>
        <v>0</v>
      </c>
      <c r="E256" s="50">
        <f>IFERROR(IF(B255&gt;0,IF(ISBLANK('Mortgage Payment Plan'!D309),('Mortgage Payment Plan'!E$18+'Mortgage Payment Plan'!E$19+IF(MONTH(A255)+1=MONTH(1&amp;'Mortgage Payment Plan'!E$21),'Mortgage Payment Plan'!E$20,IF(AND(MONTH(A255)+1=13,MONTH(1&amp;'Mortgage Payment Plan'!E$21)=1),'Mortgage Payment Plan'!E$20,0)))-(H_MortgageAmoritization!B255*'Mortgage Payment Plan'!E$9/12),'Mortgage Payment Plan'!D309),#N/A),#N/A)</f>
        <v>984.49365187100568</v>
      </c>
      <c r="F256" s="50">
        <f>IFERROR(IF(B255&gt;0,IF(ISBLANK('Mortgage Payment Plan'!E309),(H_MortgageAmoritization!B255*'Mortgage Payment Plan'!E$9/12),'Mortgage Payment Plan'!E309),#N/A),#N/A)</f>
        <v>694.24634812899433</v>
      </c>
      <c r="G256" s="50">
        <f>IFERROR(IF(B255&gt;0,IF(ISBLANK('Mortgage Payment Plan'!F309),'Mortgage Payment Plan'!E$14,'Mortgage Payment Plan'!F309),#N/A),#N/A)</f>
        <v>0</v>
      </c>
      <c r="H256" s="50">
        <f t="shared" si="1"/>
        <v>1678.74</v>
      </c>
      <c r="J256" s="49">
        <v>53752</v>
      </c>
      <c r="N256" s="50">
        <v>137864.77597392787</v>
      </c>
      <c r="O256" s="50">
        <v>284264.73597392754</v>
      </c>
      <c r="P256" s="50">
        <v>0</v>
      </c>
      <c r="Q256" s="50" t="e" cm="1">
        <f t="array" ref="Q256">IF('Mortgage Payment Plan'!E$22="Annual",IF(MATCH(J256,S:S,0),N256,#N/A),IF('Mortgage Payment Plan'!E$22="Percentage",_xlfn.IFS(R$2=J256,N256,R$3=J256,N256,R$4=J256,N256,R$5=J256,N256,R$6=J256,N256),#N/A))</f>
        <v>#N/A</v>
      </c>
      <c r="U256" s="49">
        <f>IFERROR(IF(V255&gt;0,IF(H_MortgageAmoritization!V255-H_MortgageAmoritization!Y256&gt;0,DATE(YEAR(U255),MONTH(U255)+1,DAY(U$2)),#N/A),#N/A),#N/A)</f>
        <v>53752</v>
      </c>
      <c r="V256" s="50">
        <f>IFERROR(IF(V255&gt;0,IF(OR(ISBLANK('Mortgage Payment Plan'!Q309),'Mortgage Payment Plan'!Q309=""),IF(H_MortgageAmoritization!V255-H_MortgageAmoritization!Y256&gt;0,H_MortgageAmoritization!V255-H_MortgageAmoritization!Y256,#N/A),'Mortgage Payment Plan'!Q309),#N/A),#N/A)</f>
        <v>137864.02617277126</v>
      </c>
      <c r="W256" s="50">
        <f>IFERROR(IF(AND(V255&gt;0,H_MortgageAmoritization!V255-H_MortgageAmoritization!Y256&gt;0),Z256+W255,#N/A),#N/A)</f>
        <v>284264.35966141388</v>
      </c>
      <c r="X256" s="50">
        <f>IFERROR(IF(AND(V255&gt;0,H_MortgageAmoritization!V255-H_MortgageAmoritization!Y256&gt;0),X255+AA256,#N/A),#N/A)</f>
        <v>0</v>
      </c>
      <c r="Y256" s="50">
        <f>IFERROR(IF(V255&gt;0,(IFERROR(('Mortgage Payment Plan'!E$8*('Mortgage Payment Plan'!E$9/12)/(1-((1+('Mortgage Payment Plan'!E$9/12))^IF('Mortgage Payment Plan'!E$16="30 Year Fixed",-360,-180)))),0))-(H_MortgageAmoritization!V255*'Mortgage Payment Plan'!E$9/12),#N/A),#N/A)</f>
        <v>984.49884533718284</v>
      </c>
      <c r="Z256" s="50">
        <f>IFERROR(IF(V255&gt;0,(H_MortgageAmoritization!V255*'Mortgage Payment Plan'!E$9/12),#N/A),#N/A)</f>
        <v>694.24262509054222</v>
      </c>
      <c r="AA256" s="50">
        <f>IFERROR(IF(V255&gt;0,'Mortgage Payment Plan'!E$14,#N/A),#N/A)</f>
        <v>0</v>
      </c>
      <c r="AB256" s="49">
        <v>53752</v>
      </c>
      <c r="AC256" s="50">
        <v>137864.02617277126</v>
      </c>
      <c r="AD256" s="50">
        <v>284264.35966141388</v>
      </c>
      <c r="AE256" s="50">
        <v>0</v>
      </c>
    </row>
    <row r="257" spans="1:31" ht="15.75" customHeight="1" x14ac:dyDescent="0.25">
      <c r="A257" s="49">
        <f>IFERROR(IF(B256&gt;0,IF(ISBLANK('Mortgage Payment Plan'!C310),IF(H_MortgageAmoritization!B256-H_MortgageAmoritization!E257&gt;0,DATE(YEAR(A256),MONTH(A256)+1,DAY(A$2)),#N/A),'Mortgage Payment Plan'!C310),#N/A),#N/A)</f>
        <v>53783</v>
      </c>
      <c r="B257" s="50">
        <f>IFERROR(IF(B256&gt;0,IF(OR(ISBLANK('Mortgage Payment Plan'!G310),'Mortgage Payment Plan'!G310=""),IF(H_MortgageAmoritization!B256-H_MortgageAmoritization!E257&gt;0,H_MortgageAmoritization!B256-H_MortgageAmoritization!E257,#N/A),'Mortgage Payment Plan'!G310),#N/A),#N/A)</f>
        <v>136875.3598537975</v>
      </c>
      <c r="C257" s="50">
        <f>IFERROR(IF(AND(B256&gt;0,H_MortgageAmoritization!B256-H_MortgageAmoritization!E257&gt;0),F257+C256,#N/A),#N/A)</f>
        <v>284954.0598537972</v>
      </c>
      <c r="D257" s="50">
        <f>IFERROR(IF(AND(B256&gt;0,H_MortgageAmoritization!B256-H_MortgageAmoritization!E257&gt;0),D256+G257,#N/A),#N/A)</f>
        <v>0</v>
      </c>
      <c r="E257" s="50">
        <f>IFERROR(IF(B256&gt;0,IF(ISBLANK('Mortgage Payment Plan'!D310),('Mortgage Payment Plan'!E$18+'Mortgage Payment Plan'!E$19+IF(MONTH(A256)+1=MONTH(1&amp;'Mortgage Payment Plan'!E$21),'Mortgage Payment Plan'!E$20,IF(AND(MONTH(A256)+1=13,MONTH(1&amp;'Mortgage Payment Plan'!E$21)=1),'Mortgage Payment Plan'!E$20,0)))-(H_MortgageAmoritization!B256*'Mortgage Payment Plan'!E$9/12),'Mortgage Payment Plan'!D310),#N/A),#N/A)</f>
        <v>989.4161201303607</v>
      </c>
      <c r="F257" s="50">
        <f>IFERROR(IF(B256&gt;0,IF(ISBLANK('Mortgage Payment Plan'!E310),(H_MortgageAmoritization!B256*'Mortgage Payment Plan'!E$9/12),'Mortgage Payment Plan'!E310),#N/A),#N/A)</f>
        <v>689.32387986963931</v>
      </c>
      <c r="G257" s="50">
        <f>IFERROR(IF(B256&gt;0,IF(ISBLANK('Mortgage Payment Plan'!F310),'Mortgage Payment Plan'!E$14,'Mortgage Payment Plan'!F310),#N/A),#N/A)</f>
        <v>0</v>
      </c>
      <c r="H257" s="50">
        <f t="shared" ref="H257:H363" si="3">IFERROR(IF(B256&gt;0,SUM(E257:G257),#N/A),#N/A)</f>
        <v>1678.74</v>
      </c>
      <c r="J257" s="49">
        <v>53783</v>
      </c>
      <c r="N257" s="50">
        <v>136875.3598537975</v>
      </c>
      <c r="O257" s="50">
        <v>284954.0598537972</v>
      </c>
      <c r="P257" s="50">
        <v>0</v>
      </c>
      <c r="Q257" s="50" t="e" cm="1">
        <f t="array" ref="Q257">IF('Mortgage Payment Plan'!E$22="Annual",IF(MATCH(J257,S:S,0),N257,#N/A),IF('Mortgage Payment Plan'!E$22="Percentage",_xlfn.IFS(R$2=J257,N257,R$3=J257,N257,R$4=J257,N257,R$5=J257,N257,R$6=J257,N257),#N/A))</f>
        <v>#N/A</v>
      </c>
      <c r="U257" s="49">
        <f>IFERROR(IF(V256&gt;0,IF(H_MortgageAmoritization!V256-H_MortgageAmoritization!Y257&gt;0,DATE(YEAR(U256),MONTH(U256)+1,DAY(U$2)),#N/A),#N/A),#N/A)</f>
        <v>53783</v>
      </c>
      <c r="V257" s="50">
        <f>IFERROR(IF(V256&gt;0,IF(OR(ISBLANK('Mortgage Payment Plan'!Q310),'Mortgage Payment Plan'!Q310=""),IF(H_MortgageAmoritization!V256-H_MortgageAmoritization!Y257&gt;0,H_MortgageAmoritization!V256-H_MortgageAmoritization!Y257,#N/A),'Mortgage Payment Plan'!Q310),#N/A),#N/A)</f>
        <v>136874.60483320738</v>
      </c>
      <c r="W257" s="50">
        <f>IFERROR(IF(AND(V256&gt;0,H_MortgageAmoritization!V256-H_MortgageAmoritization!Y257&gt;0),Z257+W256,#N/A),#N/A)</f>
        <v>284953.67979227775</v>
      </c>
      <c r="X257" s="50">
        <f>IFERROR(IF(AND(V256&gt;0,H_MortgageAmoritization!V256-H_MortgageAmoritization!Y257&gt;0),X256+AA257,#N/A),#N/A)</f>
        <v>0</v>
      </c>
      <c r="Y257" s="50">
        <f>IFERROR(IF(V256&gt;0,(IFERROR(('Mortgage Payment Plan'!E$8*('Mortgage Payment Plan'!E$9/12)/(1-((1+('Mortgage Payment Plan'!E$9/12))^IF('Mortgage Payment Plan'!E$16="30 Year Fixed",-360,-180)))),0))-(H_MortgageAmoritization!V256*'Mortgage Payment Plan'!E$9/12),#N/A),#N/A)</f>
        <v>989.42133956386874</v>
      </c>
      <c r="Z257" s="50">
        <f>IFERROR(IF(V256&gt;0,(H_MortgageAmoritization!V256*'Mortgage Payment Plan'!E$9/12),#N/A),#N/A)</f>
        <v>689.32013086385632</v>
      </c>
      <c r="AA257" s="50">
        <f>IFERROR(IF(V256&gt;0,'Mortgage Payment Plan'!E$14,#N/A),#N/A)</f>
        <v>0</v>
      </c>
      <c r="AB257" s="49">
        <v>53783</v>
      </c>
      <c r="AC257" s="50">
        <v>136874.60483320738</v>
      </c>
      <c r="AD257" s="50">
        <v>284953.67979227775</v>
      </c>
      <c r="AE257" s="50">
        <v>0</v>
      </c>
    </row>
    <row r="258" spans="1:31" ht="15.75" customHeight="1" x14ac:dyDescent="0.25">
      <c r="A258" s="49">
        <f>IFERROR(IF(B257&gt;0,IF(ISBLANK('Mortgage Payment Plan'!C311),IF(H_MortgageAmoritization!B257-H_MortgageAmoritization!E258&gt;0,DATE(YEAR(A257),MONTH(A257)+1,DAY(A$2)),#N/A),'Mortgage Payment Plan'!C311),#N/A),#N/A)</f>
        <v>53813</v>
      </c>
      <c r="B258" s="50">
        <f>IFERROR(IF(B257&gt;0,IF(OR(ISBLANK('Mortgage Payment Plan'!G311),'Mortgage Payment Plan'!G311=""),IF(H_MortgageAmoritization!B257-H_MortgageAmoritization!E258&gt;0,H_MortgageAmoritization!B257-H_MortgageAmoritization!E258,#N/A),'Mortgage Payment Plan'!G311),#N/A),#N/A)</f>
        <v>135880.99665306648</v>
      </c>
      <c r="C258" s="50">
        <f>IFERROR(IF(AND(B257&gt;0,H_MortgageAmoritization!B257-H_MortgageAmoritization!E258&gt;0),F258+C257,#N/A),#N/A)</f>
        <v>285638.43665306619</v>
      </c>
      <c r="D258" s="50">
        <f>IFERROR(IF(AND(B257&gt;0,H_MortgageAmoritization!B257-H_MortgageAmoritization!E258&gt;0),D257+G258,#N/A),#N/A)</f>
        <v>0</v>
      </c>
      <c r="E258" s="50">
        <f>IFERROR(IF(B257&gt;0,IF(ISBLANK('Mortgage Payment Plan'!D311),('Mortgage Payment Plan'!E$18+'Mortgage Payment Plan'!E$19+IF(MONTH(A257)+1=MONTH(1&amp;'Mortgage Payment Plan'!E$21),'Mortgage Payment Plan'!E$20,IF(AND(MONTH(A257)+1=13,MONTH(1&amp;'Mortgage Payment Plan'!E$21)=1),'Mortgage Payment Plan'!E$20,0)))-(H_MortgageAmoritization!B257*'Mortgage Payment Plan'!E$9/12),'Mortgage Payment Plan'!D311),#N/A),#N/A)</f>
        <v>994.3632007310124</v>
      </c>
      <c r="F258" s="50">
        <f>IFERROR(IF(B257&gt;0,IF(ISBLANK('Mortgage Payment Plan'!E311),(H_MortgageAmoritization!B257*'Mortgage Payment Plan'!E$9/12),'Mortgage Payment Plan'!E311),#N/A),#N/A)</f>
        <v>684.37679926898761</v>
      </c>
      <c r="G258" s="50">
        <f>IFERROR(IF(B257&gt;0,IF(ISBLANK('Mortgage Payment Plan'!F311),'Mortgage Payment Plan'!E$14,'Mortgage Payment Plan'!F311),#N/A),#N/A)</f>
        <v>0</v>
      </c>
      <c r="H258" s="50">
        <f t="shared" si="3"/>
        <v>1678.74</v>
      </c>
      <c r="J258" s="49">
        <v>53813</v>
      </c>
      <c r="N258" s="50">
        <v>135880.99665306648</v>
      </c>
      <c r="O258" s="50">
        <v>285638.43665306619</v>
      </c>
      <c r="P258" s="50">
        <v>0</v>
      </c>
      <c r="Q258" s="50" t="e" cm="1">
        <f t="array" ref="Q258">IF('Mortgage Payment Plan'!E$22="Annual",IF(MATCH(J258,S:S,0),N258,#N/A),IF('Mortgage Payment Plan'!E$22="Percentage",_xlfn.IFS(R$2=J258,N258,R$3=J258,N258,R$4=J258,N258,R$5=J258,N258,R$6=J258,N258),#N/A))</f>
        <v>#N/A</v>
      </c>
      <c r="U258" s="49">
        <f>IFERROR(IF(V257&gt;0,IF(H_MortgageAmoritization!V257-H_MortgageAmoritization!Y258&gt;0,DATE(YEAR(U257),MONTH(U257)+1,DAY(U$2)),#N/A),#N/A),#N/A)</f>
        <v>53813</v>
      </c>
      <c r="V258" s="50">
        <f>IFERROR(IF(V257&gt;0,IF(OR(ISBLANK('Mortgage Payment Plan'!Q311),'Mortgage Payment Plan'!Q311=""),IF(H_MortgageAmoritization!V257-H_MortgageAmoritization!Y258&gt;0,H_MortgageAmoritization!V257-H_MortgageAmoritization!Y258,#N/A),'Mortgage Payment Plan'!Q311),#N/A),#N/A)</f>
        <v>135880.2363869457</v>
      </c>
      <c r="W258" s="50">
        <f>IFERROR(IF(AND(V257&gt;0,H_MortgageAmoritization!V257-H_MortgageAmoritization!Y258&gt;0),Z258+W257,#N/A),#N/A)</f>
        <v>285638.05281644379</v>
      </c>
      <c r="X258" s="50">
        <f>IFERROR(IF(AND(V257&gt;0,H_MortgageAmoritization!V257-H_MortgageAmoritization!Y258&gt;0),X257+AA258,#N/A),#N/A)</f>
        <v>0</v>
      </c>
      <c r="Y258" s="50">
        <f>IFERROR(IF(V257&gt;0,(IFERROR(('Mortgage Payment Plan'!E$8*('Mortgage Payment Plan'!E$9/12)/(1-((1+('Mortgage Payment Plan'!E$9/12))^IF('Mortgage Payment Plan'!E$16="30 Year Fixed",-360,-180)))),0))-(H_MortgageAmoritization!V257*'Mortgage Payment Plan'!E$9/12),#N/A),#N/A)</f>
        <v>994.36844626168818</v>
      </c>
      <c r="Z258" s="50">
        <f>IFERROR(IF(V257&gt;0,(H_MortgageAmoritization!V257*'Mortgage Payment Plan'!E$9/12),#N/A),#N/A)</f>
        <v>684.37302416603688</v>
      </c>
      <c r="AA258" s="50">
        <f>IFERROR(IF(V257&gt;0,'Mortgage Payment Plan'!E$14,#N/A),#N/A)</f>
        <v>0</v>
      </c>
      <c r="AB258" s="49">
        <v>53813</v>
      </c>
      <c r="AC258" s="50">
        <v>135880.2363869457</v>
      </c>
      <c r="AD258" s="50">
        <v>285638.05281644379</v>
      </c>
      <c r="AE258" s="50">
        <v>0</v>
      </c>
    </row>
    <row r="259" spans="1:31" ht="15.75" customHeight="1" x14ac:dyDescent="0.25">
      <c r="A259" s="49">
        <f>IFERROR(IF(B258&gt;0,IF(ISBLANK('Mortgage Payment Plan'!C312),IF(H_MortgageAmoritization!B258-H_MortgageAmoritization!E259&gt;0,DATE(YEAR(A258),MONTH(A258)+1,DAY(A$2)),#N/A),'Mortgage Payment Plan'!C312),#N/A),#N/A)</f>
        <v>53844</v>
      </c>
      <c r="B259" s="50">
        <f>IFERROR(IF(B258&gt;0,IF(OR(ISBLANK('Mortgage Payment Plan'!G312),'Mortgage Payment Plan'!G312=""),IF(H_MortgageAmoritization!B258-H_MortgageAmoritization!E259&gt;0,H_MortgageAmoritization!B258-H_MortgageAmoritization!E259,#N/A),'Mortgage Payment Plan'!G312),#N/A),#N/A)</f>
        <v>134881.66163633182</v>
      </c>
      <c r="C259" s="50">
        <f>IFERROR(IF(AND(B258&gt;0,H_MortgageAmoritization!B258-H_MortgageAmoritization!E259&gt;0),F259+C258,#N/A),#N/A)</f>
        <v>286317.84163633152</v>
      </c>
      <c r="D259" s="50">
        <f>IFERROR(IF(AND(B258&gt;0,H_MortgageAmoritization!B258-H_MortgageAmoritization!E259&gt;0),D258+G259,#N/A),#N/A)</f>
        <v>0</v>
      </c>
      <c r="E259" s="50">
        <f>IFERROR(IF(B258&gt;0,IF(ISBLANK('Mortgage Payment Plan'!D312),('Mortgage Payment Plan'!E$18+'Mortgage Payment Plan'!E$19+IF(MONTH(A258)+1=MONTH(1&amp;'Mortgage Payment Plan'!E$21),'Mortgage Payment Plan'!E$20,IF(AND(MONTH(A258)+1=13,MONTH(1&amp;'Mortgage Payment Plan'!E$21)=1),'Mortgage Payment Plan'!E$20,0)))-(H_MortgageAmoritization!B258*'Mortgage Payment Plan'!E$9/12),'Mortgage Payment Plan'!D312),#N/A),#N/A)</f>
        <v>999.33501673466765</v>
      </c>
      <c r="F259" s="50">
        <f>IFERROR(IF(B258&gt;0,IF(ISBLANK('Mortgage Payment Plan'!E312),(H_MortgageAmoritization!B258*'Mortgage Payment Plan'!E$9/12),'Mortgage Payment Plan'!E312),#N/A),#N/A)</f>
        <v>679.40498326533236</v>
      </c>
      <c r="G259" s="50">
        <f>IFERROR(IF(B258&gt;0,IF(ISBLANK('Mortgage Payment Plan'!F312),'Mortgage Payment Plan'!E$14,'Mortgage Payment Plan'!F312),#N/A),#N/A)</f>
        <v>0</v>
      </c>
      <c r="H259" s="50">
        <f t="shared" si="3"/>
        <v>1678.74</v>
      </c>
      <c r="J259" s="49">
        <v>53844</v>
      </c>
      <c r="N259" s="50">
        <v>134881.66163633182</v>
      </c>
      <c r="O259" s="50">
        <v>286317.84163633152</v>
      </c>
      <c r="P259" s="50">
        <v>0</v>
      </c>
      <c r="Q259" s="50" t="e" cm="1">
        <f t="array" ref="Q259">IF('Mortgage Payment Plan'!E$22="Annual",IF(MATCH(J259,S:S,0),N259,#N/A),IF('Mortgage Payment Plan'!E$22="Percentage",_xlfn.IFS(R$2=J259,N259,R$3=J259,N259,R$4=J259,N259,R$5=J259,N259,R$6=J259,N259),#N/A))</f>
        <v>#N/A</v>
      </c>
      <c r="U259" s="49">
        <f>IFERROR(IF(V258&gt;0,IF(H_MortgageAmoritization!V258-H_MortgageAmoritization!Y259&gt;0,DATE(YEAR(U258),MONTH(U258)+1,DAY(U$2)),#N/A),#N/A),#N/A)</f>
        <v>53844</v>
      </c>
      <c r="V259" s="50">
        <f>IFERROR(IF(V258&gt;0,IF(OR(ISBLANK('Mortgage Payment Plan'!Q312),'Mortgage Payment Plan'!Q312=""),IF(H_MortgageAmoritization!V258-H_MortgageAmoritization!Y259&gt;0,H_MortgageAmoritization!V258-H_MortgageAmoritization!Y259,#N/A),'Mortgage Payment Plan'!Q312),#N/A),#N/A)</f>
        <v>134880.89609845271</v>
      </c>
      <c r="W259" s="50">
        <f>IFERROR(IF(AND(V258&gt;0,H_MortgageAmoritization!V258-H_MortgageAmoritization!Y259&gt;0),Z259+W258,#N/A),#N/A)</f>
        <v>286317.45399837854</v>
      </c>
      <c r="X259" s="50">
        <f>IFERROR(IF(AND(V258&gt;0,H_MortgageAmoritization!V258-H_MortgageAmoritization!Y259&gt;0),X258+AA259,#N/A),#N/A)</f>
        <v>0</v>
      </c>
      <c r="Y259" s="50">
        <f>IFERROR(IF(V258&gt;0,(IFERROR(('Mortgage Payment Plan'!E$8*('Mortgage Payment Plan'!E$9/12)/(1-((1+('Mortgage Payment Plan'!E$9/12))^IF('Mortgage Payment Plan'!E$16="30 Year Fixed",-360,-180)))),0))-(H_MortgageAmoritization!V258*'Mortgage Payment Plan'!E$9/12),#N/A),#N/A)</f>
        <v>999.34028849299659</v>
      </c>
      <c r="Z259" s="50">
        <f>IFERROR(IF(V258&gt;0,(H_MortgageAmoritization!V258*'Mortgage Payment Plan'!E$9/12),#N/A),#N/A)</f>
        <v>679.40118193472847</v>
      </c>
      <c r="AA259" s="50">
        <f>IFERROR(IF(V258&gt;0,'Mortgage Payment Plan'!E$14,#N/A),#N/A)</f>
        <v>0</v>
      </c>
      <c r="AB259" s="49">
        <v>53844</v>
      </c>
      <c r="AC259" s="50">
        <v>134880.89609845271</v>
      </c>
      <c r="AD259" s="50">
        <v>286317.45399837854</v>
      </c>
      <c r="AE259" s="50">
        <v>0</v>
      </c>
    </row>
    <row r="260" spans="1:31" ht="15.75" customHeight="1" x14ac:dyDescent="0.25">
      <c r="A260" s="49">
        <f>IFERROR(IF(B259&gt;0,IF(ISBLANK('Mortgage Payment Plan'!C313),IF(H_MortgageAmoritization!B259-H_MortgageAmoritization!E260&gt;0,DATE(YEAR(A259),MONTH(A259)+1,DAY(A$2)),#N/A),'Mortgage Payment Plan'!C313),#N/A),#N/A)</f>
        <v>53874</v>
      </c>
      <c r="B260" s="50">
        <f>IFERROR(IF(B259&gt;0,IF(OR(ISBLANK('Mortgage Payment Plan'!G313),'Mortgage Payment Plan'!G313=""),IF(H_MortgageAmoritization!B259-H_MortgageAmoritization!E260&gt;0,H_MortgageAmoritization!B259-H_MortgageAmoritization!E260,#N/A),'Mortgage Payment Plan'!G313),#N/A),#N/A)</f>
        <v>133877.32994451348</v>
      </c>
      <c r="C260" s="50">
        <f>IFERROR(IF(AND(B259&gt;0,H_MortgageAmoritization!B259-H_MortgageAmoritization!E260&gt;0),F260+C259,#N/A),#N/A)</f>
        <v>286992.2499445132</v>
      </c>
      <c r="D260" s="50">
        <f>IFERROR(IF(AND(B259&gt;0,H_MortgageAmoritization!B259-H_MortgageAmoritization!E260&gt;0),D259+G260,#N/A),#N/A)</f>
        <v>0</v>
      </c>
      <c r="E260" s="50">
        <f>IFERROR(IF(B259&gt;0,IF(ISBLANK('Mortgage Payment Plan'!D313),('Mortgage Payment Plan'!E$18+'Mortgage Payment Plan'!E$19+IF(MONTH(A259)+1=MONTH(1&amp;'Mortgage Payment Plan'!E$21),'Mortgage Payment Plan'!E$20,IF(AND(MONTH(A259)+1=13,MONTH(1&amp;'Mortgage Payment Plan'!E$21)=1),'Mortgage Payment Plan'!E$20,0)))-(H_MortgageAmoritization!B259*'Mortgage Payment Plan'!E$9/12),'Mortgage Payment Plan'!D313),#N/A),#N/A)</f>
        <v>1004.3316918183409</v>
      </c>
      <c r="F260" s="50">
        <f>IFERROR(IF(B259&gt;0,IF(ISBLANK('Mortgage Payment Plan'!E313),(H_MortgageAmoritization!B259*'Mortgage Payment Plan'!E$9/12),'Mortgage Payment Plan'!E313),#N/A),#N/A)</f>
        <v>674.40830818165909</v>
      </c>
      <c r="G260" s="50">
        <f>IFERROR(IF(B259&gt;0,IF(ISBLANK('Mortgage Payment Plan'!F313),'Mortgage Payment Plan'!E$14,'Mortgage Payment Plan'!F313),#N/A),#N/A)</f>
        <v>0</v>
      </c>
      <c r="H260" s="50">
        <f t="shared" si="3"/>
        <v>1678.74</v>
      </c>
      <c r="J260" s="49">
        <v>53874</v>
      </c>
      <c r="N260" s="50">
        <v>133877.32994451348</v>
      </c>
      <c r="O260" s="50">
        <v>286992.2499445132</v>
      </c>
      <c r="P260" s="50">
        <v>0</v>
      </c>
      <c r="Q260" s="50" t="e" cm="1">
        <f t="array" ref="Q260">IF('Mortgage Payment Plan'!E$22="Annual",IF(MATCH(J260,S:S,0),N260,#N/A),IF('Mortgage Payment Plan'!E$22="Percentage",_xlfn.IFS(R$2=J260,N260,R$3=J260,N260,R$4=J260,N260,R$5=J260,N260,R$6=J260,N260),#N/A))</f>
        <v>#N/A</v>
      </c>
      <c r="U260" s="49">
        <f>IFERROR(IF(V259&gt;0,IF(H_MortgageAmoritization!V259-H_MortgageAmoritization!Y260&gt;0,DATE(YEAR(U259),MONTH(U259)+1,DAY(U$2)),#N/A),#N/A),#N/A)</f>
        <v>53874</v>
      </c>
      <c r="V260" s="50">
        <f>IFERROR(IF(V259&gt;0,IF(OR(ISBLANK('Mortgage Payment Plan'!Q313),'Mortgage Payment Plan'!Q313=""),IF(H_MortgageAmoritization!V259-H_MortgageAmoritization!Y260&gt;0,H_MortgageAmoritization!V259-H_MortgageAmoritization!Y260,#N/A),'Mortgage Payment Plan'!Q313),#N/A),#N/A)</f>
        <v>133876.55910851725</v>
      </c>
      <c r="W260" s="50">
        <f>IFERROR(IF(AND(V259&gt;0,H_MortgageAmoritization!V259-H_MortgageAmoritization!Y260&gt;0),Z260+W259,#N/A),#N/A)</f>
        <v>286991.85847887082</v>
      </c>
      <c r="X260" s="50">
        <f>IFERROR(IF(AND(V259&gt;0,H_MortgageAmoritization!V259-H_MortgageAmoritization!Y260&gt;0),X259+AA260,#N/A),#N/A)</f>
        <v>0</v>
      </c>
      <c r="Y260" s="50">
        <f>IFERROR(IF(V259&gt;0,(IFERROR(('Mortgage Payment Plan'!E$8*('Mortgage Payment Plan'!E$9/12)/(1-((1+('Mortgage Payment Plan'!E$9/12))^IF('Mortgage Payment Plan'!E$16="30 Year Fixed",-360,-180)))),0))-(H_MortgageAmoritization!V259*'Mortgage Payment Plan'!E$9/12),#N/A),#N/A)</f>
        <v>1004.3369899354615</v>
      </c>
      <c r="Z260" s="50">
        <f>IFERROR(IF(V259&gt;0,(H_MortgageAmoritization!V259*'Mortgage Payment Plan'!E$9/12),#N/A),#N/A)</f>
        <v>674.40448049226359</v>
      </c>
      <c r="AA260" s="50">
        <f>IFERROR(IF(V259&gt;0,'Mortgage Payment Plan'!E$14,#N/A),#N/A)</f>
        <v>0</v>
      </c>
      <c r="AB260" s="49">
        <v>53874</v>
      </c>
      <c r="AC260" s="50">
        <v>133876.55910851725</v>
      </c>
      <c r="AD260" s="50">
        <v>286991.85847887082</v>
      </c>
      <c r="AE260" s="50">
        <v>0</v>
      </c>
    </row>
    <row r="261" spans="1:31" ht="15.75" customHeight="1" x14ac:dyDescent="0.25">
      <c r="A261" s="49">
        <f>IFERROR(IF(B260&gt;0,IF(ISBLANK('Mortgage Payment Plan'!C314),IF(H_MortgageAmoritization!B260-H_MortgageAmoritization!E261&gt;0,DATE(YEAR(A260),MONTH(A260)+1,DAY(A$2)),#N/A),'Mortgage Payment Plan'!C314),#N/A),#N/A)</f>
        <v>53905</v>
      </c>
      <c r="B261" s="50">
        <f>IFERROR(IF(B260&gt;0,IF(OR(ISBLANK('Mortgage Payment Plan'!G314),'Mortgage Payment Plan'!G314=""),IF(H_MortgageAmoritization!B260-H_MortgageAmoritization!E261&gt;0,H_MortgageAmoritization!B260-H_MortgageAmoritization!E261,#N/A),'Mortgage Payment Plan'!G314),#N/A),#N/A)</f>
        <v>132867.97659423604</v>
      </c>
      <c r="C261" s="50">
        <f>IFERROR(IF(AND(B260&gt;0,H_MortgageAmoritization!B260-H_MortgageAmoritization!E261&gt;0),F261+C260,#N/A),#N/A)</f>
        <v>287661.63659423578</v>
      </c>
      <c r="D261" s="50">
        <f>IFERROR(IF(AND(B260&gt;0,H_MortgageAmoritization!B260-H_MortgageAmoritization!E261&gt;0),D260+G261,#N/A),#N/A)</f>
        <v>0</v>
      </c>
      <c r="E261" s="50">
        <f>IFERROR(IF(B260&gt;0,IF(ISBLANK('Mortgage Payment Plan'!D314),('Mortgage Payment Plan'!E$18+'Mortgage Payment Plan'!E$19+IF(MONTH(A260)+1=MONTH(1&amp;'Mortgage Payment Plan'!E$21),'Mortgage Payment Plan'!E$20,IF(AND(MONTH(A260)+1=13,MONTH(1&amp;'Mortgage Payment Plan'!E$21)=1),'Mortgage Payment Plan'!E$20,0)))-(H_MortgageAmoritization!B260*'Mortgage Payment Plan'!E$9/12),'Mortgage Payment Plan'!D314),#N/A),#N/A)</f>
        <v>1009.3533502774327</v>
      </c>
      <c r="F261" s="50">
        <f>IFERROR(IF(B260&gt;0,IF(ISBLANK('Mortgage Payment Plan'!E314),(H_MortgageAmoritization!B260*'Mortgage Payment Plan'!E$9/12),'Mortgage Payment Plan'!E314),#N/A),#N/A)</f>
        <v>669.38664972256731</v>
      </c>
      <c r="G261" s="50">
        <f>IFERROR(IF(B260&gt;0,IF(ISBLANK('Mortgage Payment Plan'!F314),'Mortgage Payment Plan'!E$14,'Mortgage Payment Plan'!F314),#N/A),#N/A)</f>
        <v>0</v>
      </c>
      <c r="H261" s="50">
        <f t="shared" si="3"/>
        <v>1678.74</v>
      </c>
      <c r="J261" s="49">
        <v>53905</v>
      </c>
      <c r="N261" s="50">
        <v>132867.97659423604</v>
      </c>
      <c r="O261" s="50">
        <v>287661.63659423578</v>
      </c>
      <c r="P261" s="50">
        <v>0</v>
      </c>
      <c r="Q261" s="50" t="e" cm="1">
        <f t="array" ref="Q261">IF('Mortgage Payment Plan'!E$22="Annual",IF(MATCH(J261,S:S,0),N261,#N/A),IF('Mortgage Payment Plan'!E$22="Percentage",_xlfn.IFS(R$2=J261,N261,R$3=J261,N261,R$4=J261,N261,R$5=J261,N261,R$6=J261,N261),#N/A))</f>
        <v>#N/A</v>
      </c>
      <c r="U261" s="49">
        <f>IFERROR(IF(V260&gt;0,IF(H_MortgageAmoritization!V260-H_MortgageAmoritization!Y261&gt;0,DATE(YEAR(U260),MONTH(U260)+1,DAY(U$2)),#N/A),#N/A),#N/A)</f>
        <v>53905</v>
      </c>
      <c r="V261" s="50">
        <f>IFERROR(IF(V260&gt;0,IF(OR(ISBLANK('Mortgage Payment Plan'!Q314),'Mortgage Payment Plan'!Q314=""),IF(H_MortgageAmoritization!V260-H_MortgageAmoritization!Y261&gt;0,H_MortgageAmoritization!V260-H_MortgageAmoritization!Y261,#N/A),'Mortgage Payment Plan'!Q314),#N/A),#N/A)</f>
        <v>132867.2004336321</v>
      </c>
      <c r="W261" s="50">
        <f>IFERROR(IF(AND(V260&gt;0,H_MortgageAmoritization!V260-H_MortgageAmoritization!Y261&gt;0),Z261+W260,#N/A),#N/A)</f>
        <v>287661.24127441342</v>
      </c>
      <c r="X261" s="50">
        <f>IFERROR(IF(AND(V260&gt;0,H_MortgageAmoritization!V260-H_MortgageAmoritization!Y261&gt;0),X260+AA261,#N/A),#N/A)</f>
        <v>0</v>
      </c>
      <c r="Y261" s="50">
        <f>IFERROR(IF(V260&gt;0,(IFERROR(('Mortgage Payment Plan'!E$8*('Mortgage Payment Plan'!E$9/12)/(1-((1+('Mortgage Payment Plan'!E$9/12))^IF('Mortgage Payment Plan'!E$16="30 Year Fixed",-360,-180)))),0))-(H_MortgageAmoritization!V260*'Mortgage Payment Plan'!E$9/12),#N/A),#N/A)</f>
        <v>1009.3586748851388</v>
      </c>
      <c r="Z261" s="50">
        <f>IFERROR(IF(V260&gt;0,(H_MortgageAmoritization!V260*'Mortgage Payment Plan'!E$9/12),#N/A),#N/A)</f>
        <v>669.38279554258622</v>
      </c>
      <c r="AA261" s="50">
        <f>IFERROR(IF(V260&gt;0,'Mortgage Payment Plan'!E$14,#N/A),#N/A)</f>
        <v>0</v>
      </c>
      <c r="AB261" s="49">
        <v>53905</v>
      </c>
      <c r="AC261" s="50">
        <v>132867.2004336321</v>
      </c>
      <c r="AD261" s="50">
        <v>287661.24127441342</v>
      </c>
      <c r="AE261" s="50">
        <v>0</v>
      </c>
    </row>
    <row r="262" spans="1:31" ht="15.75" customHeight="1" x14ac:dyDescent="0.25">
      <c r="A262" s="49">
        <f>IFERROR(IF(B261&gt;0,IF(ISBLANK('Mortgage Payment Plan'!C315),IF(H_MortgageAmoritization!B261-H_MortgageAmoritization!E262&gt;0,DATE(YEAR(A261),MONTH(A261)+1,DAY(A$2)),#N/A),'Mortgage Payment Plan'!C315),#N/A),#N/A)</f>
        <v>53936</v>
      </c>
      <c r="B262" s="50">
        <f>IFERROR(IF(B261&gt;0,IF(OR(ISBLANK('Mortgage Payment Plan'!G315),'Mortgage Payment Plan'!G315=""),IF(H_MortgageAmoritization!B261-H_MortgageAmoritization!E262&gt;0,H_MortgageAmoritization!B261-H_MortgageAmoritization!E262,#N/A),'Mortgage Payment Plan'!G315),#N/A),#N/A)</f>
        <v>131853.57647720721</v>
      </c>
      <c r="C262" s="50">
        <f>IFERROR(IF(AND(B261&gt;0,H_MortgageAmoritization!B261-H_MortgageAmoritization!E262&gt;0),F262+C261,#N/A),#N/A)</f>
        <v>288325.97647720698</v>
      </c>
      <c r="D262" s="50">
        <f>IFERROR(IF(AND(B261&gt;0,H_MortgageAmoritization!B261-H_MortgageAmoritization!E262&gt;0),D261+G262,#N/A),#N/A)</f>
        <v>0</v>
      </c>
      <c r="E262" s="50">
        <f>IFERROR(IF(B261&gt;0,IF(ISBLANK('Mortgage Payment Plan'!D315),('Mortgage Payment Plan'!E$18+'Mortgage Payment Plan'!E$19+IF(MONTH(A261)+1=MONTH(1&amp;'Mortgage Payment Plan'!E$21),'Mortgage Payment Plan'!E$20,IF(AND(MONTH(A261)+1=13,MONTH(1&amp;'Mortgage Payment Plan'!E$21)=1),'Mortgage Payment Plan'!E$20,0)))-(H_MortgageAmoritization!B261*'Mortgage Payment Plan'!E$9/12),'Mortgage Payment Plan'!D315),#N/A),#N/A)</f>
        <v>1014.4001170288199</v>
      </c>
      <c r="F262" s="50">
        <f>IFERROR(IF(B261&gt;0,IF(ISBLANK('Mortgage Payment Plan'!E315),(H_MortgageAmoritization!B261*'Mortgage Payment Plan'!E$9/12),'Mortgage Payment Plan'!E315),#N/A),#N/A)</f>
        <v>664.33988297118015</v>
      </c>
      <c r="G262" s="50">
        <f>IFERROR(IF(B261&gt;0,IF(ISBLANK('Mortgage Payment Plan'!F315),'Mortgage Payment Plan'!E$14,'Mortgage Payment Plan'!F315),#N/A),#N/A)</f>
        <v>0</v>
      </c>
      <c r="H262" s="50">
        <f t="shared" si="3"/>
        <v>1678.74</v>
      </c>
      <c r="J262" s="49">
        <v>53936</v>
      </c>
      <c r="N262" s="50">
        <v>131853.57647720721</v>
      </c>
      <c r="O262" s="50">
        <v>288325.97647720698</v>
      </c>
      <c r="P262" s="50">
        <v>0</v>
      </c>
      <c r="Q262" s="50" t="e" cm="1">
        <f t="array" ref="Q262">IF('Mortgage Payment Plan'!E$22="Annual",IF(MATCH(J262,S:S,0),N262,#N/A),IF('Mortgage Payment Plan'!E$22="Percentage",_xlfn.IFS(R$2=J262,N262,R$3=J262,N262,R$4=J262,N262,R$5=J262,N262,R$6=J262,N262),#N/A))</f>
        <v>#N/A</v>
      </c>
      <c r="U262" s="49">
        <f>IFERROR(IF(V261&gt;0,IF(H_MortgageAmoritization!V261-H_MortgageAmoritization!Y262&gt;0,DATE(YEAR(U261),MONTH(U261)+1,DAY(U$2)),#N/A),#N/A),#N/A)</f>
        <v>53936</v>
      </c>
      <c r="V262" s="50">
        <f>IFERROR(IF(V261&gt;0,IF(OR(ISBLANK('Mortgage Payment Plan'!Q315),'Mortgage Payment Plan'!Q315=""),IF(H_MortgageAmoritization!V261-H_MortgageAmoritization!Y262&gt;0,H_MortgageAmoritization!V261-H_MortgageAmoritization!Y262,#N/A),'Mortgage Payment Plan'!Q315),#N/A),#N/A)</f>
        <v>131852.79496537254</v>
      </c>
      <c r="W262" s="50">
        <f>IFERROR(IF(AND(V261&gt;0,H_MortgageAmoritization!V261-H_MortgageAmoritization!Y262&gt;0),Z262+W261,#N/A),#N/A)</f>
        <v>288325.57727658161</v>
      </c>
      <c r="X262" s="50">
        <f>IFERROR(IF(AND(V261&gt;0,H_MortgageAmoritization!V261-H_MortgageAmoritization!Y262&gt;0),X261+AA262,#N/A),#N/A)</f>
        <v>0</v>
      </c>
      <c r="Y262" s="50">
        <f>IFERROR(IF(V261&gt;0,(IFERROR(('Mortgage Payment Plan'!E$8*('Mortgage Payment Plan'!E$9/12)/(1-((1+('Mortgage Payment Plan'!E$9/12))^IF('Mortgage Payment Plan'!E$16="30 Year Fixed",-360,-180)))),0))-(H_MortgageAmoritization!V261*'Mortgage Payment Plan'!E$9/12),#N/A),#N/A)</f>
        <v>1014.4054682595646</v>
      </c>
      <c r="Z262" s="50">
        <f>IFERROR(IF(V261&gt;0,(H_MortgageAmoritization!V261*'Mortgage Payment Plan'!E$9/12),#N/A),#N/A)</f>
        <v>664.33600216816046</v>
      </c>
      <c r="AA262" s="50">
        <f>IFERROR(IF(V261&gt;0,'Mortgage Payment Plan'!E$14,#N/A),#N/A)</f>
        <v>0</v>
      </c>
      <c r="AB262" s="49">
        <v>53936</v>
      </c>
      <c r="AC262" s="50">
        <v>131852.79496537254</v>
      </c>
      <c r="AD262" s="50">
        <v>288325.57727658161</v>
      </c>
      <c r="AE262" s="50">
        <v>0</v>
      </c>
    </row>
    <row r="263" spans="1:31" ht="15.75" customHeight="1" x14ac:dyDescent="0.25">
      <c r="A263" s="49">
        <f>IFERROR(IF(B262&gt;0,IF(ISBLANK('Mortgage Payment Plan'!C316),IF(H_MortgageAmoritization!B262-H_MortgageAmoritization!E263&gt;0,DATE(YEAR(A262),MONTH(A262)+1,DAY(A$2)),#N/A),'Mortgage Payment Plan'!C316),#N/A),#N/A)</f>
        <v>53966</v>
      </c>
      <c r="B263" s="50">
        <f>IFERROR(IF(B262&gt;0,IF(OR(ISBLANK('Mortgage Payment Plan'!G316),'Mortgage Payment Plan'!G316=""),IF(H_MortgageAmoritization!B262-H_MortgageAmoritization!E263&gt;0,H_MortgageAmoritization!B262-H_MortgageAmoritization!E263,#N/A),'Mortgage Payment Plan'!G316),#N/A),#N/A)</f>
        <v>130834.10435959326</v>
      </c>
      <c r="C263" s="50">
        <f>IFERROR(IF(AND(B262&gt;0,H_MortgageAmoritization!B262-H_MortgageAmoritization!E263&gt;0),F263+C262,#N/A),#N/A)</f>
        <v>288985.24435959302</v>
      </c>
      <c r="D263" s="50">
        <f>IFERROR(IF(AND(B262&gt;0,H_MortgageAmoritization!B262-H_MortgageAmoritization!E263&gt;0),D262+G263,#N/A),#N/A)</f>
        <v>0</v>
      </c>
      <c r="E263" s="50">
        <f>IFERROR(IF(B262&gt;0,IF(ISBLANK('Mortgage Payment Plan'!D316),('Mortgage Payment Plan'!E$18+'Mortgage Payment Plan'!E$19+IF(MONTH(A262)+1=MONTH(1&amp;'Mortgage Payment Plan'!E$21),'Mortgage Payment Plan'!E$20,IF(AND(MONTH(A262)+1=13,MONTH(1&amp;'Mortgage Payment Plan'!E$21)=1),'Mortgage Payment Plan'!E$20,0)))-(H_MortgageAmoritization!B262*'Mortgage Payment Plan'!E$9/12),'Mortgage Payment Plan'!D316),#N/A),#N/A)</f>
        <v>1019.472117613964</v>
      </c>
      <c r="F263" s="50">
        <f>IFERROR(IF(B262&gt;0,IF(ISBLANK('Mortgage Payment Plan'!E316),(H_MortgageAmoritization!B262*'Mortgage Payment Plan'!E$9/12),'Mortgage Payment Plan'!E316),#N/A),#N/A)</f>
        <v>659.26788238603604</v>
      </c>
      <c r="G263" s="50">
        <f>IFERROR(IF(B262&gt;0,IF(ISBLANK('Mortgage Payment Plan'!F316),'Mortgage Payment Plan'!E$14,'Mortgage Payment Plan'!F316),#N/A),#N/A)</f>
        <v>0</v>
      </c>
      <c r="H263" s="50">
        <f t="shared" si="3"/>
        <v>1678.74</v>
      </c>
      <c r="J263" s="49">
        <v>53966</v>
      </c>
      <c r="N263" s="50">
        <v>130834.10435959326</v>
      </c>
      <c r="O263" s="50">
        <v>288985.24435959302</v>
      </c>
      <c r="P263" s="50">
        <v>0</v>
      </c>
      <c r="Q263" s="50" t="e" cm="1">
        <f t="array" ref="Q263">IF('Mortgage Payment Plan'!E$22="Annual",IF(MATCH(J263,S:S,0),N263,#N/A),IF('Mortgage Payment Plan'!E$22="Percentage",_xlfn.IFS(R$2=J263,N263,R$3=J263,N263,R$4=J263,N263,R$5=J263,N263,R$6=J263,N263),#N/A))</f>
        <v>#N/A</v>
      </c>
      <c r="U263" s="49">
        <f>IFERROR(IF(V262&gt;0,IF(H_MortgageAmoritization!V262-H_MortgageAmoritization!Y263&gt;0,DATE(YEAR(U262),MONTH(U262)+1,DAY(U$2)),#N/A),#N/A),#N/A)</f>
        <v>53966</v>
      </c>
      <c r="V263" s="50">
        <f>IFERROR(IF(V262&gt;0,IF(OR(ISBLANK('Mortgage Payment Plan'!Q316),'Mortgage Payment Plan'!Q316=""),IF(H_MortgageAmoritization!V262-H_MortgageAmoritization!Y263&gt;0,H_MortgageAmoritization!V262-H_MortgageAmoritization!Y263,#N/A),'Mortgage Payment Plan'!Q316),#N/A),#N/A)</f>
        <v>130833.31746977167</v>
      </c>
      <c r="W263" s="50">
        <f>IFERROR(IF(AND(V262&gt;0,H_MortgageAmoritization!V262-H_MortgageAmoritization!Y263&gt;0),Z263+W262,#N/A),#N/A)</f>
        <v>288984.84125140845</v>
      </c>
      <c r="X263" s="50">
        <f>IFERROR(IF(AND(V262&gt;0,H_MortgageAmoritization!V262-H_MortgageAmoritization!Y263&gt;0),X262+AA263,#N/A),#N/A)</f>
        <v>0</v>
      </c>
      <c r="Y263" s="50">
        <f>IFERROR(IF(V262&gt;0,(IFERROR(('Mortgage Payment Plan'!E$8*('Mortgage Payment Plan'!E$9/12)/(1-((1+('Mortgage Payment Plan'!E$9/12))^IF('Mortgage Payment Plan'!E$16="30 Year Fixed",-360,-180)))),0))-(H_MortgageAmoritization!V262*'Mortgage Payment Plan'!E$9/12),#N/A),#N/A)</f>
        <v>1019.4774956008624</v>
      </c>
      <c r="Z263" s="50">
        <f>IFERROR(IF(V262&gt;0,(H_MortgageAmoritization!V262*'Mortgage Payment Plan'!E$9/12),#N/A),#N/A)</f>
        <v>659.26397482686264</v>
      </c>
      <c r="AA263" s="50">
        <f>IFERROR(IF(V262&gt;0,'Mortgage Payment Plan'!E$14,#N/A),#N/A)</f>
        <v>0</v>
      </c>
      <c r="AB263" s="49">
        <v>53966</v>
      </c>
      <c r="AC263" s="50">
        <v>130833.31746977167</v>
      </c>
      <c r="AD263" s="50">
        <v>288984.84125140845</v>
      </c>
      <c r="AE263" s="50">
        <v>0</v>
      </c>
    </row>
    <row r="264" spans="1:31" ht="15.75" customHeight="1" x14ac:dyDescent="0.25">
      <c r="A264" s="49">
        <f>IFERROR(IF(B263&gt;0,IF(ISBLANK('Mortgage Payment Plan'!C317),IF(H_MortgageAmoritization!B263-H_MortgageAmoritization!E264&gt;0,DATE(YEAR(A263),MONTH(A263)+1,DAY(A$2)),#N/A),'Mortgage Payment Plan'!C317),#N/A),#N/A)</f>
        <v>53997</v>
      </c>
      <c r="B264" s="50">
        <f>IFERROR(IF(B263&gt;0,IF(OR(ISBLANK('Mortgage Payment Plan'!G317),'Mortgage Payment Plan'!G317=""),IF(H_MortgageAmoritization!B263-H_MortgageAmoritization!E264&gt;0,H_MortgageAmoritization!B263-H_MortgageAmoritization!E264,#N/A),'Mortgage Payment Plan'!G317),#N/A),#N/A)</f>
        <v>129809.53488139123</v>
      </c>
      <c r="C264" s="50">
        <f>IFERROR(IF(AND(B263&gt;0,H_MortgageAmoritization!B263-H_MortgageAmoritization!E264&gt;0),F264+C263,#N/A),#N/A)</f>
        <v>289639.41488139099</v>
      </c>
      <c r="D264" s="50">
        <f>IFERROR(IF(AND(B263&gt;0,H_MortgageAmoritization!B263-H_MortgageAmoritization!E264&gt;0),D263+G264,#N/A),#N/A)</f>
        <v>0</v>
      </c>
      <c r="E264" s="50">
        <f>IFERROR(IF(B263&gt;0,IF(ISBLANK('Mortgage Payment Plan'!D317),('Mortgage Payment Plan'!E$18+'Mortgage Payment Plan'!E$19+IF(MONTH(A263)+1=MONTH(1&amp;'Mortgage Payment Plan'!E$21),'Mortgage Payment Plan'!E$20,IF(AND(MONTH(A263)+1=13,MONTH(1&amp;'Mortgage Payment Plan'!E$21)=1),'Mortgage Payment Plan'!E$20,0)))-(H_MortgageAmoritization!B263*'Mortgage Payment Plan'!E$9/12),'Mortgage Payment Plan'!D317),#N/A),#N/A)</f>
        <v>1024.5694782020337</v>
      </c>
      <c r="F264" s="50">
        <f>IFERROR(IF(B263&gt;0,IF(ISBLANK('Mortgage Payment Plan'!E317),(H_MortgageAmoritization!B263*'Mortgage Payment Plan'!E$9/12),'Mortgage Payment Plan'!E317),#N/A),#N/A)</f>
        <v>654.17052179796622</v>
      </c>
      <c r="G264" s="50">
        <f>IFERROR(IF(B263&gt;0,IF(ISBLANK('Mortgage Payment Plan'!F317),'Mortgage Payment Plan'!E$14,'Mortgage Payment Plan'!F317),#N/A),#N/A)</f>
        <v>0</v>
      </c>
      <c r="H264" s="50">
        <f t="shared" si="3"/>
        <v>1678.7399999999998</v>
      </c>
      <c r="J264" s="49">
        <v>53997</v>
      </c>
      <c r="N264" s="50">
        <v>129809.53488139123</v>
      </c>
      <c r="O264" s="50">
        <v>289639.41488139099</v>
      </c>
      <c r="P264" s="50">
        <v>0</v>
      </c>
      <c r="Q264" s="50" t="e" cm="1">
        <f t="array" ref="Q264">IF('Mortgage Payment Plan'!E$22="Annual",IF(MATCH(J264,S:S,0),N264,#N/A),IF('Mortgage Payment Plan'!E$22="Percentage",_xlfn.IFS(R$2=J264,N264,R$3=J264,N264,R$4=J264,N264,R$5=J264,N264,R$6=J264,N264),#N/A))</f>
        <v>#N/A</v>
      </c>
      <c r="U264" s="49">
        <f>IFERROR(IF(V263&gt;0,IF(H_MortgageAmoritization!V263-H_MortgageAmoritization!Y264&gt;0,DATE(YEAR(U263),MONTH(U263)+1,DAY(U$2)),#N/A),#N/A),#N/A)</f>
        <v>53997</v>
      </c>
      <c r="V264" s="50">
        <f>IFERROR(IF(V263&gt;0,IF(OR(ISBLANK('Mortgage Payment Plan'!Q317),'Mortgage Payment Plan'!Q317=""),IF(H_MortgageAmoritization!V263-H_MortgageAmoritization!Y264&gt;0,H_MortgageAmoritization!V263-H_MortgageAmoritization!Y264,#N/A),'Mortgage Payment Plan'!Q317),#N/A),#N/A)</f>
        <v>129808.74258669281</v>
      </c>
      <c r="W264" s="50">
        <f>IFERROR(IF(AND(V263&gt;0,H_MortgageAmoritization!V263-H_MortgageAmoritization!Y264&gt;0),Z264+W263,#N/A),#N/A)</f>
        <v>289639.0078387573</v>
      </c>
      <c r="X264" s="50">
        <f>IFERROR(IF(AND(V263&gt;0,H_MortgageAmoritization!V263-H_MortgageAmoritization!Y264&gt;0),X263+AA264,#N/A),#N/A)</f>
        <v>0</v>
      </c>
      <c r="Y264" s="50">
        <f>IFERROR(IF(V263&gt;0,(IFERROR(('Mortgage Payment Plan'!E$8*('Mortgage Payment Plan'!E$9/12)/(1-((1+('Mortgage Payment Plan'!E$9/12))^IF('Mortgage Payment Plan'!E$16="30 Year Fixed",-360,-180)))),0))-(H_MortgageAmoritization!V263*'Mortgage Payment Plan'!E$9/12),#N/A),#N/A)</f>
        <v>1024.5748830788666</v>
      </c>
      <c r="Z264" s="50">
        <f>IFERROR(IF(V263&gt;0,(H_MortgageAmoritization!V263*'Mortgage Payment Plan'!E$9/12),#N/A),#N/A)</f>
        <v>654.16658734885834</v>
      </c>
      <c r="AA264" s="50">
        <f>IFERROR(IF(V263&gt;0,'Mortgage Payment Plan'!E$14,#N/A),#N/A)</f>
        <v>0</v>
      </c>
      <c r="AB264" s="49">
        <v>53997</v>
      </c>
      <c r="AC264" s="50">
        <v>129808.74258669281</v>
      </c>
      <c r="AD264" s="50">
        <v>289639.0078387573</v>
      </c>
      <c r="AE264" s="50">
        <v>0</v>
      </c>
    </row>
    <row r="265" spans="1:31" ht="15.75" customHeight="1" x14ac:dyDescent="0.25">
      <c r="A265" s="49">
        <f>IFERROR(IF(B264&gt;0,IF(ISBLANK('Mortgage Payment Plan'!C318),IF(H_MortgageAmoritization!B264-H_MortgageAmoritization!E265&gt;0,DATE(YEAR(A264),MONTH(A264)+1,DAY(A$2)),#N/A),'Mortgage Payment Plan'!C318),#N/A),#N/A)</f>
        <v>54027</v>
      </c>
      <c r="B265" s="50">
        <f>IFERROR(IF(B264&gt;0,IF(OR(ISBLANK('Mortgage Payment Plan'!G318),'Mortgage Payment Plan'!G318=""),IF(H_MortgageAmoritization!B264-H_MortgageAmoritization!E265&gt;0,H_MortgageAmoritization!B264-H_MortgageAmoritization!E265,#N/A),'Mortgage Payment Plan'!G318),#N/A),#N/A)</f>
        <v>128779.84255579818</v>
      </c>
      <c r="C265" s="50">
        <f>IFERROR(IF(AND(B264&gt;0,H_MortgageAmoritization!B264-H_MortgageAmoritization!E265&gt;0),F265+C264,#N/A),#N/A)</f>
        <v>290288.46255579795</v>
      </c>
      <c r="D265" s="50">
        <f>IFERROR(IF(AND(B264&gt;0,H_MortgageAmoritization!B264-H_MortgageAmoritization!E265&gt;0),D264+G265,#N/A),#N/A)</f>
        <v>0</v>
      </c>
      <c r="E265" s="50">
        <f>IFERROR(IF(B264&gt;0,IF(ISBLANK('Mortgage Payment Plan'!D318),('Mortgage Payment Plan'!E$18+'Mortgage Payment Plan'!E$19+IF(MONTH(A264)+1=MONTH(1&amp;'Mortgage Payment Plan'!E$21),'Mortgage Payment Plan'!E$20,IF(AND(MONTH(A264)+1=13,MONTH(1&amp;'Mortgage Payment Plan'!E$21)=1),'Mortgage Payment Plan'!E$20,0)))-(H_MortgageAmoritization!B264*'Mortgage Payment Plan'!E$9/12),'Mortgage Payment Plan'!D318),#N/A),#N/A)</f>
        <v>1029.6923255930437</v>
      </c>
      <c r="F265" s="50">
        <f>IFERROR(IF(B264&gt;0,IF(ISBLANK('Mortgage Payment Plan'!E318),(H_MortgageAmoritization!B264*'Mortgage Payment Plan'!E$9/12),'Mortgage Payment Plan'!E318),#N/A),#N/A)</f>
        <v>649.04767440695616</v>
      </c>
      <c r="G265" s="50">
        <f>IFERROR(IF(B264&gt;0,IF(ISBLANK('Mortgage Payment Plan'!F318),'Mortgage Payment Plan'!E$14,'Mortgage Payment Plan'!F318),#N/A),#N/A)</f>
        <v>0</v>
      </c>
      <c r="H265" s="50">
        <f t="shared" si="3"/>
        <v>1678.7399999999998</v>
      </c>
      <c r="J265" s="49">
        <v>54027</v>
      </c>
      <c r="N265" s="50">
        <v>128779.84255579818</v>
      </c>
      <c r="O265" s="50">
        <v>290288.46255579795</v>
      </c>
      <c r="P265" s="50">
        <v>0</v>
      </c>
      <c r="Q265" s="50" t="e" cm="1">
        <f t="array" ref="Q265">IF('Mortgage Payment Plan'!E$22="Annual",IF(MATCH(J265,S:S,0),N265,#N/A),IF('Mortgage Payment Plan'!E$22="Percentage",_xlfn.IFS(R$2=J265,N265,R$3=J265,N265,R$4=J265,N265,R$5=J265,N265,R$6=J265,N265),#N/A))</f>
        <v>#N/A</v>
      </c>
      <c r="U265" s="49">
        <f>IFERROR(IF(V264&gt;0,IF(H_MortgageAmoritization!V264-H_MortgageAmoritization!Y265&gt;0,DATE(YEAR(U264),MONTH(U264)+1,DAY(U$2)),#N/A),#N/A),#N/A)</f>
        <v>54027</v>
      </c>
      <c r="V265" s="50">
        <f>IFERROR(IF(V264&gt;0,IF(OR(ISBLANK('Mortgage Payment Plan'!Q318),'Mortgage Payment Plan'!Q318=""),IF(H_MortgageAmoritization!V264-H_MortgageAmoritization!Y265&gt;0,H_MortgageAmoritization!V264-H_MortgageAmoritization!Y265,#N/A),'Mortgage Payment Plan'!Q318),#N/A),#N/A)</f>
        <v>128779.04482919855</v>
      </c>
      <c r="W265" s="50">
        <f>IFERROR(IF(AND(V264&gt;0,H_MortgageAmoritization!V264-H_MortgageAmoritization!Y265&gt;0),Z265+W264,#N/A),#N/A)</f>
        <v>290288.05155169079</v>
      </c>
      <c r="X265" s="50">
        <f>IFERROR(IF(AND(V264&gt;0,H_MortgageAmoritization!V264-H_MortgageAmoritization!Y265&gt;0),X264+AA265,#N/A),#N/A)</f>
        <v>0</v>
      </c>
      <c r="Y265" s="50">
        <f>IFERROR(IF(V264&gt;0,(IFERROR(('Mortgage Payment Plan'!E$8*('Mortgage Payment Plan'!E$9/12)/(1-((1+('Mortgage Payment Plan'!E$9/12))^IF('Mortgage Payment Plan'!E$16="30 Year Fixed",-360,-180)))),0))-(H_MortgageAmoritization!V264*'Mortgage Payment Plan'!E$9/12),#N/A),#N/A)</f>
        <v>1029.6977574942612</v>
      </c>
      <c r="Z265" s="50">
        <f>IFERROR(IF(V264&gt;0,(H_MortgageAmoritization!V264*'Mortgage Payment Plan'!E$9/12),#N/A),#N/A)</f>
        <v>649.04371293346401</v>
      </c>
      <c r="AA265" s="50">
        <f>IFERROR(IF(V264&gt;0,'Mortgage Payment Plan'!E$14,#N/A),#N/A)</f>
        <v>0</v>
      </c>
      <c r="AB265" s="49">
        <v>54027</v>
      </c>
      <c r="AC265" s="50">
        <v>128779.04482919855</v>
      </c>
      <c r="AD265" s="50">
        <v>290288.05155169079</v>
      </c>
      <c r="AE265" s="50">
        <v>0</v>
      </c>
    </row>
    <row r="266" spans="1:31" ht="15.75" customHeight="1" x14ac:dyDescent="0.25">
      <c r="A266" s="49">
        <f>IFERROR(IF(B265&gt;0,IF(ISBLANK('Mortgage Payment Plan'!C319),IF(H_MortgageAmoritization!B265-H_MortgageAmoritization!E266&gt;0,DATE(YEAR(A265),MONTH(A265)+1,DAY(A$2)),#N/A),'Mortgage Payment Plan'!C319),#N/A),#N/A)</f>
        <v>54058</v>
      </c>
      <c r="B266" s="50">
        <f>IFERROR(IF(B265&gt;0,IF(OR(ISBLANK('Mortgage Payment Plan'!G319),'Mortgage Payment Plan'!G319=""),IF(H_MortgageAmoritization!B265-H_MortgageAmoritization!E266&gt;0,H_MortgageAmoritization!B265-H_MortgageAmoritization!E266,#N/A),'Mortgage Payment Plan'!G319),#N/A),#N/A)</f>
        <v>127745.00176857717</v>
      </c>
      <c r="C266" s="50">
        <f>IFERROR(IF(AND(B265&gt;0,H_MortgageAmoritization!B265-H_MortgageAmoritization!E266&gt;0),F266+C265,#N/A),#N/A)</f>
        <v>290932.36176857696</v>
      </c>
      <c r="D266" s="50">
        <f>IFERROR(IF(AND(B265&gt;0,H_MortgageAmoritization!B265-H_MortgageAmoritization!E266&gt;0),D265+G266,#N/A),#N/A)</f>
        <v>0</v>
      </c>
      <c r="E266" s="50">
        <f>IFERROR(IF(B265&gt;0,IF(ISBLANK('Mortgage Payment Plan'!D319),('Mortgage Payment Plan'!E$18+'Mortgage Payment Plan'!E$19+IF(MONTH(A265)+1=MONTH(1&amp;'Mortgage Payment Plan'!E$21),'Mortgage Payment Plan'!E$20,IF(AND(MONTH(A265)+1=13,MONTH(1&amp;'Mortgage Payment Plan'!E$21)=1),'Mortgage Payment Plan'!E$20,0)))-(H_MortgageAmoritization!B265*'Mortgage Payment Plan'!E$9/12),'Mortgage Payment Plan'!D319),#N/A),#N/A)</f>
        <v>1034.8407872210091</v>
      </c>
      <c r="F266" s="50">
        <f>IFERROR(IF(B265&gt;0,IF(ISBLANK('Mortgage Payment Plan'!E319),(H_MortgageAmoritization!B265*'Mortgage Payment Plan'!E$9/12),'Mortgage Payment Plan'!E319),#N/A),#N/A)</f>
        <v>643.89921277899089</v>
      </c>
      <c r="G266" s="50">
        <f>IFERROR(IF(B265&gt;0,IF(ISBLANK('Mortgage Payment Plan'!F319),'Mortgage Payment Plan'!E$14,'Mortgage Payment Plan'!F319),#N/A),#N/A)</f>
        <v>0</v>
      </c>
      <c r="H266" s="50">
        <f t="shared" si="3"/>
        <v>1678.74</v>
      </c>
      <c r="J266" s="49">
        <v>54058</v>
      </c>
      <c r="N266" s="50">
        <v>127745.00176857717</v>
      </c>
      <c r="O266" s="50">
        <v>290932.36176857696</v>
      </c>
      <c r="P266" s="50">
        <v>0</v>
      </c>
      <c r="Q266" s="50" t="e" cm="1">
        <f t="array" ref="Q266">IF('Mortgage Payment Plan'!E$22="Annual",IF(MATCH(J266,S:S,0),N266,#N/A),IF('Mortgage Payment Plan'!E$22="Percentage",_xlfn.IFS(R$2=J266,N266,R$3=J266,N266,R$4=J266,N266,R$5=J266,N266,R$6=J266,N266),#N/A))</f>
        <v>#N/A</v>
      </c>
      <c r="U266" s="49">
        <f>IFERROR(IF(V265&gt;0,IF(H_MortgageAmoritization!V265-H_MortgageAmoritization!Y266&gt;0,DATE(YEAR(U265),MONTH(U265)+1,DAY(U$2)),#N/A),#N/A),#N/A)</f>
        <v>54058</v>
      </c>
      <c r="V266" s="50">
        <f>IFERROR(IF(V265&gt;0,IF(OR(ISBLANK('Mortgage Payment Plan'!Q319),'Mortgage Payment Plan'!Q319=""),IF(H_MortgageAmoritization!V265-H_MortgageAmoritization!Y266&gt;0,H_MortgageAmoritization!V265-H_MortgageAmoritization!Y266,#N/A),'Mortgage Payment Plan'!Q319),#N/A),#N/A)</f>
        <v>127744.19858291683</v>
      </c>
      <c r="W266" s="50">
        <f>IFERROR(IF(AND(V265&gt;0,H_MortgageAmoritization!V265-H_MortgageAmoritization!Y266&gt;0),Z266+W265,#N/A),#N/A)</f>
        <v>290931.94677583681</v>
      </c>
      <c r="X266" s="50">
        <f>IFERROR(IF(AND(V265&gt;0,H_MortgageAmoritization!V265-H_MortgageAmoritization!Y266&gt;0),X265+AA266,#N/A),#N/A)</f>
        <v>0</v>
      </c>
      <c r="Y266" s="50">
        <f>IFERROR(IF(V265&gt;0,(IFERROR(('Mortgage Payment Plan'!E$8*('Mortgage Payment Plan'!E$9/12)/(1-((1+('Mortgage Payment Plan'!E$9/12))^IF('Mortgage Payment Plan'!E$16="30 Year Fixed",-360,-180)))),0))-(H_MortgageAmoritization!V265*'Mortgage Payment Plan'!E$9/12),#N/A),#N/A)</f>
        <v>1034.8462462817324</v>
      </c>
      <c r="Z266" s="50">
        <f>IFERROR(IF(V265&gt;0,(H_MortgageAmoritization!V265*'Mortgage Payment Plan'!E$9/12),#N/A),#N/A)</f>
        <v>643.89522414599276</v>
      </c>
      <c r="AA266" s="50">
        <f>IFERROR(IF(V265&gt;0,'Mortgage Payment Plan'!E$14,#N/A),#N/A)</f>
        <v>0</v>
      </c>
      <c r="AB266" s="49">
        <v>54058</v>
      </c>
      <c r="AC266" s="50">
        <v>127744.19858291683</v>
      </c>
      <c r="AD266" s="50">
        <v>290931.94677583681</v>
      </c>
      <c r="AE266" s="50">
        <v>0</v>
      </c>
    </row>
    <row r="267" spans="1:31" ht="15.75" customHeight="1" x14ac:dyDescent="0.25">
      <c r="A267" s="49">
        <f>IFERROR(IF(B266&gt;0,IF(ISBLANK('Mortgage Payment Plan'!C320),IF(H_MortgageAmoritization!B266-H_MortgageAmoritization!E267&gt;0,DATE(YEAR(A266),MONTH(A266)+1,DAY(A$2)),#N/A),'Mortgage Payment Plan'!C320),#N/A),#N/A)</f>
        <v>54089</v>
      </c>
      <c r="B267" s="50">
        <f>IFERROR(IF(B266&gt;0,IF(OR(ISBLANK('Mortgage Payment Plan'!G320),'Mortgage Payment Plan'!G320=""),IF(H_MortgageAmoritization!B266-H_MortgageAmoritization!E267&gt;0,H_MortgageAmoritization!B266-H_MortgageAmoritization!E267,#N/A),'Mortgage Payment Plan'!G320),#N/A),#N/A)</f>
        <v>126704.98677742005</v>
      </c>
      <c r="C267" s="50">
        <f>IFERROR(IF(AND(B266&gt;0,H_MortgageAmoritization!B266-H_MortgageAmoritization!E267&gt;0),F267+C266,#N/A),#N/A)</f>
        <v>291571.08677741984</v>
      </c>
      <c r="D267" s="50">
        <f>IFERROR(IF(AND(B266&gt;0,H_MortgageAmoritization!B266-H_MortgageAmoritization!E267&gt;0),D266+G267,#N/A),#N/A)</f>
        <v>0</v>
      </c>
      <c r="E267" s="50">
        <f>IFERROR(IF(B266&gt;0,IF(ISBLANK('Mortgage Payment Plan'!D320),('Mortgage Payment Plan'!E$18+'Mortgage Payment Plan'!E$19+IF(MONTH(A266)+1=MONTH(1&amp;'Mortgage Payment Plan'!E$21),'Mortgage Payment Plan'!E$20,IF(AND(MONTH(A266)+1=13,MONTH(1&amp;'Mortgage Payment Plan'!E$21)=1),'Mortgage Payment Plan'!E$20,0)))-(H_MortgageAmoritization!B266*'Mortgage Payment Plan'!E$9/12),'Mortgage Payment Plan'!D320),#N/A),#N/A)</f>
        <v>1040.0149911571143</v>
      </c>
      <c r="F267" s="50">
        <f>IFERROR(IF(B266&gt;0,IF(ISBLANK('Mortgage Payment Plan'!E320),(H_MortgageAmoritization!B266*'Mortgage Payment Plan'!E$9/12),'Mortgage Payment Plan'!E320),#N/A),#N/A)</f>
        <v>638.72500884288581</v>
      </c>
      <c r="G267" s="50">
        <f>IFERROR(IF(B266&gt;0,IF(ISBLANK('Mortgage Payment Plan'!F320),'Mortgage Payment Plan'!E$14,'Mortgage Payment Plan'!F320),#N/A),#N/A)</f>
        <v>0</v>
      </c>
      <c r="H267" s="50">
        <f t="shared" si="3"/>
        <v>1678.7400000000002</v>
      </c>
      <c r="J267" s="49">
        <v>54089</v>
      </c>
      <c r="N267" s="50">
        <v>126704.98677742005</v>
      </c>
      <c r="O267" s="50">
        <v>291571.08677741984</v>
      </c>
      <c r="P267" s="50">
        <v>0</v>
      </c>
      <c r="Q267" s="50" t="e" cm="1">
        <f t="array" ref="Q267">IF('Mortgage Payment Plan'!E$22="Annual",IF(MATCH(J267,S:S,0),N267,#N/A),IF('Mortgage Payment Plan'!E$22="Percentage",_xlfn.IFS(R$2=J267,N267,R$3=J267,N267,R$4=J267,N267,R$5=J267,N267,R$6=J267,N267),#N/A))</f>
        <v>#N/A</v>
      </c>
      <c r="U267" s="49">
        <f>IFERROR(IF(V266&gt;0,IF(H_MortgageAmoritization!V266-H_MortgageAmoritization!Y267&gt;0,DATE(YEAR(U266),MONTH(U266)+1,DAY(U$2)),#N/A),#N/A),#N/A)</f>
        <v>54089</v>
      </c>
      <c r="V267" s="50">
        <f>IFERROR(IF(V266&gt;0,IF(OR(ISBLANK('Mortgage Payment Plan'!Q320),'Mortgage Payment Plan'!Q320=""),IF(H_MortgageAmoritization!V266-H_MortgageAmoritization!Y267&gt;0,H_MortgageAmoritization!V266-H_MortgageAmoritization!Y267,#N/A),'Mortgage Payment Plan'!Q320),#N/A),#N/A)</f>
        <v>126704.17810540368</v>
      </c>
      <c r="W267" s="50">
        <f>IFERROR(IF(AND(V266&gt;0,H_MortgageAmoritization!V266-H_MortgageAmoritization!Y267&gt;0),Z267+W266,#N/A),#N/A)</f>
        <v>291570.66776875139</v>
      </c>
      <c r="X267" s="50">
        <f>IFERROR(IF(AND(V266&gt;0,H_MortgageAmoritization!V266-H_MortgageAmoritization!Y267&gt;0),X266+AA267,#N/A),#N/A)</f>
        <v>0</v>
      </c>
      <c r="Y267" s="50">
        <f>IFERROR(IF(V266&gt;0,(IFERROR(('Mortgage Payment Plan'!E$8*('Mortgage Payment Plan'!E$9/12)/(1-((1+('Mortgage Payment Plan'!E$9/12))^IF('Mortgage Payment Plan'!E$16="30 Year Fixed",-360,-180)))),0))-(H_MortgageAmoritization!V266*'Mortgage Payment Plan'!E$9/12),#N/A),#N/A)</f>
        <v>1040.020477513141</v>
      </c>
      <c r="Z267" s="50">
        <f>IFERROR(IF(V266&gt;0,(H_MortgageAmoritization!V266*'Mortgage Payment Plan'!E$9/12),#N/A),#N/A)</f>
        <v>638.72099291458414</v>
      </c>
      <c r="AA267" s="50">
        <f>IFERROR(IF(V266&gt;0,'Mortgage Payment Plan'!E$14,#N/A),#N/A)</f>
        <v>0</v>
      </c>
      <c r="AB267" s="49">
        <v>54089</v>
      </c>
      <c r="AC267" s="50">
        <v>126704.17810540368</v>
      </c>
      <c r="AD267" s="50">
        <v>291570.66776875139</v>
      </c>
      <c r="AE267" s="50">
        <v>0</v>
      </c>
    </row>
    <row r="268" spans="1:31" ht="15.75" customHeight="1" x14ac:dyDescent="0.25">
      <c r="A268" s="49">
        <f>IFERROR(IF(B267&gt;0,IF(ISBLANK('Mortgage Payment Plan'!C321),IF(H_MortgageAmoritization!B267-H_MortgageAmoritization!E268&gt;0,DATE(YEAR(A267),MONTH(A267)+1,DAY(A$2)),#N/A),'Mortgage Payment Plan'!C321),#N/A),#N/A)</f>
        <v>54118</v>
      </c>
      <c r="B268" s="50">
        <f>IFERROR(IF(B267&gt;0,IF(OR(ISBLANK('Mortgage Payment Plan'!G321),'Mortgage Payment Plan'!G321=""),IF(H_MortgageAmoritization!B267-H_MortgageAmoritization!E268&gt;0,H_MortgageAmoritization!B267-H_MortgageAmoritization!E268,#N/A),'Mortgage Payment Plan'!G321),#N/A),#N/A)</f>
        <v>125659.77171130716</v>
      </c>
      <c r="C268" s="50">
        <f>IFERROR(IF(AND(B267&gt;0,H_MortgageAmoritization!B267-H_MortgageAmoritization!E268&gt;0),F268+C267,#N/A),#N/A)</f>
        <v>292204.61171130696</v>
      </c>
      <c r="D268" s="50">
        <f>IFERROR(IF(AND(B267&gt;0,H_MortgageAmoritization!B267-H_MortgageAmoritization!E268&gt;0),D267+G268,#N/A),#N/A)</f>
        <v>0</v>
      </c>
      <c r="E268" s="50">
        <f>IFERROR(IF(B267&gt;0,IF(ISBLANK('Mortgage Payment Plan'!D321),('Mortgage Payment Plan'!E$18+'Mortgage Payment Plan'!E$19+IF(MONTH(A267)+1=MONTH(1&amp;'Mortgage Payment Plan'!E$21),'Mortgage Payment Plan'!E$20,IF(AND(MONTH(A267)+1=13,MONTH(1&amp;'Mortgage Payment Plan'!E$21)=1),'Mortgage Payment Plan'!E$20,0)))-(H_MortgageAmoritization!B267*'Mortgage Payment Plan'!E$9/12),'Mortgage Payment Plan'!D321),#N/A),#N/A)</f>
        <v>1045.2150661128999</v>
      </c>
      <c r="F268" s="50">
        <f>IFERROR(IF(B267&gt;0,IF(ISBLANK('Mortgage Payment Plan'!E321),(H_MortgageAmoritization!B267*'Mortgage Payment Plan'!E$9/12),'Mortgage Payment Plan'!E321),#N/A),#N/A)</f>
        <v>633.52493388710025</v>
      </c>
      <c r="G268" s="50">
        <f>IFERROR(IF(B267&gt;0,IF(ISBLANK('Mortgage Payment Plan'!F321),'Mortgage Payment Plan'!E$14,'Mortgage Payment Plan'!F321),#N/A),#N/A)</f>
        <v>0</v>
      </c>
      <c r="H268" s="50">
        <f t="shared" si="3"/>
        <v>1678.7400000000002</v>
      </c>
      <c r="J268" s="49">
        <v>54118</v>
      </c>
      <c r="N268" s="50">
        <v>125659.77171130716</v>
      </c>
      <c r="O268" s="50">
        <v>292204.61171130696</v>
      </c>
      <c r="P268" s="50">
        <v>0</v>
      </c>
      <c r="Q268" s="50" t="e" cm="1">
        <f t="array" ref="Q268">IF('Mortgage Payment Plan'!E$22="Annual",IF(MATCH(J268,S:S,0),N268,#N/A),IF('Mortgage Payment Plan'!E$22="Percentage",_xlfn.IFS(R$2=J268,N268,R$3=J268,N268,R$4=J268,N268,R$5=J268,N268,R$6=J268,N268),#N/A))</f>
        <v>#N/A</v>
      </c>
      <c r="U268" s="49">
        <f>IFERROR(IF(V267&gt;0,IF(H_MortgageAmoritization!V267-H_MortgageAmoritization!Y268&gt;0,DATE(YEAR(U267),MONTH(U267)+1,DAY(U$2)),#N/A),#N/A),#N/A)</f>
        <v>54118</v>
      </c>
      <c r="V268" s="50">
        <f>IFERROR(IF(V267&gt;0,IF(OR(ISBLANK('Mortgage Payment Plan'!Q321),'Mortgage Payment Plan'!Q321=""),IF(H_MortgageAmoritization!V267-H_MortgageAmoritization!Y268&gt;0,H_MortgageAmoritization!V267-H_MortgageAmoritization!Y268,#N/A),'Mortgage Payment Plan'!Q321),#N/A),#N/A)</f>
        <v>125658.95752550298</v>
      </c>
      <c r="W268" s="50">
        <f>IFERROR(IF(AND(V267&gt;0,H_MortgageAmoritization!V267-H_MortgageAmoritization!Y268&gt;0),Z268+W267,#N/A),#N/A)</f>
        <v>292204.18865927838</v>
      </c>
      <c r="X268" s="50">
        <f>IFERROR(IF(AND(V267&gt;0,H_MortgageAmoritization!V267-H_MortgageAmoritization!Y268&gt;0),X267+AA268,#N/A),#N/A)</f>
        <v>0</v>
      </c>
      <c r="Y268" s="50">
        <f>IFERROR(IF(V267&gt;0,(IFERROR(('Mortgage Payment Plan'!E$8*('Mortgage Payment Plan'!E$9/12)/(1-((1+('Mortgage Payment Plan'!E$9/12))^IF('Mortgage Payment Plan'!E$16="30 Year Fixed",-360,-180)))),0))-(H_MortgageAmoritization!V267*'Mortgage Payment Plan'!E$9/12),#N/A),#N/A)</f>
        <v>1045.2205799007065</v>
      </c>
      <c r="Z268" s="50">
        <f>IFERROR(IF(V267&gt;0,(H_MortgageAmoritization!V267*'Mortgage Payment Plan'!E$9/12),#N/A),#N/A)</f>
        <v>633.52089052701842</v>
      </c>
      <c r="AA268" s="50">
        <f>IFERROR(IF(V267&gt;0,'Mortgage Payment Plan'!E$14,#N/A),#N/A)</f>
        <v>0</v>
      </c>
      <c r="AB268" s="49">
        <v>54118</v>
      </c>
      <c r="AC268" s="50">
        <v>125658.95752550298</v>
      </c>
      <c r="AD268" s="50">
        <v>292204.18865927838</v>
      </c>
      <c r="AE268" s="50">
        <v>0</v>
      </c>
    </row>
    <row r="269" spans="1:31" ht="15.75" customHeight="1" x14ac:dyDescent="0.25">
      <c r="A269" s="49">
        <f>IFERROR(IF(B268&gt;0,IF(ISBLANK('Mortgage Payment Plan'!C322),IF(H_MortgageAmoritization!B268-H_MortgageAmoritization!E269&gt;0,DATE(YEAR(A268),MONTH(A268)+1,DAY(A$2)),#N/A),'Mortgage Payment Plan'!C322),#N/A),#N/A)</f>
        <v>54149</v>
      </c>
      <c r="B269" s="50">
        <f>IFERROR(IF(B268&gt;0,IF(OR(ISBLANK('Mortgage Payment Plan'!G322),'Mortgage Payment Plan'!G322=""),IF(H_MortgageAmoritization!B268-H_MortgageAmoritization!E269&gt;0,H_MortgageAmoritization!B268-H_MortgageAmoritization!E269,#N/A),'Mortgage Payment Plan'!G322),#N/A),#N/A)</f>
        <v>124609.3305698637</v>
      </c>
      <c r="C269" s="50">
        <f>IFERROR(IF(AND(B268&gt;0,H_MortgageAmoritization!B268-H_MortgageAmoritization!E269&gt;0),F269+C268,#N/A),#N/A)</f>
        <v>292832.91056986351</v>
      </c>
      <c r="D269" s="50">
        <f>IFERROR(IF(AND(B268&gt;0,H_MortgageAmoritization!B268-H_MortgageAmoritization!E269&gt;0),D268+G269,#N/A),#N/A)</f>
        <v>0</v>
      </c>
      <c r="E269" s="50">
        <f>IFERROR(IF(B268&gt;0,IF(ISBLANK('Mortgage Payment Plan'!D322),('Mortgage Payment Plan'!E$18+'Mortgage Payment Plan'!E$19+IF(MONTH(A268)+1=MONTH(1&amp;'Mortgage Payment Plan'!E$21),'Mortgage Payment Plan'!E$20,IF(AND(MONTH(A268)+1=13,MONTH(1&amp;'Mortgage Payment Plan'!E$21)=1),'Mortgage Payment Plan'!E$20,0)))-(H_MortgageAmoritization!B268*'Mortgage Payment Plan'!E$9/12),'Mortgage Payment Plan'!D322),#N/A),#N/A)</f>
        <v>1050.4411414434644</v>
      </c>
      <c r="F269" s="50">
        <f>IFERROR(IF(B268&gt;0,IF(ISBLANK('Mortgage Payment Plan'!E322),(H_MortgageAmoritization!B268*'Mortgage Payment Plan'!E$9/12),'Mortgage Payment Plan'!E322),#N/A),#N/A)</f>
        <v>628.29885855653572</v>
      </c>
      <c r="G269" s="50">
        <f>IFERROR(IF(B268&gt;0,IF(ISBLANK('Mortgage Payment Plan'!F322),'Mortgage Payment Plan'!E$14,'Mortgage Payment Plan'!F322),#N/A),#N/A)</f>
        <v>0</v>
      </c>
      <c r="H269" s="50">
        <f t="shared" si="3"/>
        <v>1678.7400000000002</v>
      </c>
      <c r="J269" s="49">
        <v>54149</v>
      </c>
      <c r="N269" s="50">
        <v>124609.3305698637</v>
      </c>
      <c r="O269" s="50">
        <v>292832.91056986351</v>
      </c>
      <c r="P269" s="50">
        <v>0</v>
      </c>
      <c r="Q269" s="50" t="e" cm="1">
        <f t="array" ref="Q269">IF('Mortgage Payment Plan'!E$22="Annual",IF(MATCH(J269,S:S,0),N269,#N/A),IF('Mortgage Payment Plan'!E$22="Percentage",_xlfn.IFS(R$2=J269,N269,R$3=J269,N269,R$4=J269,N269,R$5=J269,N269,R$6=J269,N269),#N/A))</f>
        <v>#N/A</v>
      </c>
      <c r="U269" s="49">
        <f>IFERROR(IF(V268&gt;0,IF(H_MortgageAmoritization!V268-H_MortgageAmoritization!Y269&gt;0,DATE(YEAR(U268),MONTH(U268)+1,DAY(U$2)),#N/A),#N/A),#N/A)</f>
        <v>54149</v>
      </c>
      <c r="V269" s="50">
        <f>IFERROR(IF(V268&gt;0,IF(OR(ISBLANK('Mortgage Payment Plan'!Q322),'Mortgage Payment Plan'!Q322=""),IF(H_MortgageAmoritization!V268-H_MortgageAmoritization!Y269&gt;0,H_MortgageAmoritization!V268-H_MortgageAmoritization!Y269,#N/A),'Mortgage Payment Plan'!Q322),#N/A),#N/A)</f>
        <v>124608.51084270277</v>
      </c>
      <c r="W269" s="50">
        <f>IFERROR(IF(AND(V268&gt;0,H_MortgageAmoritization!V268-H_MortgageAmoritization!Y269&gt;0),Z269+W268,#N/A),#N/A)</f>
        <v>292832.48344690591</v>
      </c>
      <c r="X269" s="50">
        <f>IFERROR(IF(AND(V268&gt;0,H_MortgageAmoritization!V268-H_MortgageAmoritization!Y269&gt;0),X268+AA269,#N/A),#N/A)</f>
        <v>0</v>
      </c>
      <c r="Y269" s="50">
        <f>IFERROR(IF(V268&gt;0,(IFERROR(('Mortgage Payment Plan'!E$8*('Mortgage Payment Plan'!E$9/12)/(1-((1+('Mortgage Payment Plan'!E$9/12))^IF('Mortgage Payment Plan'!E$16="30 Year Fixed",-360,-180)))),0))-(H_MortgageAmoritization!V268*'Mortgage Payment Plan'!E$9/12),#N/A),#N/A)</f>
        <v>1050.4466828002101</v>
      </c>
      <c r="Z269" s="50">
        <f>IFERROR(IF(V268&gt;0,(H_MortgageAmoritization!V268*'Mortgage Payment Plan'!E$9/12),#N/A),#N/A)</f>
        <v>628.29478762751489</v>
      </c>
      <c r="AA269" s="50">
        <f>IFERROR(IF(V268&gt;0,'Mortgage Payment Plan'!E$14,#N/A),#N/A)</f>
        <v>0</v>
      </c>
      <c r="AB269" s="49">
        <v>54149</v>
      </c>
      <c r="AC269" s="50">
        <v>124608.51084270277</v>
      </c>
      <c r="AD269" s="50">
        <v>292832.48344690591</v>
      </c>
      <c r="AE269" s="50">
        <v>0</v>
      </c>
    </row>
    <row r="270" spans="1:31" ht="15.75" customHeight="1" x14ac:dyDescent="0.25">
      <c r="A270" s="49">
        <f>IFERROR(IF(B269&gt;0,IF(ISBLANK('Mortgage Payment Plan'!C323),IF(H_MortgageAmoritization!B269-H_MortgageAmoritization!E270&gt;0,DATE(YEAR(A269),MONTH(A269)+1,DAY(A$2)),#N/A),'Mortgage Payment Plan'!C323),#N/A),#N/A)</f>
        <v>54179</v>
      </c>
      <c r="B270" s="50">
        <f>IFERROR(IF(B269&gt;0,IF(OR(ISBLANK('Mortgage Payment Plan'!G323),'Mortgage Payment Plan'!G323=""),IF(H_MortgageAmoritization!B269-H_MortgageAmoritization!E270&gt;0,H_MortgageAmoritization!B269-H_MortgageAmoritization!E270,#N/A),'Mortgage Payment Plan'!G323),#N/A),#N/A)</f>
        <v>123553.63722271302</v>
      </c>
      <c r="C270" s="50">
        <f>IFERROR(IF(AND(B269&gt;0,H_MortgageAmoritization!B269-H_MortgageAmoritization!E270&gt;0),F270+C269,#N/A),#N/A)</f>
        <v>293455.95722271281</v>
      </c>
      <c r="D270" s="50">
        <f>IFERROR(IF(AND(B269&gt;0,H_MortgageAmoritization!B269-H_MortgageAmoritization!E270&gt;0),D269+G270,#N/A),#N/A)</f>
        <v>0</v>
      </c>
      <c r="E270" s="50">
        <f>IFERROR(IF(B269&gt;0,IF(ISBLANK('Mortgage Payment Plan'!D323),('Mortgage Payment Plan'!E$18+'Mortgage Payment Plan'!E$19+IF(MONTH(A269)+1=MONTH(1&amp;'Mortgage Payment Plan'!E$21),'Mortgage Payment Plan'!E$20,IF(AND(MONTH(A269)+1=13,MONTH(1&amp;'Mortgage Payment Plan'!E$21)=1),'Mortgage Payment Plan'!E$20,0)))-(H_MortgageAmoritization!B269*'Mortgage Payment Plan'!E$9/12),'Mortgage Payment Plan'!D323),#N/A),#N/A)</f>
        <v>1055.6933471506816</v>
      </c>
      <c r="F270" s="50">
        <f>IFERROR(IF(B269&gt;0,IF(ISBLANK('Mortgage Payment Plan'!E323),(H_MortgageAmoritization!B269*'Mortgage Payment Plan'!E$9/12),'Mortgage Payment Plan'!E323),#N/A),#N/A)</f>
        <v>623.04665284931843</v>
      </c>
      <c r="G270" s="50">
        <f>IFERROR(IF(B269&gt;0,IF(ISBLANK('Mortgage Payment Plan'!F323),'Mortgage Payment Plan'!E$14,'Mortgage Payment Plan'!F323),#N/A),#N/A)</f>
        <v>0</v>
      </c>
      <c r="H270" s="50">
        <f t="shared" si="3"/>
        <v>1678.74</v>
      </c>
      <c r="J270" s="49">
        <v>54179</v>
      </c>
      <c r="N270" s="50">
        <v>123553.63722271302</v>
      </c>
      <c r="O270" s="50">
        <v>293455.95722271281</v>
      </c>
      <c r="P270" s="50">
        <v>0</v>
      </c>
      <c r="Q270" s="50" t="e" cm="1">
        <f t="array" ref="Q270">IF('Mortgage Payment Plan'!E$22="Annual",IF(MATCH(J270,S:S,0),N270,#N/A),IF('Mortgage Payment Plan'!E$22="Percentage",_xlfn.IFS(R$2=J270,N270,R$3=J270,N270,R$4=J270,N270,R$5=J270,N270,R$6=J270,N270),#N/A))</f>
        <v>#N/A</v>
      </c>
      <c r="U270" s="49">
        <f>IFERROR(IF(V269&gt;0,IF(H_MortgageAmoritization!V269-H_MortgageAmoritization!Y270&gt;0,DATE(YEAR(U269),MONTH(U269)+1,DAY(U$2)),#N/A),#N/A),#N/A)</f>
        <v>54179</v>
      </c>
      <c r="V270" s="50">
        <f>IFERROR(IF(V269&gt;0,IF(OR(ISBLANK('Mortgage Payment Plan'!Q323),'Mortgage Payment Plan'!Q323=""),IF(H_MortgageAmoritization!V269-H_MortgageAmoritization!Y270&gt;0,H_MortgageAmoritization!V269-H_MortgageAmoritization!Y270,#N/A),'Mortgage Payment Plan'!Q323),#N/A),#N/A)</f>
        <v>123552.81192648856</v>
      </c>
      <c r="W270" s="50">
        <f>IFERROR(IF(AND(V269&gt;0,H_MortgageAmoritization!V269-H_MortgageAmoritization!Y270&gt;0),Z270+W269,#N/A),#N/A)</f>
        <v>293455.5260011194</v>
      </c>
      <c r="X270" s="50">
        <f>IFERROR(IF(AND(V269&gt;0,H_MortgageAmoritization!V269-H_MortgageAmoritization!Y270&gt;0),X269+AA270,#N/A),#N/A)</f>
        <v>0</v>
      </c>
      <c r="Y270" s="50">
        <f>IFERROR(IF(V269&gt;0,(IFERROR(('Mortgage Payment Plan'!E$8*('Mortgage Payment Plan'!E$9/12)/(1-((1+('Mortgage Payment Plan'!E$9/12))^IF('Mortgage Payment Plan'!E$16="30 Year Fixed",-360,-180)))),0))-(H_MortgageAmoritization!V269*'Mortgage Payment Plan'!E$9/12),#N/A),#N/A)</f>
        <v>1055.6989162142113</v>
      </c>
      <c r="Z270" s="50">
        <f>IFERROR(IF(V269&gt;0,(H_MortgageAmoritization!V269*'Mortgage Payment Plan'!E$9/12),#N/A),#N/A)</f>
        <v>623.04255421351388</v>
      </c>
      <c r="AA270" s="50">
        <f>IFERROR(IF(V269&gt;0,'Mortgage Payment Plan'!E$14,#N/A),#N/A)</f>
        <v>0</v>
      </c>
      <c r="AB270" s="49">
        <v>54179</v>
      </c>
      <c r="AC270" s="50">
        <v>123552.81192648856</v>
      </c>
      <c r="AD270" s="50">
        <v>293455.5260011194</v>
      </c>
      <c r="AE270" s="50">
        <v>0</v>
      </c>
    </row>
    <row r="271" spans="1:31" ht="15.75" customHeight="1" x14ac:dyDescent="0.25">
      <c r="A271" s="49">
        <f>IFERROR(IF(B270&gt;0,IF(ISBLANK('Mortgage Payment Plan'!C324),IF(H_MortgageAmoritization!B270-H_MortgageAmoritization!E271&gt;0,DATE(YEAR(A270),MONTH(A270)+1,DAY(A$2)),#N/A),'Mortgage Payment Plan'!C324),#N/A),#N/A)</f>
        <v>54210</v>
      </c>
      <c r="B271" s="50">
        <f>IFERROR(IF(B270&gt;0,IF(OR(ISBLANK('Mortgage Payment Plan'!G324),'Mortgage Payment Plan'!G324=""),IF(H_MortgageAmoritization!B270-H_MortgageAmoritization!E271&gt;0,H_MortgageAmoritization!B270-H_MortgageAmoritization!E271,#N/A),'Mortgage Payment Plan'!G324),#N/A),#N/A)</f>
        <v>122492.66540882658</v>
      </c>
      <c r="C271" s="50">
        <f>IFERROR(IF(AND(B270&gt;0,H_MortgageAmoritization!B270-H_MortgageAmoritization!E271&gt;0),F271+C270,#N/A),#N/A)</f>
        <v>294073.72540882637</v>
      </c>
      <c r="D271" s="50">
        <f>IFERROR(IF(AND(B270&gt;0,H_MortgageAmoritization!B270-H_MortgageAmoritization!E271&gt;0),D270+G271,#N/A),#N/A)</f>
        <v>0</v>
      </c>
      <c r="E271" s="50">
        <f>IFERROR(IF(B270&gt;0,IF(ISBLANK('Mortgage Payment Plan'!D324),('Mortgage Payment Plan'!E$18+'Mortgage Payment Plan'!E$19+IF(MONTH(A270)+1=MONTH(1&amp;'Mortgage Payment Plan'!E$21),'Mortgage Payment Plan'!E$20,IF(AND(MONTH(A270)+1=13,MONTH(1&amp;'Mortgage Payment Plan'!E$21)=1),'Mortgage Payment Plan'!E$20,0)))-(H_MortgageAmoritization!B270*'Mortgage Payment Plan'!E$9/12),'Mortgage Payment Plan'!D324),#N/A),#N/A)</f>
        <v>1060.971813886435</v>
      </c>
      <c r="F271" s="50">
        <f>IFERROR(IF(B270&gt;0,IF(ISBLANK('Mortgage Payment Plan'!E324),(H_MortgageAmoritization!B270*'Mortgage Payment Plan'!E$9/12),'Mortgage Payment Plan'!E324),#N/A),#N/A)</f>
        <v>617.76818611356509</v>
      </c>
      <c r="G271" s="50">
        <f>IFERROR(IF(B270&gt;0,IF(ISBLANK('Mortgage Payment Plan'!F324),'Mortgage Payment Plan'!E$14,'Mortgage Payment Plan'!F324),#N/A),#N/A)</f>
        <v>0</v>
      </c>
      <c r="H271" s="50">
        <f t="shared" si="3"/>
        <v>1678.7400000000002</v>
      </c>
      <c r="J271" s="49">
        <v>54210</v>
      </c>
      <c r="N271" s="50">
        <v>122492.66540882658</v>
      </c>
      <c r="O271" s="50">
        <v>294073.72540882637</v>
      </c>
      <c r="P271" s="50">
        <v>0</v>
      </c>
      <c r="Q271" s="50" t="e" cm="1">
        <f t="array" ref="Q271">IF('Mortgage Payment Plan'!E$22="Annual",IF(MATCH(J271,S:S,0),N271,#N/A),IF('Mortgage Payment Plan'!E$22="Percentage",_xlfn.IFS(R$2=J271,N271,R$3=J271,N271,R$4=J271,N271,R$5=J271,N271,R$6=J271,N271),#N/A))</f>
        <v>#N/A</v>
      </c>
      <c r="U271" s="49">
        <f>IFERROR(IF(V270&gt;0,IF(H_MortgageAmoritization!V270-H_MortgageAmoritization!Y271&gt;0,DATE(YEAR(U270),MONTH(U270)+1,DAY(U$2)),#N/A),#N/A),#N/A)</f>
        <v>54210</v>
      </c>
      <c r="V271" s="50">
        <f>IFERROR(IF(V270&gt;0,IF(OR(ISBLANK('Mortgage Payment Plan'!Q324),'Mortgage Payment Plan'!Q324=""),IF(H_MortgageAmoritization!V270-H_MortgageAmoritization!Y271&gt;0,H_MortgageAmoritization!V270-H_MortgageAmoritization!Y271,#N/A),'Mortgage Payment Plan'!Q324),#N/A),#N/A)</f>
        <v>122491.83451569328</v>
      </c>
      <c r="W271" s="50">
        <f>IFERROR(IF(AND(V270&gt;0,H_MortgageAmoritization!V270-H_MortgageAmoritization!Y271&gt;0),Z271+W270,#N/A),#N/A)</f>
        <v>294073.29006075184</v>
      </c>
      <c r="X271" s="50">
        <f>IFERROR(IF(AND(V270&gt;0,H_MortgageAmoritization!V270-H_MortgageAmoritization!Y271&gt;0),X270+AA271,#N/A),#N/A)</f>
        <v>0</v>
      </c>
      <c r="Y271" s="50">
        <f>IFERROR(IF(V270&gt;0,(IFERROR(('Mortgage Payment Plan'!E$8*('Mortgage Payment Plan'!E$9/12)/(1-((1+('Mortgage Payment Plan'!E$9/12))^IF('Mortgage Payment Plan'!E$16="30 Year Fixed",-360,-180)))),0))-(H_MortgageAmoritization!V270*'Mortgage Payment Plan'!E$9/12),#N/A),#N/A)</f>
        <v>1060.9774107952821</v>
      </c>
      <c r="Z271" s="50">
        <f>IFERROR(IF(V270&gt;0,(H_MortgageAmoritization!V270*'Mortgage Payment Plan'!E$9/12),#N/A),#N/A)</f>
        <v>617.76405963244281</v>
      </c>
      <c r="AA271" s="50">
        <f>IFERROR(IF(V270&gt;0,'Mortgage Payment Plan'!E$14,#N/A),#N/A)</f>
        <v>0</v>
      </c>
      <c r="AB271" s="49">
        <v>54210</v>
      </c>
      <c r="AC271" s="50">
        <v>122491.83451569328</v>
      </c>
      <c r="AD271" s="50">
        <v>294073.29006075184</v>
      </c>
      <c r="AE271" s="50">
        <v>0</v>
      </c>
    </row>
    <row r="272" spans="1:31" ht="15.75" customHeight="1" x14ac:dyDescent="0.25">
      <c r="A272" s="49">
        <f>IFERROR(IF(B271&gt;0,IF(ISBLANK('Mortgage Payment Plan'!C325),IF(H_MortgageAmoritization!B271-H_MortgageAmoritization!E272&gt;0,DATE(YEAR(A271),MONTH(A271)+1,DAY(A$2)),#N/A),'Mortgage Payment Plan'!C325),#N/A),#N/A)</f>
        <v>54240</v>
      </c>
      <c r="B272" s="50">
        <f>IFERROR(IF(B271&gt;0,IF(OR(ISBLANK('Mortgage Payment Plan'!G325),'Mortgage Payment Plan'!G325=""),IF(H_MortgageAmoritization!B271-H_MortgageAmoritization!E272&gt;0,H_MortgageAmoritization!B271-H_MortgageAmoritization!E272,#N/A),'Mortgage Payment Plan'!G325),#N/A),#N/A)</f>
        <v>121426.38873587071</v>
      </c>
      <c r="C272" s="50">
        <f>IFERROR(IF(AND(B271&gt;0,H_MortgageAmoritization!B271-H_MortgageAmoritization!E272&gt;0),F272+C271,#N/A),#N/A)</f>
        <v>294686.18873587053</v>
      </c>
      <c r="D272" s="50">
        <f>IFERROR(IF(AND(B271&gt;0,H_MortgageAmoritization!B271-H_MortgageAmoritization!E272&gt;0),D271+G272,#N/A),#N/A)</f>
        <v>0</v>
      </c>
      <c r="E272" s="50">
        <f>IFERROR(IF(B271&gt;0,IF(ISBLANK('Mortgage Payment Plan'!D325),('Mortgage Payment Plan'!E$18+'Mortgage Payment Plan'!E$19+IF(MONTH(A271)+1=MONTH(1&amp;'Mortgage Payment Plan'!E$21),'Mortgage Payment Plan'!E$20,IF(AND(MONTH(A271)+1=13,MONTH(1&amp;'Mortgage Payment Plan'!E$21)=1),'Mortgage Payment Plan'!E$20,0)))-(H_MortgageAmoritization!B271*'Mortgage Payment Plan'!E$9/12),'Mortgage Payment Plan'!D325),#N/A),#N/A)</f>
        <v>1066.2766729558671</v>
      </c>
      <c r="F272" s="50">
        <f>IFERROR(IF(B271&gt;0,IF(ISBLANK('Mortgage Payment Plan'!E325),(H_MortgageAmoritization!B271*'Mortgage Payment Plan'!E$9/12),'Mortgage Payment Plan'!E325),#N/A),#N/A)</f>
        <v>612.46332704413282</v>
      </c>
      <c r="G272" s="50">
        <f>IFERROR(IF(B271&gt;0,IF(ISBLANK('Mortgage Payment Plan'!F325),'Mortgage Payment Plan'!E$14,'Mortgage Payment Plan'!F325),#N/A),#N/A)</f>
        <v>0</v>
      </c>
      <c r="H272" s="50">
        <f t="shared" si="3"/>
        <v>1678.7399999999998</v>
      </c>
      <c r="J272" s="49">
        <v>54240</v>
      </c>
      <c r="N272" s="50">
        <v>121426.38873587071</v>
      </c>
      <c r="O272" s="50">
        <v>294686.18873587053</v>
      </c>
      <c r="P272" s="50">
        <v>0</v>
      </c>
      <c r="Q272" s="50" t="e" cm="1">
        <f t="array" ref="Q272">IF('Mortgage Payment Plan'!E$22="Annual",IF(MATCH(J272,S:S,0),N272,#N/A),IF('Mortgage Payment Plan'!E$22="Percentage",_xlfn.IFS(R$2=J272,N272,R$3=J272,N272,R$4=J272,N272,R$5=J272,N272,R$6=J272,N272),#N/A))</f>
        <v>#N/A</v>
      </c>
      <c r="U272" s="49">
        <f>IFERROR(IF(V271&gt;0,IF(H_MortgageAmoritization!V271-H_MortgageAmoritization!Y272&gt;0,DATE(YEAR(U271),MONTH(U271)+1,DAY(U$2)),#N/A),#N/A),#N/A)</f>
        <v>54240</v>
      </c>
      <c r="V272" s="50">
        <f>IFERROR(IF(V271&gt;0,IF(OR(ISBLANK('Mortgage Payment Plan'!Q325),'Mortgage Payment Plan'!Q325=""),IF(H_MortgageAmoritization!V271-H_MortgageAmoritization!Y272&gt;0,H_MortgageAmoritization!V271-H_MortgageAmoritization!Y272,#N/A),'Mortgage Payment Plan'!Q325),#N/A),#N/A)</f>
        <v>121425.55221784402</v>
      </c>
      <c r="W272" s="50">
        <f>IFERROR(IF(AND(V271&gt;0,H_MortgageAmoritization!V271-H_MortgageAmoritization!Y272&gt;0),Z272+W271,#N/A),#N/A)</f>
        <v>294685.74923333031</v>
      </c>
      <c r="X272" s="50">
        <f>IFERROR(IF(AND(V271&gt;0,H_MortgageAmoritization!V271-H_MortgageAmoritization!Y272&gt;0),X271+AA272,#N/A),#N/A)</f>
        <v>0</v>
      </c>
      <c r="Y272" s="50">
        <f>IFERROR(IF(V271&gt;0,(IFERROR(('Mortgage Payment Plan'!E$8*('Mortgage Payment Plan'!E$9/12)/(1-((1+('Mortgage Payment Plan'!E$9/12))^IF('Mortgage Payment Plan'!E$16="30 Year Fixed",-360,-180)))),0))-(H_MortgageAmoritization!V271*'Mortgage Payment Plan'!E$9/12),#N/A),#N/A)</f>
        <v>1066.2822978492586</v>
      </c>
      <c r="Z272" s="50">
        <f>IFERROR(IF(V271&gt;0,(H_MortgageAmoritization!V271*'Mortgage Payment Plan'!E$9/12),#N/A),#N/A)</f>
        <v>612.45917257846634</v>
      </c>
      <c r="AA272" s="50">
        <f>IFERROR(IF(V271&gt;0,'Mortgage Payment Plan'!E$14,#N/A),#N/A)</f>
        <v>0</v>
      </c>
      <c r="AB272" s="49">
        <v>54240</v>
      </c>
      <c r="AC272" s="50">
        <v>121425.55221784402</v>
      </c>
      <c r="AD272" s="50">
        <v>294685.74923333031</v>
      </c>
      <c r="AE272" s="50">
        <v>0</v>
      </c>
    </row>
    <row r="273" spans="1:31" ht="15.75" customHeight="1" x14ac:dyDescent="0.25">
      <c r="A273" s="49">
        <f>IFERROR(IF(B272&gt;0,IF(ISBLANK('Mortgage Payment Plan'!C326),IF(H_MortgageAmoritization!B272-H_MortgageAmoritization!E273&gt;0,DATE(YEAR(A272),MONTH(A272)+1,DAY(A$2)),#N/A),'Mortgage Payment Plan'!C326),#N/A),#N/A)</f>
        <v>54271</v>
      </c>
      <c r="B273" s="50">
        <f>IFERROR(IF(B272&gt;0,IF(OR(ISBLANK('Mortgage Payment Plan'!G326),'Mortgage Payment Plan'!G326=""),IF(H_MortgageAmoritization!B272-H_MortgageAmoritization!E273&gt;0,H_MortgageAmoritization!B272-H_MortgageAmoritization!E273,#N/A),'Mortgage Payment Plan'!G326),#N/A),#N/A)</f>
        <v>120354.78067955007</v>
      </c>
      <c r="C273" s="50">
        <f>IFERROR(IF(AND(B272&gt;0,H_MortgageAmoritization!B272-H_MortgageAmoritization!E273&gt;0),F273+C272,#N/A),#N/A)</f>
        <v>295293.32067954988</v>
      </c>
      <c r="D273" s="50">
        <f>IFERROR(IF(AND(B272&gt;0,H_MortgageAmoritization!B272-H_MortgageAmoritization!E273&gt;0),D272+G273,#N/A),#N/A)</f>
        <v>0</v>
      </c>
      <c r="E273" s="50">
        <f>IFERROR(IF(B272&gt;0,IF(ISBLANK('Mortgage Payment Plan'!D326),('Mortgage Payment Plan'!E$18+'Mortgage Payment Plan'!E$19+IF(MONTH(A272)+1=MONTH(1&amp;'Mortgage Payment Plan'!E$21),'Mortgage Payment Plan'!E$20,IF(AND(MONTH(A272)+1=13,MONTH(1&amp;'Mortgage Payment Plan'!E$21)=1),'Mortgage Payment Plan'!E$20,0)))-(H_MortgageAmoritization!B272*'Mortgage Payment Plan'!E$9/12),'Mortgage Payment Plan'!D326),#N/A),#N/A)</f>
        <v>1071.6080563206465</v>
      </c>
      <c r="F273" s="50">
        <f>IFERROR(IF(B272&gt;0,IF(ISBLANK('Mortgage Payment Plan'!E326),(H_MortgageAmoritization!B272*'Mortgage Payment Plan'!E$9/12),'Mortgage Payment Plan'!E326),#N/A),#N/A)</f>
        <v>607.13194367935353</v>
      </c>
      <c r="G273" s="50">
        <f>IFERROR(IF(B272&gt;0,IF(ISBLANK('Mortgage Payment Plan'!F326),'Mortgage Payment Plan'!E$14,'Mortgage Payment Plan'!F326),#N/A),#N/A)</f>
        <v>0</v>
      </c>
      <c r="H273" s="50">
        <f t="shared" si="3"/>
        <v>1678.74</v>
      </c>
      <c r="J273" s="49">
        <v>54271</v>
      </c>
      <c r="N273" s="50">
        <v>120354.78067955007</v>
      </c>
      <c r="O273" s="50">
        <v>295293.32067954988</v>
      </c>
      <c r="P273" s="50">
        <v>0</v>
      </c>
      <c r="Q273" s="50" t="e" cm="1">
        <f t="array" ref="Q273">IF('Mortgage Payment Plan'!E$22="Annual",IF(MATCH(J273,S:S,0),N273,#N/A),IF('Mortgage Payment Plan'!E$22="Percentage",_xlfn.IFS(R$2=J273,N273,R$3=J273,N273,R$4=J273,N273,R$5=J273,N273,R$6=J273,N273),#N/A))</f>
        <v>#N/A</v>
      </c>
      <c r="U273" s="49">
        <f>IFERROR(IF(V272&gt;0,IF(H_MortgageAmoritization!V272-H_MortgageAmoritization!Y273&gt;0,DATE(YEAR(U272),MONTH(U272)+1,DAY(U$2)),#N/A),#N/A),#N/A)</f>
        <v>54271</v>
      </c>
      <c r="V273" s="50">
        <f>IFERROR(IF(V272&gt;0,IF(OR(ISBLANK('Mortgage Payment Plan'!Q326),'Mortgage Payment Plan'!Q326=""),IF(H_MortgageAmoritization!V272-H_MortgageAmoritization!Y273&gt;0,H_MortgageAmoritization!V272-H_MortgageAmoritization!Y273,#N/A),'Mortgage Payment Plan'!Q326),#N/A),#N/A)</f>
        <v>120353.93850850551</v>
      </c>
      <c r="W273" s="50">
        <f>IFERROR(IF(AND(V272&gt;0,H_MortgageAmoritization!V272-H_MortgageAmoritization!Y273&gt;0),Z273+W272,#N/A),#N/A)</f>
        <v>295292.87699441955</v>
      </c>
      <c r="X273" s="50">
        <f>IFERROR(IF(AND(V272&gt;0,H_MortgageAmoritization!V272-H_MortgageAmoritization!Y273&gt;0),X272+AA273,#N/A),#N/A)</f>
        <v>0</v>
      </c>
      <c r="Y273" s="50">
        <f>IFERROR(IF(V272&gt;0,(IFERROR(('Mortgage Payment Plan'!E$8*('Mortgage Payment Plan'!E$9/12)/(1-((1+('Mortgage Payment Plan'!E$9/12))^IF('Mortgage Payment Plan'!E$16="30 Year Fixed",-360,-180)))),0))-(H_MortgageAmoritization!V272*'Mortgage Payment Plan'!E$9/12),#N/A),#N/A)</f>
        <v>1071.613709338505</v>
      </c>
      <c r="Z273" s="50">
        <f>IFERROR(IF(V272&gt;0,(H_MortgageAmoritization!V272*'Mortgage Payment Plan'!E$9/12),#N/A),#N/A)</f>
        <v>607.12776108922003</v>
      </c>
      <c r="AA273" s="50">
        <f>IFERROR(IF(V272&gt;0,'Mortgage Payment Plan'!E$14,#N/A),#N/A)</f>
        <v>0</v>
      </c>
      <c r="AB273" s="49">
        <v>54271</v>
      </c>
      <c r="AC273" s="50">
        <v>120353.93850850551</v>
      </c>
      <c r="AD273" s="50">
        <v>295292.87699441955</v>
      </c>
      <c r="AE273" s="50">
        <v>0</v>
      </c>
    </row>
    <row r="274" spans="1:31" ht="15.75" customHeight="1" x14ac:dyDescent="0.25">
      <c r="A274" s="49">
        <f>IFERROR(IF(B273&gt;0,IF(ISBLANK('Mortgage Payment Plan'!C327),IF(H_MortgageAmoritization!B273-H_MortgageAmoritization!E274&gt;0,DATE(YEAR(A273),MONTH(A273)+1,DAY(A$2)),#N/A),'Mortgage Payment Plan'!C327),#N/A),#N/A)</f>
        <v>54302</v>
      </c>
      <c r="B274" s="50">
        <f>IFERROR(IF(B273&gt;0,IF(OR(ISBLANK('Mortgage Payment Plan'!G327),'Mortgage Payment Plan'!G327=""),IF(H_MortgageAmoritization!B273-H_MortgageAmoritization!E274&gt;0,H_MortgageAmoritization!B273-H_MortgageAmoritization!E274,#N/A),'Mortgage Payment Plan'!G327),#N/A),#N/A)</f>
        <v>119277.81458294782</v>
      </c>
      <c r="C274" s="50">
        <f>IFERROR(IF(AND(B273&gt;0,H_MortgageAmoritization!B273-H_MortgageAmoritization!E274&gt;0),F274+C273,#N/A),#N/A)</f>
        <v>295895.09458294761</v>
      </c>
      <c r="D274" s="50">
        <f>IFERROR(IF(AND(B273&gt;0,H_MortgageAmoritization!B273-H_MortgageAmoritization!E274&gt;0),D273+G274,#N/A),#N/A)</f>
        <v>0</v>
      </c>
      <c r="E274" s="50">
        <f>IFERROR(IF(B273&gt;0,IF(ISBLANK('Mortgage Payment Plan'!D327),('Mortgage Payment Plan'!E$18+'Mortgage Payment Plan'!E$19+IF(MONTH(A273)+1=MONTH(1&amp;'Mortgage Payment Plan'!E$21),'Mortgage Payment Plan'!E$20,IF(AND(MONTH(A273)+1=13,MONTH(1&amp;'Mortgage Payment Plan'!E$21)=1),'Mortgage Payment Plan'!E$20,0)))-(H_MortgageAmoritization!B273*'Mortgage Payment Plan'!E$9/12),'Mortgage Payment Plan'!D327),#N/A),#N/A)</f>
        <v>1076.9660966022498</v>
      </c>
      <c r="F274" s="50">
        <f>IFERROR(IF(B273&gt;0,IF(ISBLANK('Mortgage Payment Plan'!E327),(H_MortgageAmoritization!B273*'Mortgage Payment Plan'!E$9/12),'Mortgage Payment Plan'!E327),#N/A),#N/A)</f>
        <v>601.77390339775036</v>
      </c>
      <c r="G274" s="50">
        <f>IFERROR(IF(B273&gt;0,IF(ISBLANK('Mortgage Payment Plan'!F327),'Mortgage Payment Plan'!E$14,'Mortgage Payment Plan'!F327),#N/A),#N/A)</f>
        <v>0</v>
      </c>
      <c r="H274" s="50">
        <f t="shared" si="3"/>
        <v>1678.7400000000002</v>
      </c>
      <c r="J274" s="49">
        <v>54302</v>
      </c>
      <c r="N274" s="50">
        <v>119277.81458294782</v>
      </c>
      <c r="O274" s="50">
        <v>295895.09458294761</v>
      </c>
      <c r="P274" s="50">
        <v>0</v>
      </c>
      <c r="Q274" s="50" t="e" cm="1">
        <f t="array" ref="Q274">IF('Mortgage Payment Plan'!E$22="Annual",IF(MATCH(J274,S:S,0),N274,#N/A),IF('Mortgage Payment Plan'!E$22="Percentage",_xlfn.IFS(R$2=J274,N274,R$3=J274,N274,R$4=J274,N274,R$5=J274,N274,R$6=J274,N274),#N/A))</f>
        <v>#N/A</v>
      </c>
      <c r="U274" s="49">
        <f>IFERROR(IF(V273&gt;0,IF(H_MortgageAmoritization!V273-H_MortgageAmoritization!Y274&gt;0,DATE(YEAR(U273),MONTH(U273)+1,DAY(U$2)),#N/A),#N/A),#N/A)</f>
        <v>54302</v>
      </c>
      <c r="V274" s="50">
        <f>IFERROR(IF(V273&gt;0,IF(OR(ISBLANK('Mortgage Payment Plan'!Q327),'Mortgage Payment Plan'!Q327=""),IF(H_MortgageAmoritization!V273-H_MortgageAmoritization!Y274&gt;0,H_MortgageAmoritization!V273-H_MortgageAmoritization!Y274,#N/A),'Mortgage Payment Plan'!Q327),#N/A),#N/A)</f>
        <v>119276.96673062032</v>
      </c>
      <c r="W274" s="50">
        <f>IFERROR(IF(AND(V273&gt;0,H_MortgageAmoritization!V273-H_MortgageAmoritization!Y274&gt;0),Z274+W273,#N/A),#N/A)</f>
        <v>295894.64668696211</v>
      </c>
      <c r="X274" s="50">
        <f>IFERROR(IF(AND(V273&gt;0,H_MortgageAmoritization!V273-H_MortgageAmoritization!Y274&gt;0),X273+AA274,#N/A),#N/A)</f>
        <v>0</v>
      </c>
      <c r="Y274" s="50">
        <f>IFERROR(IF(V273&gt;0,(IFERROR(('Mortgage Payment Plan'!E$8*('Mortgage Payment Plan'!E$9/12)/(1-((1+('Mortgage Payment Plan'!E$9/12))^IF('Mortgage Payment Plan'!E$16="30 Year Fixed",-360,-180)))),0))-(H_MortgageAmoritization!V273*'Mortgage Payment Plan'!E$9/12),#N/A),#N/A)</f>
        <v>1076.9717778851975</v>
      </c>
      <c r="Z274" s="50">
        <f>IFERROR(IF(V273&gt;0,(H_MortgageAmoritization!V273*'Mortgage Payment Plan'!E$9/12),#N/A),#N/A)</f>
        <v>601.76969254252754</v>
      </c>
      <c r="AA274" s="50">
        <f>IFERROR(IF(V273&gt;0,'Mortgage Payment Plan'!E$14,#N/A),#N/A)</f>
        <v>0</v>
      </c>
      <c r="AB274" s="49">
        <v>54302</v>
      </c>
      <c r="AC274" s="50">
        <v>119276.96673062032</v>
      </c>
      <c r="AD274" s="50">
        <v>295894.64668696211</v>
      </c>
      <c r="AE274" s="50">
        <v>0</v>
      </c>
    </row>
    <row r="275" spans="1:31" ht="15.75" customHeight="1" x14ac:dyDescent="0.25">
      <c r="A275" s="49">
        <f>IFERROR(IF(B274&gt;0,IF(ISBLANK('Mortgage Payment Plan'!C328),IF(H_MortgageAmoritization!B274-H_MortgageAmoritization!E275&gt;0,DATE(YEAR(A274),MONTH(A274)+1,DAY(A$2)),#N/A),'Mortgage Payment Plan'!C328),#N/A),#N/A)</f>
        <v>54332</v>
      </c>
      <c r="B275" s="50">
        <f>IFERROR(IF(B274&gt;0,IF(OR(ISBLANK('Mortgage Payment Plan'!G328),'Mortgage Payment Plan'!G328=""),IF(H_MortgageAmoritization!B274-H_MortgageAmoritization!E275&gt;0,H_MortgageAmoritization!B274-H_MortgageAmoritization!E275,#N/A),'Mortgage Payment Plan'!G328),#N/A),#N/A)</f>
        <v>118195.46365586255</v>
      </c>
      <c r="C275" s="50">
        <f>IFERROR(IF(AND(B274&gt;0,H_MortgageAmoritization!B274-H_MortgageAmoritization!E275&gt;0),F275+C274,#N/A),#N/A)</f>
        <v>296491.48365586234</v>
      </c>
      <c r="D275" s="50">
        <f>IFERROR(IF(AND(B274&gt;0,H_MortgageAmoritization!B274-H_MortgageAmoritization!E275&gt;0),D274+G275,#N/A),#N/A)</f>
        <v>0</v>
      </c>
      <c r="E275" s="50">
        <f>IFERROR(IF(B274&gt;0,IF(ISBLANK('Mortgage Payment Plan'!D328),('Mortgage Payment Plan'!E$18+'Mortgage Payment Plan'!E$19+IF(MONTH(A274)+1=MONTH(1&amp;'Mortgage Payment Plan'!E$21),'Mortgage Payment Plan'!E$20,IF(AND(MONTH(A274)+1=13,MONTH(1&amp;'Mortgage Payment Plan'!E$21)=1),'Mortgage Payment Plan'!E$20,0)))-(H_MortgageAmoritization!B274*'Mortgage Payment Plan'!E$9/12),'Mortgage Payment Plan'!D328),#N/A),#N/A)</f>
        <v>1082.350927085261</v>
      </c>
      <c r="F275" s="50">
        <f>IFERROR(IF(B274&gt;0,IF(ISBLANK('Mortgage Payment Plan'!E328),(H_MortgageAmoritization!B274*'Mortgage Payment Plan'!E$9/12),'Mortgage Payment Plan'!E328),#N/A),#N/A)</f>
        <v>596.38907291473913</v>
      </c>
      <c r="G275" s="50">
        <f>IFERROR(IF(B274&gt;0,IF(ISBLANK('Mortgage Payment Plan'!F328),'Mortgage Payment Plan'!E$14,'Mortgage Payment Plan'!F328),#N/A),#N/A)</f>
        <v>0</v>
      </c>
      <c r="H275" s="50">
        <f t="shared" si="3"/>
        <v>1678.7400000000002</v>
      </c>
      <c r="J275" s="49">
        <v>54332</v>
      </c>
      <c r="N275" s="50">
        <v>118195.46365586255</v>
      </c>
      <c r="O275" s="50">
        <v>296491.48365586234</v>
      </c>
      <c r="P275" s="50">
        <v>0</v>
      </c>
      <c r="Q275" s="50" t="e" cm="1">
        <f t="array" ref="Q275">IF('Mortgage Payment Plan'!E$22="Annual",IF(MATCH(J275,S:S,0),N275,#N/A),IF('Mortgage Payment Plan'!E$22="Percentage",_xlfn.IFS(R$2=J275,N275,R$3=J275,N275,R$4=J275,N275,R$5=J275,N275,R$6=J275,N275),#N/A))</f>
        <v>#N/A</v>
      </c>
      <c r="U275" s="49">
        <f>IFERROR(IF(V274&gt;0,IF(H_MortgageAmoritization!V274-H_MortgageAmoritization!Y275&gt;0,DATE(YEAR(U274),MONTH(U274)+1,DAY(U$2)),#N/A),#N/A),#N/A)</f>
        <v>54332</v>
      </c>
      <c r="V275" s="50">
        <f>IFERROR(IF(V274&gt;0,IF(OR(ISBLANK('Mortgage Payment Plan'!Q328),'Mortgage Payment Plan'!Q328=""),IF(H_MortgageAmoritization!V274-H_MortgageAmoritization!Y275&gt;0,H_MortgageAmoritization!V274-H_MortgageAmoritization!Y275,#N/A),'Mortgage Payment Plan'!Q328),#N/A),#N/A)</f>
        <v>118194.61009384569</v>
      </c>
      <c r="W275" s="50">
        <f>IFERROR(IF(AND(V274&gt;0,H_MortgageAmoritization!V274-H_MortgageAmoritization!Y275&gt;0),Z275+W274,#N/A),#N/A)</f>
        <v>296491.03152061522</v>
      </c>
      <c r="X275" s="50">
        <f>IFERROR(IF(AND(V274&gt;0,H_MortgageAmoritization!V274-H_MortgageAmoritization!Y275&gt;0),X274+AA275,#N/A),#N/A)</f>
        <v>0</v>
      </c>
      <c r="Y275" s="50">
        <f>IFERROR(IF(V274&gt;0,(IFERROR(('Mortgage Payment Plan'!E$8*('Mortgage Payment Plan'!E$9/12)/(1-((1+('Mortgage Payment Plan'!E$9/12))^IF('Mortgage Payment Plan'!E$16="30 Year Fixed",-360,-180)))),0))-(H_MortgageAmoritization!V274*'Mortgage Payment Plan'!E$9/12),#N/A),#N/A)</f>
        <v>1082.3566367746234</v>
      </c>
      <c r="Z275" s="50">
        <f>IFERROR(IF(V274&gt;0,(H_MortgageAmoritization!V274*'Mortgage Payment Plan'!E$9/12),#N/A),#N/A)</f>
        <v>596.38483365310151</v>
      </c>
      <c r="AA275" s="50">
        <f>IFERROR(IF(V274&gt;0,'Mortgage Payment Plan'!E$14,#N/A),#N/A)</f>
        <v>0</v>
      </c>
      <c r="AB275" s="49">
        <v>54332</v>
      </c>
      <c r="AC275" s="50">
        <v>118194.61009384569</v>
      </c>
      <c r="AD275" s="50">
        <v>296491.03152061522</v>
      </c>
      <c r="AE275" s="50">
        <v>0</v>
      </c>
    </row>
    <row r="276" spans="1:31" ht="15.75" customHeight="1" x14ac:dyDescent="0.25">
      <c r="A276" s="49">
        <f>IFERROR(IF(B275&gt;0,IF(ISBLANK('Mortgage Payment Plan'!C329),IF(H_MortgageAmoritization!B275-H_MortgageAmoritization!E276&gt;0,DATE(YEAR(A275),MONTH(A275)+1,DAY(A$2)),#N/A),'Mortgage Payment Plan'!C329),#N/A),#N/A)</f>
        <v>54363</v>
      </c>
      <c r="B276" s="50">
        <f>IFERROR(IF(B275&gt;0,IF(OR(ISBLANK('Mortgage Payment Plan'!G329),'Mortgage Payment Plan'!G329=""),IF(H_MortgageAmoritization!B275-H_MortgageAmoritization!E276&gt;0,H_MortgageAmoritization!B275-H_MortgageAmoritization!E276,#N/A),'Mortgage Payment Plan'!G329),#N/A),#N/A)</f>
        <v>117107.70097414186</v>
      </c>
      <c r="C276" s="50">
        <f>IFERROR(IF(AND(B275&gt;0,H_MortgageAmoritization!B275-H_MortgageAmoritization!E276&gt;0),F276+C275,#N/A),#N/A)</f>
        <v>297082.46097414166</v>
      </c>
      <c r="D276" s="50">
        <f>IFERROR(IF(AND(B275&gt;0,H_MortgageAmoritization!B275-H_MortgageAmoritization!E276&gt;0),D275+G276,#N/A),#N/A)</f>
        <v>0</v>
      </c>
      <c r="E276" s="50">
        <f>IFERROR(IF(B275&gt;0,IF(ISBLANK('Mortgage Payment Plan'!D329),('Mortgage Payment Plan'!E$18+'Mortgage Payment Plan'!E$19+IF(MONTH(A275)+1=MONTH(1&amp;'Mortgage Payment Plan'!E$21),'Mortgage Payment Plan'!E$20,IF(AND(MONTH(A275)+1=13,MONTH(1&amp;'Mortgage Payment Plan'!E$21)=1),'Mortgage Payment Plan'!E$20,0)))-(H_MortgageAmoritization!B275*'Mortgage Payment Plan'!E$9/12),'Mortgage Payment Plan'!D329),#N/A),#N/A)</f>
        <v>1087.7626817206874</v>
      </c>
      <c r="F276" s="50">
        <f>IFERROR(IF(B275&gt;0,IF(ISBLANK('Mortgage Payment Plan'!E329),(H_MortgageAmoritization!B275*'Mortgage Payment Plan'!E$9/12),'Mortgage Payment Plan'!E329),#N/A),#N/A)</f>
        <v>590.97731827931273</v>
      </c>
      <c r="G276" s="50">
        <f>IFERROR(IF(B275&gt;0,IF(ISBLANK('Mortgage Payment Plan'!F329),'Mortgage Payment Plan'!E$14,'Mortgage Payment Plan'!F329),#N/A),#N/A)</f>
        <v>0</v>
      </c>
      <c r="H276" s="50">
        <f t="shared" si="3"/>
        <v>1678.7400000000002</v>
      </c>
      <c r="J276" s="49">
        <v>54363</v>
      </c>
      <c r="N276" s="50">
        <v>117107.70097414186</v>
      </c>
      <c r="O276" s="50">
        <v>297082.46097414166</v>
      </c>
      <c r="P276" s="50">
        <v>0</v>
      </c>
      <c r="Q276" s="50" t="e" cm="1">
        <f t="array" ref="Q276">IF('Mortgage Payment Plan'!E$22="Annual",IF(MATCH(J276,S:S,0),N276,#N/A),IF('Mortgage Payment Plan'!E$22="Percentage",_xlfn.IFS(R$2=J276,N276,R$3=J276,N276,R$4=J276,N276,R$5=J276,N276,R$6=J276,N276),#N/A))</f>
        <v>#N/A</v>
      </c>
      <c r="U276" s="49">
        <f>IFERROR(IF(V275&gt;0,IF(H_MortgageAmoritization!V275-H_MortgageAmoritization!Y276&gt;0,DATE(YEAR(U275),MONTH(U275)+1,DAY(U$2)),#N/A),#N/A),#N/A)</f>
        <v>54363</v>
      </c>
      <c r="V276" s="50">
        <f>IFERROR(IF(V275&gt;0,IF(OR(ISBLANK('Mortgage Payment Plan'!Q329),'Mortgage Payment Plan'!Q329=""),IF(H_MortgageAmoritization!V275-H_MortgageAmoritization!Y276&gt;0,H_MortgageAmoritization!V275-H_MortgageAmoritization!Y276,#N/A),'Mortgage Payment Plan'!Q329),#N/A),#N/A)</f>
        <v>117106.8416738872</v>
      </c>
      <c r="W276" s="50">
        <f>IFERROR(IF(AND(V275&gt;0,H_MortgageAmoritization!V275-H_MortgageAmoritization!Y276&gt;0),Z276+W275,#N/A),#N/A)</f>
        <v>297082.00457108446</v>
      </c>
      <c r="X276" s="50">
        <f>IFERROR(IF(AND(V275&gt;0,H_MortgageAmoritization!V275-H_MortgageAmoritization!Y276&gt;0),X275+AA276,#N/A),#N/A)</f>
        <v>0</v>
      </c>
      <c r="Y276" s="50">
        <f>IFERROR(IF(V275&gt;0,(IFERROR(('Mortgage Payment Plan'!E$8*('Mortgage Payment Plan'!E$9/12)/(1-((1+('Mortgage Payment Plan'!E$9/12))^IF('Mortgage Payment Plan'!E$16="30 Year Fixed",-360,-180)))),0))-(H_MortgageAmoritization!V275*'Mortgage Payment Plan'!E$9/12),#N/A),#N/A)</f>
        <v>1087.7684199584965</v>
      </c>
      <c r="Z276" s="50">
        <f>IFERROR(IF(V275&gt;0,(H_MortgageAmoritization!V275*'Mortgage Payment Plan'!E$9/12),#N/A),#N/A)</f>
        <v>590.9730504692285</v>
      </c>
      <c r="AA276" s="50">
        <f>IFERROR(IF(V275&gt;0,'Mortgage Payment Plan'!E$14,#N/A),#N/A)</f>
        <v>0</v>
      </c>
      <c r="AB276" s="49">
        <v>54363</v>
      </c>
      <c r="AC276" s="50">
        <v>117106.8416738872</v>
      </c>
      <c r="AD276" s="50">
        <v>297082.00457108446</v>
      </c>
      <c r="AE276" s="50">
        <v>0</v>
      </c>
    </row>
    <row r="277" spans="1:31" ht="15.75" customHeight="1" x14ac:dyDescent="0.25">
      <c r="A277" s="49">
        <f>IFERROR(IF(B276&gt;0,IF(ISBLANK('Mortgage Payment Plan'!C330),IF(H_MortgageAmoritization!B276-H_MortgageAmoritization!E277&gt;0,DATE(YEAR(A276),MONTH(A276)+1,DAY(A$2)),#N/A),'Mortgage Payment Plan'!C330),#N/A),#N/A)</f>
        <v>54393</v>
      </c>
      <c r="B277" s="50">
        <f>IFERROR(IF(B276&gt;0,IF(OR(ISBLANK('Mortgage Payment Plan'!G330),'Mortgage Payment Plan'!G330=""),IF(H_MortgageAmoritization!B276-H_MortgageAmoritization!E277&gt;0,H_MortgageAmoritization!B276-H_MortgageAmoritization!E277,#N/A),'Mortgage Payment Plan'!G330),#N/A),#N/A)</f>
        <v>116014.49947901256</v>
      </c>
      <c r="C277" s="50">
        <f>IFERROR(IF(AND(B276&gt;0,H_MortgageAmoritization!B276-H_MortgageAmoritization!E277&gt;0),F277+C276,#N/A),#N/A)</f>
        <v>297667.99947901239</v>
      </c>
      <c r="D277" s="50">
        <f>IFERROR(IF(AND(B276&gt;0,H_MortgageAmoritization!B276-H_MortgageAmoritization!E277&gt;0),D276+G277,#N/A),#N/A)</f>
        <v>0</v>
      </c>
      <c r="E277" s="50">
        <f>IFERROR(IF(B276&gt;0,IF(ISBLANK('Mortgage Payment Plan'!D330),('Mortgage Payment Plan'!E$18+'Mortgage Payment Plan'!E$19+IF(MONTH(A276)+1=MONTH(1&amp;'Mortgage Payment Plan'!E$21),'Mortgage Payment Plan'!E$20,IF(AND(MONTH(A276)+1=13,MONTH(1&amp;'Mortgage Payment Plan'!E$21)=1),'Mortgage Payment Plan'!E$20,0)))-(H_MortgageAmoritization!B276*'Mortgage Payment Plan'!E$9/12),'Mortgage Payment Plan'!D330),#N/A),#N/A)</f>
        <v>1093.2014951292908</v>
      </c>
      <c r="F277" s="50">
        <f>IFERROR(IF(B276&gt;0,IF(ISBLANK('Mortgage Payment Plan'!E330),(H_MortgageAmoritization!B276*'Mortgage Payment Plan'!E$9/12),'Mortgage Payment Plan'!E330),#N/A),#N/A)</f>
        <v>585.53850487070929</v>
      </c>
      <c r="G277" s="50">
        <f>IFERROR(IF(B276&gt;0,IF(ISBLANK('Mortgage Payment Plan'!F330),'Mortgage Payment Plan'!E$14,'Mortgage Payment Plan'!F330),#N/A),#N/A)</f>
        <v>0</v>
      </c>
      <c r="H277" s="50">
        <f t="shared" si="3"/>
        <v>1678.7400000000002</v>
      </c>
      <c r="J277" s="49">
        <v>54393</v>
      </c>
      <c r="N277" s="50">
        <v>116014.49947901256</v>
      </c>
      <c r="O277" s="50">
        <v>297667.99947901239</v>
      </c>
      <c r="P277" s="50">
        <v>0</v>
      </c>
      <c r="Q277" s="50" t="e" cm="1">
        <f t="array" ref="Q277">IF('Mortgage Payment Plan'!E$22="Annual",IF(MATCH(J277,S:S,0),N277,#N/A),IF('Mortgage Payment Plan'!E$22="Percentage",_xlfn.IFS(R$2=J277,N277,R$3=J277,N277,R$4=J277,N277,R$5=J277,N277,R$6=J277,N277),#N/A))</f>
        <v>#N/A</v>
      </c>
      <c r="U277" s="49">
        <f>IFERROR(IF(V276&gt;0,IF(H_MortgageAmoritization!V276-H_MortgageAmoritization!Y277&gt;0,DATE(YEAR(U276),MONTH(U276)+1,DAY(U$2)),#N/A),#N/A),#N/A)</f>
        <v>54393</v>
      </c>
      <c r="V277" s="50">
        <f>IFERROR(IF(V276&gt;0,IF(OR(ISBLANK('Mortgage Payment Plan'!Q330),'Mortgage Payment Plan'!Q330=""),IF(H_MortgageAmoritization!V276-H_MortgageAmoritization!Y277&gt;0,H_MortgageAmoritization!V276-H_MortgageAmoritization!Y277,#N/A),'Mortgage Payment Plan'!Q330),#N/A),#N/A)</f>
        <v>116013.63441182891</v>
      </c>
      <c r="W277" s="50">
        <f>IFERROR(IF(AND(V276&gt;0,H_MortgageAmoritization!V276-H_MortgageAmoritization!Y277&gt;0),Z277+W276,#N/A),#N/A)</f>
        <v>297667.5387794539</v>
      </c>
      <c r="X277" s="50">
        <f>IFERROR(IF(AND(V276&gt;0,H_MortgageAmoritization!V276-H_MortgageAmoritization!Y277&gt;0),X276+AA277,#N/A),#N/A)</f>
        <v>0</v>
      </c>
      <c r="Y277" s="50">
        <f>IFERROR(IF(V276&gt;0,(IFERROR(('Mortgage Payment Plan'!E$8*('Mortgage Payment Plan'!E$9/12)/(1-((1+('Mortgage Payment Plan'!E$9/12))^IF('Mortgage Payment Plan'!E$16="30 Year Fixed",-360,-180)))),0))-(H_MortgageAmoritization!V276*'Mortgage Payment Plan'!E$9/12),#N/A),#N/A)</f>
        <v>1093.207262058289</v>
      </c>
      <c r="Z277" s="50">
        <f>IFERROR(IF(V276&gt;0,(H_MortgageAmoritization!V276*'Mortgage Payment Plan'!E$9/12),#N/A),#N/A)</f>
        <v>585.53420836943599</v>
      </c>
      <c r="AA277" s="50">
        <f>IFERROR(IF(V276&gt;0,'Mortgage Payment Plan'!E$14,#N/A),#N/A)</f>
        <v>0</v>
      </c>
      <c r="AB277" s="49">
        <v>54393</v>
      </c>
      <c r="AC277" s="50">
        <v>116013.63441182891</v>
      </c>
      <c r="AD277" s="50">
        <v>297667.5387794539</v>
      </c>
      <c r="AE277" s="50">
        <v>0</v>
      </c>
    </row>
    <row r="278" spans="1:31" ht="15.75" customHeight="1" x14ac:dyDescent="0.25">
      <c r="A278" s="49">
        <f>IFERROR(IF(B277&gt;0,IF(ISBLANK('Mortgage Payment Plan'!C331),IF(H_MortgageAmoritization!B277-H_MortgageAmoritization!E278&gt;0,DATE(YEAR(A277),MONTH(A277)+1,DAY(A$2)),#N/A),'Mortgage Payment Plan'!C331),#N/A),#N/A)</f>
        <v>54424</v>
      </c>
      <c r="B278" s="50">
        <f>IFERROR(IF(B277&gt;0,IF(OR(ISBLANK('Mortgage Payment Plan'!G331),'Mortgage Payment Plan'!G331=""),IF(H_MortgageAmoritization!B277-H_MortgageAmoritization!E278&gt;0,H_MortgageAmoritization!B277-H_MortgageAmoritization!E278,#N/A),'Mortgage Payment Plan'!G331),#N/A),#N/A)</f>
        <v>114915.83197640763</v>
      </c>
      <c r="C278" s="50">
        <f>IFERROR(IF(AND(B277&gt;0,H_MortgageAmoritization!B277-H_MortgageAmoritization!E278&gt;0),F278+C277,#N/A),#N/A)</f>
        <v>298248.07197640743</v>
      </c>
      <c r="D278" s="50">
        <f>IFERROR(IF(AND(B277&gt;0,H_MortgageAmoritization!B277-H_MortgageAmoritization!E278&gt;0),D277+G278,#N/A),#N/A)</f>
        <v>0</v>
      </c>
      <c r="E278" s="50">
        <f>IFERROR(IF(B277&gt;0,IF(ISBLANK('Mortgage Payment Plan'!D331),('Mortgage Payment Plan'!E$18+'Mortgage Payment Plan'!E$19+IF(MONTH(A277)+1=MONTH(1&amp;'Mortgage Payment Plan'!E$21),'Mortgage Payment Plan'!E$20,IF(AND(MONTH(A277)+1=13,MONTH(1&amp;'Mortgage Payment Plan'!E$21)=1),'Mortgage Payment Plan'!E$20,0)))-(H_MortgageAmoritization!B277*'Mortgage Payment Plan'!E$9/12),'Mortgage Payment Plan'!D331),#N/A),#N/A)</f>
        <v>1098.6675026049372</v>
      </c>
      <c r="F278" s="50">
        <f>IFERROR(IF(B277&gt;0,IF(ISBLANK('Mortgage Payment Plan'!E331),(H_MortgageAmoritization!B277*'Mortgage Payment Plan'!E$9/12),'Mortgage Payment Plan'!E331),#N/A),#N/A)</f>
        <v>580.07249739506278</v>
      </c>
      <c r="G278" s="50">
        <f>IFERROR(IF(B277&gt;0,IF(ISBLANK('Mortgage Payment Plan'!F331),'Mortgage Payment Plan'!E$14,'Mortgage Payment Plan'!F331),#N/A),#N/A)</f>
        <v>0</v>
      </c>
      <c r="H278" s="50">
        <f t="shared" si="3"/>
        <v>1678.74</v>
      </c>
      <c r="J278" s="49">
        <v>54424</v>
      </c>
      <c r="N278" s="50">
        <v>114915.83197640763</v>
      </c>
      <c r="O278" s="50">
        <v>298248.07197640743</v>
      </c>
      <c r="P278" s="50">
        <v>0</v>
      </c>
      <c r="Q278" s="50" t="e" cm="1">
        <f t="array" ref="Q278">IF('Mortgage Payment Plan'!E$22="Annual",IF(MATCH(J278,S:S,0),N278,#N/A),IF('Mortgage Payment Plan'!E$22="Percentage",_xlfn.IFS(R$2=J278,N278,R$3=J278,N278,R$4=J278,N278,R$5=J278,N278,R$6=J278,N278),#N/A))</f>
        <v>#N/A</v>
      </c>
      <c r="U278" s="49">
        <f>IFERROR(IF(V277&gt;0,IF(H_MortgageAmoritization!V277-H_MortgageAmoritization!Y278&gt;0,DATE(YEAR(U277),MONTH(U277)+1,DAY(U$2)),#N/A),#N/A),#N/A)</f>
        <v>54424</v>
      </c>
      <c r="V278" s="50">
        <f>IFERROR(IF(V277&gt;0,IF(OR(ISBLANK('Mortgage Payment Plan'!Q331),'Mortgage Payment Plan'!Q331=""),IF(H_MortgageAmoritization!V277-H_MortgageAmoritization!Y278&gt;0,H_MortgageAmoritization!V277-H_MortgageAmoritization!Y278,#N/A),'Mortgage Payment Plan'!Q331),#N/A),#N/A)</f>
        <v>114914.96111346033</v>
      </c>
      <c r="W278" s="50">
        <f>IFERROR(IF(AND(V277&gt;0,H_MortgageAmoritization!V277-H_MortgageAmoritization!Y278&gt;0),Z278+W277,#N/A),#N/A)</f>
        <v>298247.60695151304</v>
      </c>
      <c r="X278" s="50">
        <f>IFERROR(IF(AND(V277&gt;0,H_MortgageAmoritization!V277-H_MortgageAmoritization!Y278&gt;0),X277+AA278,#N/A),#N/A)</f>
        <v>0</v>
      </c>
      <c r="Y278" s="50">
        <f>IFERROR(IF(V277&gt;0,(IFERROR(('Mortgage Payment Plan'!E$8*('Mortgage Payment Plan'!E$9/12)/(1-((1+('Mortgage Payment Plan'!E$9/12))^IF('Mortgage Payment Plan'!E$16="30 Year Fixed",-360,-180)))),0))-(H_MortgageAmoritization!V277*'Mortgage Payment Plan'!E$9/12),#N/A),#N/A)</f>
        <v>1098.6732983685806</v>
      </c>
      <c r="Z278" s="50">
        <f>IFERROR(IF(V277&gt;0,(H_MortgageAmoritization!V277*'Mortgage Payment Plan'!E$9/12),#N/A),#N/A)</f>
        <v>580.06817205914456</v>
      </c>
      <c r="AA278" s="50">
        <f>IFERROR(IF(V277&gt;0,'Mortgage Payment Plan'!E$14,#N/A),#N/A)</f>
        <v>0</v>
      </c>
      <c r="AB278" s="49">
        <v>54424</v>
      </c>
      <c r="AC278" s="50">
        <v>114914.96111346033</v>
      </c>
      <c r="AD278" s="50">
        <v>298247.60695151304</v>
      </c>
      <c r="AE278" s="50">
        <v>0</v>
      </c>
    </row>
    <row r="279" spans="1:31" ht="15.75" customHeight="1" x14ac:dyDescent="0.25">
      <c r="A279" s="49">
        <f>IFERROR(IF(B278&gt;0,IF(ISBLANK('Mortgage Payment Plan'!C332),IF(H_MortgageAmoritization!B278-H_MortgageAmoritization!E279&gt;0,DATE(YEAR(A278),MONTH(A278)+1,DAY(A$2)),#N/A),'Mortgage Payment Plan'!C332),#N/A),#N/A)</f>
        <v>54455</v>
      </c>
      <c r="B279" s="50">
        <f>IFERROR(IF(B278&gt;0,IF(OR(ISBLANK('Mortgage Payment Plan'!G332),'Mortgage Payment Plan'!G332=""),IF(H_MortgageAmoritization!B278-H_MortgageAmoritization!E279&gt;0,H_MortgageAmoritization!B278-H_MortgageAmoritization!E279,#N/A),'Mortgage Payment Plan'!G332),#N/A),#N/A)</f>
        <v>113811.67113628966</v>
      </c>
      <c r="C279" s="50">
        <f>IFERROR(IF(AND(B278&gt;0,H_MortgageAmoritization!B278-H_MortgageAmoritization!E279&gt;0),F279+C278,#N/A),#N/A)</f>
        <v>298822.65113628947</v>
      </c>
      <c r="D279" s="50">
        <f>IFERROR(IF(AND(B278&gt;0,H_MortgageAmoritization!B278-H_MortgageAmoritization!E279&gt;0),D278+G279,#N/A),#N/A)</f>
        <v>0</v>
      </c>
      <c r="E279" s="50">
        <f>IFERROR(IF(B278&gt;0,IF(ISBLANK('Mortgage Payment Plan'!D332),('Mortgage Payment Plan'!E$18+'Mortgage Payment Plan'!E$19+IF(MONTH(A278)+1=MONTH(1&amp;'Mortgage Payment Plan'!E$21),'Mortgage Payment Plan'!E$20,IF(AND(MONTH(A278)+1=13,MONTH(1&amp;'Mortgage Payment Plan'!E$21)=1),'Mortgage Payment Plan'!E$20,0)))-(H_MortgageAmoritization!B278*'Mortgage Payment Plan'!E$9/12),'Mortgage Payment Plan'!D332),#N/A),#N/A)</f>
        <v>1104.1608401179619</v>
      </c>
      <c r="F279" s="50">
        <f>IFERROR(IF(B278&gt;0,IF(ISBLANK('Mortgage Payment Plan'!E332),(H_MortgageAmoritization!B278*'Mortgage Payment Plan'!E$9/12),'Mortgage Payment Plan'!E332),#N/A),#N/A)</f>
        <v>574.5791598820382</v>
      </c>
      <c r="G279" s="50">
        <f>IFERROR(IF(B278&gt;0,IF(ISBLANK('Mortgage Payment Plan'!F332),'Mortgage Payment Plan'!E$14,'Mortgage Payment Plan'!F332),#N/A),#N/A)</f>
        <v>0</v>
      </c>
      <c r="H279" s="50">
        <f t="shared" si="3"/>
        <v>1678.7400000000002</v>
      </c>
      <c r="J279" s="49">
        <v>54455</v>
      </c>
      <c r="N279" s="50">
        <v>113811.67113628966</v>
      </c>
      <c r="O279" s="50">
        <v>298822.65113628947</v>
      </c>
      <c r="P279" s="50">
        <v>0</v>
      </c>
      <c r="Q279" s="50" t="e" cm="1">
        <f t="array" ref="Q279">IF('Mortgage Payment Plan'!E$22="Annual",IF(MATCH(J279,S:S,0),N279,#N/A),IF('Mortgage Payment Plan'!E$22="Percentage",_xlfn.IFS(R$2=J279,N279,R$3=J279,N279,R$4=J279,N279,R$5=J279,N279,R$6=J279,N279),#N/A))</f>
        <v>#N/A</v>
      </c>
      <c r="U279" s="49">
        <f>IFERROR(IF(V278&gt;0,IF(H_MortgageAmoritization!V278-H_MortgageAmoritization!Y279&gt;0,DATE(YEAR(U278),MONTH(U278)+1,DAY(U$2)),#N/A),#N/A),#N/A)</f>
        <v>54455</v>
      </c>
      <c r="V279" s="50">
        <f>IFERROR(IF(V278&gt;0,IF(OR(ISBLANK('Mortgage Payment Plan'!Q332),'Mortgage Payment Plan'!Q332=""),IF(H_MortgageAmoritization!V278-H_MortgageAmoritization!Y279&gt;0,H_MortgageAmoritization!V278-H_MortgageAmoritization!Y279,#N/A),'Mortgage Payment Plan'!Q332),#N/A),#N/A)</f>
        <v>113810.7944485999</v>
      </c>
      <c r="W279" s="50">
        <f>IFERROR(IF(AND(V278&gt;0,H_MortgageAmoritization!V278-H_MortgageAmoritization!Y279&gt;0),Z279+W278,#N/A),#N/A)</f>
        <v>298822.18175708031</v>
      </c>
      <c r="X279" s="50">
        <f>IFERROR(IF(AND(V278&gt;0,H_MortgageAmoritization!V278-H_MortgageAmoritization!Y279&gt;0),X278+AA279,#N/A),#N/A)</f>
        <v>0</v>
      </c>
      <c r="Y279" s="50">
        <f>IFERROR(IF(V278&gt;0,(IFERROR(('Mortgage Payment Plan'!E$8*('Mortgage Payment Plan'!E$9/12)/(1-((1+('Mortgage Payment Plan'!E$9/12))^IF('Mortgage Payment Plan'!E$16="30 Year Fixed",-360,-180)))),0))-(H_MortgageAmoritization!V278*'Mortgage Payment Plan'!E$9/12),#N/A),#N/A)</f>
        <v>1104.1666648604235</v>
      </c>
      <c r="Z279" s="50">
        <f>IFERROR(IF(V278&gt;0,(H_MortgageAmoritization!V278*'Mortgage Payment Plan'!E$9/12),#N/A),#N/A)</f>
        <v>574.57480556730161</v>
      </c>
      <c r="AA279" s="50">
        <f>IFERROR(IF(V278&gt;0,'Mortgage Payment Plan'!E$14,#N/A),#N/A)</f>
        <v>0</v>
      </c>
      <c r="AB279" s="49">
        <v>54455</v>
      </c>
      <c r="AC279" s="50">
        <v>113810.7944485999</v>
      </c>
      <c r="AD279" s="50">
        <v>298822.18175708031</v>
      </c>
      <c r="AE279" s="50">
        <v>0</v>
      </c>
    </row>
    <row r="280" spans="1:31" ht="15.75" customHeight="1" x14ac:dyDescent="0.25">
      <c r="A280" s="49">
        <f>IFERROR(IF(B279&gt;0,IF(ISBLANK('Mortgage Payment Plan'!C333),IF(H_MortgageAmoritization!B279-H_MortgageAmoritization!E280&gt;0,DATE(YEAR(A279),MONTH(A279)+1,DAY(A$2)),#N/A),'Mortgage Payment Plan'!C333),#N/A),#N/A)</f>
        <v>54483</v>
      </c>
      <c r="B280" s="50">
        <f>IFERROR(IF(B279&gt;0,IF(OR(ISBLANK('Mortgage Payment Plan'!G333),'Mortgage Payment Plan'!G333=""),IF(H_MortgageAmoritization!B279-H_MortgageAmoritization!E280&gt;0,H_MortgageAmoritization!B279-H_MortgageAmoritization!E280,#N/A),'Mortgage Payment Plan'!G333),#N/A),#N/A)</f>
        <v>112701.98949197111</v>
      </c>
      <c r="C280" s="50">
        <f>IFERROR(IF(AND(B279&gt;0,H_MortgageAmoritization!B279-H_MortgageAmoritization!E280&gt;0),F280+C279,#N/A),#N/A)</f>
        <v>299391.70949197089</v>
      </c>
      <c r="D280" s="50">
        <f>IFERROR(IF(AND(B279&gt;0,H_MortgageAmoritization!B279-H_MortgageAmoritization!E280&gt;0),D279+G280,#N/A),#N/A)</f>
        <v>0</v>
      </c>
      <c r="E280" s="50">
        <f>IFERROR(IF(B279&gt;0,IF(ISBLANK('Mortgage Payment Plan'!D333),('Mortgage Payment Plan'!E$18+'Mortgage Payment Plan'!E$19+IF(MONTH(A279)+1=MONTH(1&amp;'Mortgage Payment Plan'!E$21),'Mortgage Payment Plan'!E$20,IF(AND(MONTH(A279)+1=13,MONTH(1&amp;'Mortgage Payment Plan'!E$21)=1),'Mortgage Payment Plan'!E$20,0)))-(H_MortgageAmoritization!B279*'Mortgage Payment Plan'!E$9/12),'Mortgage Payment Plan'!D333),#N/A),#N/A)</f>
        <v>1109.6816443185517</v>
      </c>
      <c r="F280" s="50">
        <f>IFERROR(IF(B279&gt;0,IF(ISBLANK('Mortgage Payment Plan'!E333),(H_MortgageAmoritization!B279*'Mortgage Payment Plan'!E$9/12),'Mortgage Payment Plan'!E333),#N/A),#N/A)</f>
        <v>569.05835568144823</v>
      </c>
      <c r="G280" s="50">
        <f>IFERROR(IF(B279&gt;0,IF(ISBLANK('Mortgage Payment Plan'!F333),'Mortgage Payment Plan'!E$14,'Mortgage Payment Plan'!F333),#N/A),#N/A)</f>
        <v>0</v>
      </c>
      <c r="H280" s="50">
        <f t="shared" si="3"/>
        <v>1678.7399999999998</v>
      </c>
      <c r="J280" s="49">
        <v>54483</v>
      </c>
      <c r="N280" s="50">
        <v>112701.98949197111</v>
      </c>
      <c r="O280" s="50">
        <v>299391.70949197089</v>
      </c>
      <c r="P280" s="50">
        <v>0</v>
      </c>
      <c r="Q280" s="50" t="e" cm="1">
        <f t="array" ref="Q280">IF('Mortgage Payment Plan'!E$22="Annual",IF(MATCH(J280,S:S,0),N280,#N/A),IF('Mortgage Payment Plan'!E$22="Percentage",_xlfn.IFS(R$2=J280,N280,R$3=J280,N280,R$4=J280,N280,R$5=J280,N280,R$6=J280,N280),#N/A))</f>
        <v>#N/A</v>
      </c>
      <c r="U280" s="49">
        <f>IFERROR(IF(V279&gt;0,IF(H_MortgageAmoritization!V279-H_MortgageAmoritization!Y280&gt;0,DATE(YEAR(U279),MONTH(U279)+1,DAY(U$2)),#N/A),#N/A),#N/A)</f>
        <v>54483</v>
      </c>
      <c r="V280" s="50">
        <f>IFERROR(IF(V279&gt;0,IF(OR(ISBLANK('Mortgage Payment Plan'!Q333),'Mortgage Payment Plan'!Q333=""),IF(H_MortgageAmoritization!V279-H_MortgageAmoritization!Y280&gt;0,H_MortgageAmoritization!V279-H_MortgageAmoritization!Y280,#N/A),'Mortgage Payment Plan'!Q333),#N/A),#N/A)</f>
        <v>112701.10695041518</v>
      </c>
      <c r="W280" s="50">
        <f>IFERROR(IF(AND(V279&gt;0,H_MortgageAmoritization!V279-H_MortgageAmoritization!Y280&gt;0),Z280+W279,#N/A),#N/A)</f>
        <v>299391.23572932329</v>
      </c>
      <c r="X280" s="50">
        <f>IFERROR(IF(AND(V279&gt;0,H_MortgageAmoritization!V279-H_MortgageAmoritization!Y280&gt;0),X279+AA280,#N/A),#N/A)</f>
        <v>0</v>
      </c>
      <c r="Y280" s="50">
        <f>IFERROR(IF(V279&gt;0,(IFERROR(('Mortgage Payment Plan'!E$8*('Mortgage Payment Plan'!E$9/12)/(1-((1+('Mortgage Payment Plan'!E$9/12))^IF('Mortgage Payment Plan'!E$16="30 Year Fixed",-360,-180)))),0))-(H_MortgageAmoritization!V279*'Mortgage Payment Plan'!E$9/12),#N/A),#N/A)</f>
        <v>1109.6874981847254</v>
      </c>
      <c r="Z280" s="50">
        <f>IFERROR(IF(V279&gt;0,(H_MortgageAmoritization!V279*'Mortgage Payment Plan'!E$9/12),#N/A),#N/A)</f>
        <v>569.05397224299952</v>
      </c>
      <c r="AA280" s="50">
        <f>IFERROR(IF(V279&gt;0,'Mortgage Payment Plan'!E$14,#N/A),#N/A)</f>
        <v>0</v>
      </c>
      <c r="AB280" s="49">
        <v>54483</v>
      </c>
      <c r="AC280" s="50">
        <v>112701.10695041518</v>
      </c>
      <c r="AD280" s="50">
        <v>299391.23572932329</v>
      </c>
      <c r="AE280" s="50">
        <v>0</v>
      </c>
    </row>
    <row r="281" spans="1:31" ht="15.75" customHeight="1" x14ac:dyDescent="0.25">
      <c r="A281" s="49">
        <f>IFERROR(IF(B280&gt;0,IF(ISBLANK('Mortgage Payment Plan'!C334),IF(H_MortgageAmoritization!B280-H_MortgageAmoritization!E281&gt;0,DATE(YEAR(A280),MONTH(A280)+1,DAY(A$2)),#N/A),'Mortgage Payment Plan'!C334),#N/A),#N/A)</f>
        <v>54514</v>
      </c>
      <c r="B281" s="50">
        <f>IFERROR(IF(B280&gt;0,IF(OR(ISBLANK('Mortgage Payment Plan'!G334),'Mortgage Payment Plan'!G334=""),IF(H_MortgageAmoritization!B280-H_MortgageAmoritization!E281&gt;0,H_MortgageAmoritization!B280-H_MortgageAmoritization!E281,#N/A),'Mortgage Payment Plan'!G334),#N/A),#N/A)</f>
        <v>111586.75943943096</v>
      </c>
      <c r="C281" s="50">
        <f>IFERROR(IF(AND(B280&gt;0,H_MortgageAmoritization!B280-H_MortgageAmoritization!E281&gt;0),F281+C280,#N/A),#N/A)</f>
        <v>299955.21943943074</v>
      </c>
      <c r="D281" s="50">
        <f>IFERROR(IF(AND(B280&gt;0,H_MortgageAmoritization!B280-H_MortgageAmoritization!E281&gt;0),D280+G281,#N/A),#N/A)</f>
        <v>0</v>
      </c>
      <c r="E281" s="50">
        <f>IFERROR(IF(B280&gt;0,IF(ISBLANK('Mortgage Payment Plan'!D334),('Mortgage Payment Plan'!E$18+'Mortgage Payment Plan'!E$19+IF(MONTH(A280)+1=MONTH(1&amp;'Mortgage Payment Plan'!E$21),'Mortgage Payment Plan'!E$20,IF(AND(MONTH(A280)+1=13,MONTH(1&amp;'Mortgage Payment Plan'!E$21)=1),'Mortgage Payment Plan'!E$20,0)))-(H_MortgageAmoritization!B280*'Mortgage Payment Plan'!E$9/12),'Mortgage Payment Plan'!D334),#N/A),#N/A)</f>
        <v>1115.2300525401445</v>
      </c>
      <c r="F281" s="50">
        <f>IFERROR(IF(B280&gt;0,IF(ISBLANK('Mortgage Payment Plan'!E334),(H_MortgageAmoritization!B280*'Mortgage Payment Plan'!E$9/12),'Mortgage Payment Plan'!E334),#N/A),#N/A)</f>
        <v>563.50994745985554</v>
      </c>
      <c r="G281" s="50">
        <f>IFERROR(IF(B280&gt;0,IF(ISBLANK('Mortgage Payment Plan'!F334),'Mortgage Payment Plan'!E$14,'Mortgage Payment Plan'!F334),#N/A),#N/A)</f>
        <v>0</v>
      </c>
      <c r="H281" s="50">
        <f t="shared" si="3"/>
        <v>1678.74</v>
      </c>
      <c r="J281" s="49">
        <v>54514</v>
      </c>
      <c r="N281" s="50">
        <v>111586.75943943096</v>
      </c>
      <c r="O281" s="50">
        <v>299955.21943943074</v>
      </c>
      <c r="P281" s="50">
        <v>0</v>
      </c>
      <c r="Q281" s="50" t="e" cm="1">
        <f t="array" ref="Q281">IF('Mortgage Payment Plan'!E$22="Annual",IF(MATCH(J281,S:S,0),N281,#N/A),IF('Mortgage Payment Plan'!E$22="Percentage",_xlfn.IFS(R$2=J281,N281,R$3=J281,N281,R$4=J281,N281,R$5=J281,N281,R$6=J281,N281),#N/A))</f>
        <v>#N/A</v>
      </c>
      <c r="U281" s="49">
        <f>IFERROR(IF(V280&gt;0,IF(H_MortgageAmoritization!V280-H_MortgageAmoritization!Y281&gt;0,DATE(YEAR(U280),MONTH(U280)+1,DAY(U$2)),#N/A),#N/A),#N/A)</f>
        <v>54514</v>
      </c>
      <c r="V281" s="50">
        <f>IFERROR(IF(V280&gt;0,IF(OR(ISBLANK('Mortgage Payment Plan'!Q334),'Mortgage Payment Plan'!Q334=""),IF(H_MortgageAmoritization!V280-H_MortgageAmoritization!Y281&gt;0,H_MortgageAmoritization!V280-H_MortgageAmoritization!Y281,#N/A),'Mortgage Payment Plan'!Q334),#N/A),#N/A)</f>
        <v>111585.87101473953</v>
      </c>
      <c r="W281" s="50">
        <f>IFERROR(IF(AND(V280&gt;0,H_MortgageAmoritization!V280-H_MortgageAmoritization!Y281&gt;0),Z281+W280,#N/A),#N/A)</f>
        <v>299954.74126407539</v>
      </c>
      <c r="X281" s="50">
        <f>IFERROR(IF(AND(V280&gt;0,H_MortgageAmoritization!V280-H_MortgageAmoritization!Y281&gt;0),X280+AA281,#N/A),#N/A)</f>
        <v>0</v>
      </c>
      <c r="Y281" s="50">
        <f>IFERROR(IF(V280&gt;0,(IFERROR(('Mortgage Payment Plan'!E$8*('Mortgage Payment Plan'!E$9/12)/(1-((1+('Mortgage Payment Plan'!E$9/12))^IF('Mortgage Payment Plan'!E$16="30 Year Fixed",-360,-180)))),0))-(H_MortgageAmoritization!V280*'Mortgage Payment Plan'!E$9/12),#N/A),#N/A)</f>
        <v>1115.2359356756492</v>
      </c>
      <c r="Z281" s="50">
        <f>IFERROR(IF(V280&gt;0,(H_MortgageAmoritization!V280*'Mortgage Payment Plan'!E$9/12),#N/A),#N/A)</f>
        <v>563.50553475207596</v>
      </c>
      <c r="AA281" s="50">
        <f>IFERROR(IF(V280&gt;0,'Mortgage Payment Plan'!E$14,#N/A),#N/A)</f>
        <v>0</v>
      </c>
      <c r="AB281" s="49">
        <v>54514</v>
      </c>
      <c r="AC281" s="50">
        <v>111585.87101473953</v>
      </c>
      <c r="AD281" s="50">
        <v>299954.74126407539</v>
      </c>
      <c r="AE281" s="50">
        <v>0</v>
      </c>
    </row>
    <row r="282" spans="1:31" ht="15.75" customHeight="1" x14ac:dyDescent="0.25">
      <c r="A282" s="49">
        <f>IFERROR(IF(B281&gt;0,IF(ISBLANK('Mortgage Payment Plan'!C335),IF(H_MortgageAmoritization!B281-H_MortgageAmoritization!E282&gt;0,DATE(YEAR(A281),MONTH(A281)+1,DAY(A$2)),#N/A),'Mortgage Payment Plan'!C335),#N/A),#N/A)</f>
        <v>54544</v>
      </c>
      <c r="B282" s="50">
        <f>IFERROR(IF(B281&gt;0,IF(OR(ISBLANK('Mortgage Payment Plan'!G335),'Mortgage Payment Plan'!G335=""),IF(H_MortgageAmoritization!B281-H_MortgageAmoritization!E282&gt;0,H_MortgageAmoritization!B281-H_MortgageAmoritization!E282,#N/A),'Mortgage Payment Plan'!G335),#N/A),#N/A)</f>
        <v>110465.95323662811</v>
      </c>
      <c r="C282" s="50">
        <f>IFERROR(IF(AND(B281&gt;0,H_MortgageAmoritization!B281-H_MortgageAmoritization!E282&gt;0),F282+C281,#N/A),#N/A)</f>
        <v>300513.15323662793</v>
      </c>
      <c r="D282" s="50">
        <f>IFERROR(IF(AND(B281&gt;0,H_MortgageAmoritization!B281-H_MortgageAmoritization!E282&gt;0),D281+G282,#N/A),#N/A)</f>
        <v>0</v>
      </c>
      <c r="E282" s="50">
        <f>IFERROR(IF(B281&gt;0,IF(ISBLANK('Mortgage Payment Plan'!D335),('Mortgage Payment Plan'!E$18+'Mortgage Payment Plan'!E$19+IF(MONTH(A281)+1=MONTH(1&amp;'Mortgage Payment Plan'!E$21),'Mortgage Payment Plan'!E$20,IF(AND(MONTH(A281)+1=13,MONTH(1&amp;'Mortgage Payment Plan'!E$21)=1),'Mortgage Payment Plan'!E$20,0)))-(H_MortgageAmoritization!B281*'Mortgage Payment Plan'!E$9/12),'Mortgage Payment Plan'!D335),#N/A),#N/A)</f>
        <v>1120.8062028028453</v>
      </c>
      <c r="F282" s="50">
        <f>IFERROR(IF(B281&gt;0,IF(ISBLANK('Mortgage Payment Plan'!E335),(H_MortgageAmoritization!B281*'Mortgage Payment Plan'!E$9/12),'Mortgage Payment Plan'!E335),#N/A),#N/A)</f>
        <v>557.93379719715483</v>
      </c>
      <c r="G282" s="50">
        <f>IFERROR(IF(B281&gt;0,IF(ISBLANK('Mortgage Payment Plan'!F335),'Mortgage Payment Plan'!E$14,'Mortgage Payment Plan'!F335),#N/A),#N/A)</f>
        <v>0</v>
      </c>
      <c r="H282" s="50">
        <f t="shared" si="3"/>
        <v>1678.7400000000002</v>
      </c>
      <c r="J282" s="49">
        <v>54544</v>
      </c>
      <c r="N282" s="50">
        <v>110465.95323662811</v>
      </c>
      <c r="O282" s="50">
        <v>300513.15323662793</v>
      </c>
      <c r="P282" s="50">
        <v>0</v>
      </c>
      <c r="Q282" s="50" t="e" cm="1">
        <f t="array" ref="Q282">IF('Mortgage Payment Plan'!E$22="Annual",IF(MATCH(J282,S:S,0),N282,#N/A),IF('Mortgage Payment Plan'!E$22="Percentage",_xlfn.IFS(R$2=J282,N282,R$3=J282,N282,R$4=J282,N282,R$5=J282,N282,R$6=J282,N282),#N/A))</f>
        <v>#N/A</v>
      </c>
      <c r="U282" s="49">
        <f>IFERROR(IF(V281&gt;0,IF(H_MortgageAmoritization!V281-H_MortgageAmoritization!Y282&gt;0,DATE(YEAR(U281),MONTH(U281)+1,DAY(U$2)),#N/A),#N/A),#N/A)</f>
        <v>54544</v>
      </c>
      <c r="V282" s="50">
        <f>IFERROR(IF(V281&gt;0,IF(OR(ISBLANK('Mortgage Payment Plan'!Q335),'Mortgage Payment Plan'!Q335=""),IF(H_MortgageAmoritization!V281-H_MortgageAmoritization!Y282&gt;0,H_MortgageAmoritization!V281-H_MortgageAmoritization!Y282,#N/A),'Mortgage Payment Plan'!Q335),#N/A),#N/A)</f>
        <v>110465.05889938551</v>
      </c>
      <c r="W282" s="50">
        <f>IFERROR(IF(AND(V281&gt;0,H_MortgageAmoritization!V281-H_MortgageAmoritization!Y282&gt;0),Z282+W281,#N/A),#N/A)</f>
        <v>300512.67061914911</v>
      </c>
      <c r="X282" s="50">
        <f>IFERROR(IF(AND(V281&gt;0,H_MortgageAmoritization!V281-H_MortgageAmoritization!Y282&gt;0),X281+AA282,#N/A),#N/A)</f>
        <v>0</v>
      </c>
      <c r="Y282" s="50">
        <f>IFERROR(IF(V281&gt;0,(IFERROR(('Mortgage Payment Plan'!E$8*('Mortgage Payment Plan'!E$9/12)/(1-((1+('Mortgage Payment Plan'!E$9/12))^IF('Mortgage Payment Plan'!E$16="30 Year Fixed",-360,-180)))),0))-(H_MortgageAmoritization!V281*'Mortgage Payment Plan'!E$9/12),#N/A),#N/A)</f>
        <v>1120.8121153540274</v>
      </c>
      <c r="Z282" s="50">
        <f>IFERROR(IF(V281&gt;0,(H_MortgageAmoritization!V281*'Mortgage Payment Plan'!E$9/12),#N/A),#N/A)</f>
        <v>557.92935507369759</v>
      </c>
      <c r="AA282" s="50">
        <f>IFERROR(IF(V281&gt;0,'Mortgage Payment Plan'!E$14,#N/A),#N/A)</f>
        <v>0</v>
      </c>
      <c r="AB282" s="49">
        <v>54544</v>
      </c>
      <c r="AC282" s="50">
        <v>110465.05889938551</v>
      </c>
      <c r="AD282" s="50">
        <v>300512.67061914911</v>
      </c>
      <c r="AE282" s="50">
        <v>0</v>
      </c>
    </row>
    <row r="283" spans="1:31" ht="15.75" customHeight="1" x14ac:dyDescent="0.25">
      <c r="A283" s="49">
        <f>IFERROR(IF(B282&gt;0,IF(ISBLANK('Mortgage Payment Plan'!C336),IF(H_MortgageAmoritization!B282-H_MortgageAmoritization!E283&gt;0,DATE(YEAR(A282),MONTH(A282)+1,DAY(A$2)),#N/A),'Mortgage Payment Plan'!C336),#N/A),#N/A)</f>
        <v>54575</v>
      </c>
      <c r="B283" s="50">
        <f>IFERROR(IF(B282&gt;0,IF(OR(ISBLANK('Mortgage Payment Plan'!G336),'Mortgage Payment Plan'!G336=""),IF(H_MortgageAmoritization!B282-H_MortgageAmoritization!E283&gt;0,H_MortgageAmoritization!B282-H_MortgageAmoritization!E283,#N/A),'Mortgage Payment Plan'!G336),#N/A),#N/A)</f>
        <v>109339.54300281125</v>
      </c>
      <c r="C283" s="50">
        <f>IFERROR(IF(AND(B282&gt;0,H_MortgageAmoritization!B282-H_MortgageAmoritization!E283&gt;0),F283+C282,#N/A),#N/A)</f>
        <v>301065.48300281109</v>
      </c>
      <c r="D283" s="50">
        <f>IFERROR(IF(AND(B282&gt;0,H_MortgageAmoritization!B282-H_MortgageAmoritization!E283&gt;0),D282+G283,#N/A),#N/A)</f>
        <v>0</v>
      </c>
      <c r="E283" s="50">
        <f>IFERROR(IF(B282&gt;0,IF(ISBLANK('Mortgage Payment Plan'!D336),('Mortgage Payment Plan'!E$18+'Mortgage Payment Plan'!E$19+IF(MONTH(A282)+1=MONTH(1&amp;'Mortgage Payment Plan'!E$21),'Mortgage Payment Plan'!E$20,IF(AND(MONTH(A282)+1=13,MONTH(1&amp;'Mortgage Payment Plan'!E$21)=1),'Mortgage Payment Plan'!E$20,0)))-(H_MortgageAmoritization!B282*'Mortgage Payment Plan'!E$9/12),'Mortgage Payment Plan'!D336),#N/A),#N/A)</f>
        <v>1126.4102338168595</v>
      </c>
      <c r="F283" s="50">
        <f>IFERROR(IF(B282&gt;0,IF(ISBLANK('Mortgage Payment Plan'!E336),(H_MortgageAmoritization!B282*'Mortgage Payment Plan'!E$9/12),'Mortgage Payment Plan'!E336),#N/A),#N/A)</f>
        <v>552.32976618314058</v>
      </c>
      <c r="G283" s="50">
        <f>IFERROR(IF(B282&gt;0,IF(ISBLANK('Mortgage Payment Plan'!F336),'Mortgage Payment Plan'!E$14,'Mortgage Payment Plan'!F336),#N/A),#N/A)</f>
        <v>0</v>
      </c>
      <c r="H283" s="50">
        <f t="shared" si="3"/>
        <v>1678.7400000000002</v>
      </c>
      <c r="J283" s="49">
        <v>54575</v>
      </c>
      <c r="N283" s="50">
        <v>109339.54300281125</v>
      </c>
      <c r="O283" s="50">
        <v>301065.48300281109</v>
      </c>
      <c r="P283" s="50">
        <v>0</v>
      </c>
      <c r="Q283" s="50" t="e" cm="1">
        <f t="array" ref="Q283">IF('Mortgage Payment Plan'!E$22="Annual",IF(MATCH(J283,S:S,0),N283,#N/A),IF('Mortgage Payment Plan'!E$22="Percentage",_xlfn.IFS(R$2=J283,N283,R$3=J283,N283,R$4=J283,N283,R$5=J283,N283,R$6=J283,N283),#N/A))</f>
        <v>#N/A</v>
      </c>
      <c r="U283" s="49">
        <f>IFERROR(IF(V282&gt;0,IF(H_MortgageAmoritization!V282-H_MortgageAmoritization!Y283&gt;0,DATE(YEAR(U282),MONTH(U282)+1,DAY(U$2)),#N/A),#N/A),#N/A)</f>
        <v>54575</v>
      </c>
      <c r="V283" s="50">
        <f>IFERROR(IF(V282&gt;0,IF(OR(ISBLANK('Mortgage Payment Plan'!Q336),'Mortgage Payment Plan'!Q336=""),IF(H_MortgageAmoritization!V282-H_MortgageAmoritization!Y283&gt;0,H_MortgageAmoritization!V282-H_MortgageAmoritization!Y283,#N/A),'Mortgage Payment Plan'!Q336),#N/A),#N/A)</f>
        <v>109338.6427234547</v>
      </c>
      <c r="W283" s="50">
        <f>IFERROR(IF(AND(V282&gt;0,H_MortgageAmoritization!V282-H_MortgageAmoritization!Y283&gt;0),Z283+W282,#N/A),#N/A)</f>
        <v>301064.99591364601</v>
      </c>
      <c r="X283" s="50">
        <f>IFERROR(IF(AND(V282&gt;0,H_MortgageAmoritization!V282-H_MortgageAmoritization!Y283&gt;0),X282+AA283,#N/A),#N/A)</f>
        <v>0</v>
      </c>
      <c r="Y283" s="50">
        <f>IFERROR(IF(V282&gt;0,(IFERROR(('Mortgage Payment Plan'!E$8*('Mortgage Payment Plan'!E$9/12)/(1-((1+('Mortgage Payment Plan'!E$9/12))^IF('Mortgage Payment Plan'!E$16="30 Year Fixed",-360,-180)))),0))-(H_MortgageAmoritization!V282*'Mortgage Payment Plan'!E$9/12),#N/A),#N/A)</f>
        <v>1126.4161759307976</v>
      </c>
      <c r="Z283" s="50">
        <f>IFERROR(IF(V282&gt;0,(H_MortgageAmoritization!V282*'Mortgage Payment Plan'!E$9/12),#N/A),#N/A)</f>
        <v>552.32529449692754</v>
      </c>
      <c r="AA283" s="50">
        <f>IFERROR(IF(V282&gt;0,'Mortgage Payment Plan'!E$14,#N/A),#N/A)</f>
        <v>0</v>
      </c>
      <c r="AB283" s="49">
        <v>54575</v>
      </c>
      <c r="AC283" s="50">
        <v>109338.6427234547</v>
      </c>
      <c r="AD283" s="50">
        <v>301064.99591364601</v>
      </c>
      <c r="AE283" s="50">
        <v>0</v>
      </c>
    </row>
    <row r="284" spans="1:31" ht="15.75" customHeight="1" x14ac:dyDescent="0.25">
      <c r="A284" s="49">
        <f>IFERROR(IF(B283&gt;0,IF(ISBLANK('Mortgage Payment Plan'!C337),IF(H_MortgageAmoritization!B283-H_MortgageAmoritization!E284&gt;0,DATE(YEAR(A283),MONTH(A283)+1,DAY(A$2)),#N/A),'Mortgage Payment Plan'!C337),#N/A),#N/A)</f>
        <v>54605</v>
      </c>
      <c r="B284" s="50">
        <f>IFERROR(IF(B283&gt;0,IF(OR(ISBLANK('Mortgage Payment Plan'!G337),'Mortgage Payment Plan'!G337=""),IF(H_MortgageAmoritization!B283-H_MortgageAmoritization!E284&gt;0,H_MortgageAmoritization!B283-H_MortgageAmoritization!E284,#N/A),'Mortgage Payment Plan'!G337),#N/A),#N/A)</f>
        <v>108207.5007178253</v>
      </c>
      <c r="C284" s="50">
        <f>IFERROR(IF(AND(B283&gt;0,H_MortgageAmoritization!B283-H_MortgageAmoritization!E284&gt;0),F284+C283,#N/A),#N/A)</f>
        <v>301612.18071782513</v>
      </c>
      <c r="D284" s="50">
        <f>IFERROR(IF(AND(B283&gt;0,H_MortgageAmoritization!B283-H_MortgageAmoritization!E284&gt;0),D283+G284,#N/A),#N/A)</f>
        <v>0</v>
      </c>
      <c r="E284" s="50">
        <f>IFERROR(IF(B283&gt;0,IF(ISBLANK('Mortgage Payment Plan'!D337),('Mortgage Payment Plan'!E$18+'Mortgage Payment Plan'!E$19+IF(MONTH(A283)+1=MONTH(1&amp;'Mortgage Payment Plan'!E$21),'Mortgage Payment Plan'!E$20,IF(AND(MONTH(A283)+1=13,MONTH(1&amp;'Mortgage Payment Plan'!E$21)=1),'Mortgage Payment Plan'!E$20,0)))-(H_MortgageAmoritization!B283*'Mortgage Payment Plan'!E$9/12),'Mortgage Payment Plan'!D337),#N/A),#N/A)</f>
        <v>1132.0422849859438</v>
      </c>
      <c r="F284" s="50">
        <f>IFERROR(IF(B283&gt;0,IF(ISBLANK('Mortgage Payment Plan'!E337),(H_MortgageAmoritization!B283*'Mortgage Payment Plan'!E$9/12),'Mortgage Payment Plan'!E337),#N/A),#N/A)</f>
        <v>546.69771501405614</v>
      </c>
      <c r="G284" s="50">
        <f>IFERROR(IF(B283&gt;0,IF(ISBLANK('Mortgage Payment Plan'!F337),'Mortgage Payment Plan'!E$14,'Mortgage Payment Plan'!F337),#N/A),#N/A)</f>
        <v>0</v>
      </c>
      <c r="H284" s="50">
        <f t="shared" si="3"/>
        <v>1678.7399999999998</v>
      </c>
      <c r="J284" s="49">
        <v>54605</v>
      </c>
      <c r="N284" s="50">
        <v>108207.5007178253</v>
      </c>
      <c r="O284" s="50">
        <v>301612.18071782513</v>
      </c>
      <c r="P284" s="50">
        <v>0</v>
      </c>
      <c r="Q284" s="50" t="e" cm="1">
        <f t="array" ref="Q284">IF('Mortgage Payment Plan'!E$22="Annual",IF(MATCH(J284,S:S,0),N284,#N/A),IF('Mortgage Payment Plan'!E$22="Percentage",_xlfn.IFS(R$2=J284,N284,R$3=J284,N284,R$4=J284,N284,R$5=J284,N284,R$6=J284,N284),#N/A))</f>
        <v>#N/A</v>
      </c>
      <c r="U284" s="49">
        <f>IFERROR(IF(V283&gt;0,IF(H_MortgageAmoritization!V283-H_MortgageAmoritization!Y284&gt;0,DATE(YEAR(U283),MONTH(U283)+1,DAY(U$2)),#N/A),#N/A),#N/A)</f>
        <v>54605</v>
      </c>
      <c r="V284" s="50">
        <f>IFERROR(IF(V283&gt;0,IF(OR(ISBLANK('Mortgage Payment Plan'!Q337),'Mortgage Payment Plan'!Q337=""),IF(H_MortgageAmoritization!V283-H_MortgageAmoritization!Y284&gt;0,H_MortgageAmoritization!V283-H_MortgageAmoritization!Y284,#N/A),'Mortgage Payment Plan'!Q337),#N/A),#N/A)</f>
        <v>108206.59446664425</v>
      </c>
      <c r="W284" s="50">
        <f>IFERROR(IF(AND(V283&gt;0,H_MortgageAmoritization!V283-H_MortgageAmoritization!Y284&gt;0),Z284+W283,#N/A),#N/A)</f>
        <v>301611.68912726326</v>
      </c>
      <c r="X284" s="50">
        <f>IFERROR(IF(AND(V283&gt;0,H_MortgageAmoritization!V283-H_MortgageAmoritization!Y284&gt;0),X283+AA284,#N/A),#N/A)</f>
        <v>0</v>
      </c>
      <c r="Y284" s="50">
        <f>IFERROR(IF(V283&gt;0,(IFERROR(('Mortgage Payment Plan'!E$8*('Mortgage Payment Plan'!E$9/12)/(1-((1+('Mortgage Payment Plan'!E$9/12))^IF('Mortgage Payment Plan'!E$16="30 Year Fixed",-360,-180)))),0))-(H_MortgageAmoritization!V283*'Mortgage Payment Plan'!E$9/12),#N/A),#N/A)</f>
        <v>1132.0482568104517</v>
      </c>
      <c r="Z284" s="50">
        <f>IFERROR(IF(V283&gt;0,(H_MortgageAmoritization!V283*'Mortgage Payment Plan'!E$9/12),#N/A),#N/A)</f>
        <v>546.6932136172735</v>
      </c>
      <c r="AA284" s="50">
        <f>IFERROR(IF(V283&gt;0,'Mortgage Payment Plan'!E$14,#N/A),#N/A)</f>
        <v>0</v>
      </c>
      <c r="AB284" s="49">
        <v>54605</v>
      </c>
      <c r="AC284" s="50">
        <v>108206.59446664425</v>
      </c>
      <c r="AD284" s="50">
        <v>301611.68912726326</v>
      </c>
      <c r="AE284" s="50">
        <v>0</v>
      </c>
    </row>
    <row r="285" spans="1:31" ht="15.75" customHeight="1" x14ac:dyDescent="0.25">
      <c r="A285" s="49">
        <f>IFERROR(IF(B284&gt;0,IF(ISBLANK('Mortgage Payment Plan'!C338),IF(H_MortgageAmoritization!B284-H_MortgageAmoritization!E285&gt;0,DATE(YEAR(A284),MONTH(A284)+1,DAY(A$2)),#N/A),'Mortgage Payment Plan'!C338),#N/A),#N/A)</f>
        <v>54636</v>
      </c>
      <c r="B285" s="50">
        <f>IFERROR(IF(B284&gt;0,IF(OR(ISBLANK('Mortgage Payment Plan'!G338),'Mortgage Payment Plan'!G338=""),IF(H_MortgageAmoritization!B284-H_MortgageAmoritization!E285&gt;0,H_MortgageAmoritization!B284-H_MortgageAmoritization!E285,#N/A),'Mortgage Payment Plan'!G338),#N/A),#N/A)</f>
        <v>107069.79822141443</v>
      </c>
      <c r="C285" s="50">
        <f>IFERROR(IF(AND(B284&gt;0,H_MortgageAmoritization!B284-H_MortgageAmoritization!E285&gt;0),F285+C284,#N/A),#N/A)</f>
        <v>302153.21822141425</v>
      </c>
      <c r="D285" s="50">
        <f>IFERROR(IF(AND(B284&gt;0,H_MortgageAmoritization!B284-H_MortgageAmoritization!E285&gt;0),D284+G285,#N/A),#N/A)</f>
        <v>0</v>
      </c>
      <c r="E285" s="50">
        <f>IFERROR(IF(B284&gt;0,IF(ISBLANK('Mortgage Payment Plan'!D338),('Mortgage Payment Plan'!E$18+'Mortgage Payment Plan'!E$19+IF(MONTH(A284)+1=MONTH(1&amp;'Mortgage Payment Plan'!E$21),'Mortgage Payment Plan'!E$20,IF(AND(MONTH(A284)+1=13,MONTH(1&amp;'Mortgage Payment Plan'!E$21)=1),'Mortgage Payment Plan'!E$20,0)))-(H_MortgageAmoritization!B284*'Mortgage Payment Plan'!E$9/12),'Mortgage Payment Plan'!D338),#N/A),#N/A)</f>
        <v>1137.7024964108737</v>
      </c>
      <c r="F285" s="50">
        <f>IFERROR(IF(B284&gt;0,IF(ISBLANK('Mortgage Payment Plan'!E338),(H_MortgageAmoritization!B284*'Mortgage Payment Plan'!E$9/12),'Mortgage Payment Plan'!E338),#N/A),#N/A)</f>
        <v>541.03750358912646</v>
      </c>
      <c r="G285" s="50">
        <f>IFERROR(IF(B284&gt;0,IF(ISBLANK('Mortgage Payment Plan'!F338),'Mortgage Payment Plan'!E$14,'Mortgage Payment Plan'!F338),#N/A),#N/A)</f>
        <v>0</v>
      </c>
      <c r="H285" s="50">
        <f t="shared" si="3"/>
        <v>1678.7400000000002</v>
      </c>
      <c r="J285" s="49">
        <v>54636</v>
      </c>
      <c r="N285" s="50">
        <v>107069.79822141443</v>
      </c>
      <c r="O285" s="50">
        <v>302153.21822141425</v>
      </c>
      <c r="P285" s="50">
        <v>0</v>
      </c>
      <c r="Q285" s="50" t="e" cm="1">
        <f t="array" ref="Q285">IF('Mortgage Payment Plan'!E$22="Annual",IF(MATCH(J285,S:S,0),N285,#N/A),IF('Mortgage Payment Plan'!E$22="Percentage",_xlfn.IFS(R$2=J285,N285,R$3=J285,N285,R$4=J285,N285,R$5=J285,N285,R$6=J285,N285),#N/A))</f>
        <v>#N/A</v>
      </c>
      <c r="U285" s="49">
        <f>IFERROR(IF(V284&gt;0,IF(H_MortgageAmoritization!V284-H_MortgageAmoritization!Y285&gt;0,DATE(YEAR(U284),MONTH(U284)+1,DAY(U$2)),#N/A),#N/A),#N/A)</f>
        <v>54636</v>
      </c>
      <c r="V285" s="50">
        <f>IFERROR(IF(V284&gt;0,IF(OR(ISBLANK('Mortgage Payment Plan'!Q338),'Mortgage Payment Plan'!Q338=""),IF(H_MortgageAmoritization!V284-H_MortgageAmoritization!Y285&gt;0,H_MortgageAmoritization!V284-H_MortgageAmoritization!Y285,#N/A),'Mortgage Payment Plan'!Q338),#N/A),#N/A)</f>
        <v>107068.88596854974</v>
      </c>
      <c r="W285" s="50">
        <f>IFERROR(IF(AND(V284&gt;0,H_MortgageAmoritization!V284-H_MortgageAmoritization!Y285&gt;0),Z285+W284,#N/A),#N/A)</f>
        <v>302152.72209959646</v>
      </c>
      <c r="X285" s="50">
        <f>IFERROR(IF(AND(V284&gt;0,H_MortgageAmoritization!V284-H_MortgageAmoritization!Y285&gt;0),X284+AA285,#N/A),#N/A)</f>
        <v>0</v>
      </c>
      <c r="Y285" s="50">
        <f>IFERROR(IF(V284&gt;0,(IFERROR(('Mortgage Payment Plan'!E$8*('Mortgage Payment Plan'!E$9/12)/(1-((1+('Mortgage Payment Plan'!E$9/12))^IF('Mortgage Payment Plan'!E$16="30 Year Fixed",-360,-180)))),0))-(H_MortgageAmoritization!V284*'Mortgage Payment Plan'!E$9/12),#N/A),#N/A)</f>
        <v>1137.7084980945037</v>
      </c>
      <c r="Z285" s="50">
        <f>IFERROR(IF(V284&gt;0,(H_MortgageAmoritization!V284*'Mortgage Payment Plan'!E$9/12),#N/A),#N/A)</f>
        <v>541.03297233322121</v>
      </c>
      <c r="AA285" s="50">
        <f>IFERROR(IF(V284&gt;0,'Mortgage Payment Plan'!E$14,#N/A),#N/A)</f>
        <v>0</v>
      </c>
      <c r="AB285" s="49">
        <v>54636</v>
      </c>
      <c r="AC285" s="50">
        <v>107068.88596854974</v>
      </c>
      <c r="AD285" s="50">
        <v>302152.72209959646</v>
      </c>
      <c r="AE285" s="50">
        <v>0</v>
      </c>
    </row>
    <row r="286" spans="1:31" ht="15.75" customHeight="1" x14ac:dyDescent="0.25">
      <c r="A286" s="49">
        <f>IFERROR(IF(B285&gt;0,IF(ISBLANK('Mortgage Payment Plan'!C339),IF(H_MortgageAmoritization!B285-H_MortgageAmoritization!E286&gt;0,DATE(YEAR(A285),MONTH(A285)+1,DAY(A$2)),#N/A),'Mortgage Payment Plan'!C339),#N/A),#N/A)</f>
        <v>54667</v>
      </c>
      <c r="B286" s="50">
        <f>IFERROR(IF(B285&gt;0,IF(OR(ISBLANK('Mortgage Payment Plan'!G339),'Mortgage Payment Plan'!G339=""),IF(H_MortgageAmoritization!B285-H_MortgageAmoritization!E286&gt;0,H_MortgageAmoritization!B285-H_MortgageAmoritization!E286,#N/A),'Mortgage Payment Plan'!G339),#N/A),#N/A)</f>
        <v>105926.4072125215</v>
      </c>
      <c r="C286" s="50">
        <f>IFERROR(IF(AND(B285&gt;0,H_MortgageAmoritization!B285-H_MortgageAmoritization!E286&gt;0),F286+C285,#N/A),#N/A)</f>
        <v>302688.56721252133</v>
      </c>
      <c r="D286" s="50">
        <f>IFERROR(IF(AND(B285&gt;0,H_MortgageAmoritization!B285-H_MortgageAmoritization!E286&gt;0),D285+G286,#N/A),#N/A)</f>
        <v>0</v>
      </c>
      <c r="E286" s="50">
        <f>IFERROR(IF(B285&gt;0,IF(ISBLANK('Mortgage Payment Plan'!D339),('Mortgage Payment Plan'!E$18+'Mortgage Payment Plan'!E$19+IF(MONTH(A285)+1=MONTH(1&amp;'Mortgage Payment Plan'!E$21),'Mortgage Payment Plan'!E$20,IF(AND(MONTH(A285)+1=13,MONTH(1&amp;'Mortgage Payment Plan'!E$21)=1),'Mortgage Payment Plan'!E$20,0)))-(H_MortgageAmoritization!B285*'Mortgage Payment Plan'!E$9/12),'Mortgage Payment Plan'!D339),#N/A),#N/A)</f>
        <v>1143.3910088929279</v>
      </c>
      <c r="F286" s="50">
        <f>IFERROR(IF(B285&gt;0,IF(ISBLANK('Mortgage Payment Plan'!E339),(H_MortgageAmoritization!B285*'Mortgage Payment Plan'!E$9/12),'Mortgage Payment Plan'!E339),#N/A),#N/A)</f>
        <v>535.34899110707215</v>
      </c>
      <c r="G286" s="50">
        <f>IFERROR(IF(B285&gt;0,IF(ISBLANK('Mortgage Payment Plan'!F339),'Mortgage Payment Plan'!E$14,'Mortgage Payment Plan'!F339),#N/A),#N/A)</f>
        <v>0</v>
      </c>
      <c r="H286" s="50">
        <f t="shared" si="3"/>
        <v>1678.74</v>
      </c>
      <c r="J286" s="49">
        <v>54667</v>
      </c>
      <c r="N286" s="50">
        <v>105926.4072125215</v>
      </c>
      <c r="O286" s="50">
        <v>302688.56721252133</v>
      </c>
      <c r="P286" s="50">
        <v>0</v>
      </c>
      <c r="Q286" s="50" t="e" cm="1">
        <f t="array" ref="Q286">IF('Mortgage Payment Plan'!E$22="Annual",IF(MATCH(J286,S:S,0),N286,#N/A),IF('Mortgage Payment Plan'!E$22="Percentage",_xlfn.IFS(R$2=J286,N286,R$3=J286,N286,R$4=J286,N286,R$5=J286,N286,R$6=J286,N286),#N/A))</f>
        <v>#N/A</v>
      </c>
      <c r="U286" s="49">
        <f>IFERROR(IF(V285&gt;0,IF(H_MortgageAmoritization!V285-H_MortgageAmoritization!Y286&gt;0,DATE(YEAR(U285),MONTH(U285)+1,DAY(U$2)),#N/A),#N/A),#N/A)</f>
        <v>54667</v>
      </c>
      <c r="V286" s="50">
        <f>IFERROR(IF(V285&gt;0,IF(OR(ISBLANK('Mortgage Payment Plan'!Q339),'Mortgage Payment Plan'!Q339=""),IF(H_MortgageAmoritization!V285-H_MortgageAmoritization!Y286&gt;0,H_MortgageAmoritization!V285-H_MortgageAmoritization!Y286,#N/A),'Mortgage Payment Plan'!Q339),#N/A),#N/A)</f>
        <v>105925.48892796476</v>
      </c>
      <c r="W286" s="50">
        <f>IFERROR(IF(AND(V285&gt;0,H_MortgageAmoritization!V285-H_MortgageAmoritization!Y286&gt;0),Z286+W285,#N/A),#N/A)</f>
        <v>302688.06652943918</v>
      </c>
      <c r="X286" s="50">
        <f>IFERROR(IF(AND(V285&gt;0,H_MortgageAmoritization!V285-H_MortgageAmoritization!Y286&gt;0),X285+AA286,#N/A),#N/A)</f>
        <v>0</v>
      </c>
      <c r="Y286" s="50">
        <f>IFERROR(IF(V285&gt;0,(IFERROR(('Mortgage Payment Plan'!E$8*('Mortgage Payment Plan'!E$9/12)/(1-((1+('Mortgage Payment Plan'!E$9/12))^IF('Mortgage Payment Plan'!E$16="30 Year Fixed",-360,-180)))),0))-(H_MortgageAmoritization!V285*'Mortgage Payment Plan'!E$9/12),#N/A),#N/A)</f>
        <v>1143.3970405849764</v>
      </c>
      <c r="Z286" s="50">
        <f>IFERROR(IF(V285&gt;0,(H_MortgageAmoritization!V285*'Mortgage Payment Plan'!E$9/12),#N/A),#N/A)</f>
        <v>535.3444298427487</v>
      </c>
      <c r="AA286" s="50">
        <f>IFERROR(IF(V285&gt;0,'Mortgage Payment Plan'!E$14,#N/A),#N/A)</f>
        <v>0</v>
      </c>
      <c r="AB286" s="49">
        <v>54667</v>
      </c>
      <c r="AC286" s="50">
        <v>105925.48892796476</v>
      </c>
      <c r="AD286" s="50">
        <v>302688.06652943918</v>
      </c>
      <c r="AE286" s="50">
        <v>0</v>
      </c>
    </row>
    <row r="287" spans="1:31" ht="15.75" customHeight="1" x14ac:dyDescent="0.25">
      <c r="A287" s="49">
        <f>IFERROR(IF(B286&gt;0,IF(ISBLANK('Mortgage Payment Plan'!C340),IF(H_MortgageAmoritization!B286-H_MortgageAmoritization!E287&gt;0,DATE(YEAR(A286),MONTH(A286)+1,DAY(A$2)),#N/A),'Mortgage Payment Plan'!C340),#N/A),#N/A)</f>
        <v>54697</v>
      </c>
      <c r="B287" s="50">
        <f>IFERROR(IF(B286&gt;0,IF(OR(ISBLANK('Mortgage Payment Plan'!G340),'Mortgage Payment Plan'!G340=""),IF(H_MortgageAmoritization!B286-H_MortgageAmoritization!E287&gt;0,H_MortgageAmoritization!B286-H_MortgageAmoritization!E287,#N/A),'Mortgage Payment Plan'!G340),#N/A),#N/A)</f>
        <v>104777.29924858411</v>
      </c>
      <c r="C287" s="50">
        <f>IFERROR(IF(AND(B286&gt;0,H_MortgageAmoritization!B286-H_MortgageAmoritization!E287&gt;0),F287+C286,#N/A),#N/A)</f>
        <v>303218.19924858393</v>
      </c>
      <c r="D287" s="50">
        <f>IFERROR(IF(AND(B286&gt;0,H_MortgageAmoritization!B286-H_MortgageAmoritization!E287&gt;0),D286+G287,#N/A),#N/A)</f>
        <v>0</v>
      </c>
      <c r="E287" s="50">
        <f>IFERROR(IF(B286&gt;0,IF(ISBLANK('Mortgage Payment Plan'!D340),('Mortgage Payment Plan'!E$18+'Mortgage Payment Plan'!E$19+IF(MONTH(A286)+1=MONTH(1&amp;'Mortgage Payment Plan'!E$21),'Mortgage Payment Plan'!E$20,IF(AND(MONTH(A286)+1=13,MONTH(1&amp;'Mortgage Payment Plan'!E$21)=1),'Mortgage Payment Plan'!E$20,0)))-(H_MortgageAmoritization!B286*'Mortgage Payment Plan'!E$9/12),'Mortgage Payment Plan'!D340),#N/A),#N/A)</f>
        <v>1149.1079639373925</v>
      </c>
      <c r="F287" s="50">
        <f>IFERROR(IF(B286&gt;0,IF(ISBLANK('Mortgage Payment Plan'!E340),(H_MortgageAmoritization!B286*'Mortgage Payment Plan'!E$9/12),'Mortgage Payment Plan'!E340),#N/A),#N/A)</f>
        <v>529.63203606260743</v>
      </c>
      <c r="G287" s="50">
        <f>IFERROR(IF(B286&gt;0,IF(ISBLANK('Mortgage Payment Plan'!F340),'Mortgage Payment Plan'!E$14,'Mortgage Payment Plan'!F340),#N/A),#N/A)</f>
        <v>0</v>
      </c>
      <c r="H287" s="50">
        <f t="shared" si="3"/>
        <v>1678.7399999999998</v>
      </c>
      <c r="J287" s="49">
        <v>54697</v>
      </c>
      <c r="N287" s="50">
        <v>104777.29924858411</v>
      </c>
      <c r="O287" s="50">
        <v>303218.19924858393</v>
      </c>
      <c r="P287" s="50">
        <v>0</v>
      </c>
      <c r="Q287" s="50" t="e" cm="1">
        <f t="array" ref="Q287">IF('Mortgage Payment Plan'!E$22="Annual",IF(MATCH(J287,S:S,0),N287,#N/A),IF('Mortgage Payment Plan'!E$22="Percentage",_xlfn.IFS(R$2=J287,N287,R$3=J287,N287,R$4=J287,N287,R$5=J287,N287,R$6=J287,N287),#N/A))</f>
        <v>#N/A</v>
      </c>
      <c r="U287" s="49">
        <f>IFERROR(IF(V286&gt;0,IF(H_MortgageAmoritization!V286-H_MortgageAmoritization!Y287&gt;0,DATE(YEAR(U286),MONTH(U286)+1,DAY(U$2)),#N/A),#N/A),#N/A)</f>
        <v>54697</v>
      </c>
      <c r="V287" s="50">
        <f>IFERROR(IF(V286&gt;0,IF(OR(ISBLANK('Mortgage Payment Plan'!Q340),'Mortgage Payment Plan'!Q340=""),IF(H_MortgageAmoritization!V286-H_MortgageAmoritization!Y287&gt;0,H_MortgageAmoritization!V286-H_MortgageAmoritization!Y287,#N/A),'Mortgage Payment Plan'!Q340),#N/A),#N/A)</f>
        <v>104776.37490217686</v>
      </c>
      <c r="W287" s="50">
        <f>IFERROR(IF(AND(V286&gt;0,H_MortgageAmoritization!V286-H_MortgageAmoritization!Y287&gt;0),Z287+W286,#N/A),#N/A)</f>
        <v>303217.69397407898</v>
      </c>
      <c r="X287" s="50">
        <f>IFERROR(IF(AND(V286&gt;0,H_MortgageAmoritization!V286-H_MortgageAmoritization!Y287&gt;0),X286+AA287,#N/A),#N/A)</f>
        <v>0</v>
      </c>
      <c r="Y287" s="50">
        <f>IFERROR(IF(V286&gt;0,(IFERROR(('Mortgage Payment Plan'!E$8*('Mortgage Payment Plan'!E$9/12)/(1-((1+('Mortgage Payment Plan'!E$9/12))^IF('Mortgage Payment Plan'!E$16="30 Year Fixed",-360,-180)))),0))-(H_MortgageAmoritization!V286*'Mortgage Payment Plan'!E$9/12),#N/A),#N/A)</f>
        <v>1149.1140257879013</v>
      </c>
      <c r="Z287" s="50">
        <f>IFERROR(IF(V286&gt;0,(H_MortgageAmoritization!V286*'Mortgage Payment Plan'!E$9/12),#N/A),#N/A)</f>
        <v>529.62744463982381</v>
      </c>
      <c r="AA287" s="50">
        <f>IFERROR(IF(V286&gt;0,'Mortgage Payment Plan'!E$14,#N/A),#N/A)</f>
        <v>0</v>
      </c>
      <c r="AB287" s="49">
        <v>54697</v>
      </c>
      <c r="AC287" s="50">
        <v>104776.37490217686</v>
      </c>
      <c r="AD287" s="50">
        <v>303217.69397407898</v>
      </c>
      <c r="AE287" s="50">
        <v>0</v>
      </c>
    </row>
    <row r="288" spans="1:31" ht="15.75" customHeight="1" x14ac:dyDescent="0.25">
      <c r="A288" s="49">
        <f>IFERROR(IF(B287&gt;0,IF(ISBLANK('Mortgage Payment Plan'!C341),IF(H_MortgageAmoritization!B287-H_MortgageAmoritization!E288&gt;0,DATE(YEAR(A287),MONTH(A287)+1,DAY(A$2)),#N/A),'Mortgage Payment Plan'!C341),#N/A),#N/A)</f>
        <v>54728</v>
      </c>
      <c r="B288" s="50">
        <f>IFERROR(IF(B287&gt;0,IF(OR(ISBLANK('Mortgage Payment Plan'!G341),'Mortgage Payment Plan'!G341=""),IF(H_MortgageAmoritization!B287-H_MortgageAmoritization!E288&gt;0,H_MortgageAmoritization!B287-H_MortgageAmoritization!E288,#N/A),'Mortgage Payment Plan'!G341),#N/A),#N/A)</f>
        <v>103622.44574482703</v>
      </c>
      <c r="C288" s="50">
        <f>IFERROR(IF(AND(B287&gt;0,H_MortgageAmoritization!B287-H_MortgageAmoritization!E288&gt;0),F288+C287,#N/A),#N/A)</f>
        <v>303742.08574482682</v>
      </c>
      <c r="D288" s="50">
        <f>IFERROR(IF(AND(B287&gt;0,H_MortgageAmoritization!B287-H_MortgageAmoritization!E288&gt;0),D287+G288,#N/A),#N/A)</f>
        <v>0</v>
      </c>
      <c r="E288" s="50">
        <f>IFERROR(IF(B287&gt;0,IF(ISBLANK('Mortgage Payment Plan'!D341),('Mortgage Payment Plan'!E$18+'Mortgage Payment Plan'!E$19+IF(MONTH(A287)+1=MONTH(1&amp;'Mortgage Payment Plan'!E$21),'Mortgage Payment Plan'!E$20,IF(AND(MONTH(A287)+1=13,MONTH(1&amp;'Mortgage Payment Plan'!E$21)=1),'Mortgage Payment Plan'!E$20,0)))-(H_MortgageAmoritization!B287*'Mortgage Payment Plan'!E$9/12),'Mortgage Payment Plan'!D341),#N/A),#N/A)</f>
        <v>1154.8535037570796</v>
      </c>
      <c r="F288" s="50">
        <f>IFERROR(IF(B287&gt;0,IF(ISBLANK('Mortgage Payment Plan'!E341),(H_MortgageAmoritization!B287*'Mortgage Payment Plan'!E$9/12),'Mortgage Payment Plan'!E341),#N/A),#N/A)</f>
        <v>523.88649624292054</v>
      </c>
      <c r="G288" s="50">
        <f>IFERROR(IF(B287&gt;0,IF(ISBLANK('Mortgage Payment Plan'!F341),'Mortgage Payment Plan'!E$14,'Mortgage Payment Plan'!F341),#N/A),#N/A)</f>
        <v>0</v>
      </c>
      <c r="H288" s="50">
        <f t="shared" si="3"/>
        <v>1678.7400000000002</v>
      </c>
      <c r="J288" s="49">
        <v>54728</v>
      </c>
      <c r="N288" s="50">
        <v>103622.44574482703</v>
      </c>
      <c r="O288" s="50">
        <v>303742.08574482682</v>
      </c>
      <c r="P288" s="50">
        <v>0</v>
      </c>
      <c r="Q288" s="50" t="e" cm="1">
        <f t="array" ref="Q288">IF('Mortgage Payment Plan'!E$22="Annual",IF(MATCH(J288,S:S,0),N288,#N/A),IF('Mortgage Payment Plan'!E$22="Percentage",_xlfn.IFS(R$2=J288,N288,R$3=J288,N288,R$4=J288,N288,R$5=J288,N288,R$6=J288,N288),#N/A))</f>
        <v>#N/A</v>
      </c>
      <c r="U288" s="49">
        <f>IFERROR(IF(V287&gt;0,IF(H_MortgageAmoritization!V287-H_MortgageAmoritization!Y288&gt;0,DATE(YEAR(U287),MONTH(U287)+1,DAY(U$2)),#N/A),#N/A),#N/A)</f>
        <v>54728</v>
      </c>
      <c r="V288" s="50">
        <f>IFERROR(IF(V287&gt;0,IF(OR(ISBLANK('Mortgage Payment Plan'!Q341),'Mortgage Payment Plan'!Q341=""),IF(H_MortgageAmoritization!V287-H_MortgageAmoritization!Y288&gt;0,H_MortgageAmoritization!V287-H_MortgageAmoritization!Y288,#N/A),'Mortgage Payment Plan'!Q341),#N/A),#N/A)</f>
        <v>103621.51530626001</v>
      </c>
      <c r="W288" s="50">
        <f>IFERROR(IF(AND(V287&gt;0,H_MortgageAmoritization!V287-H_MortgageAmoritization!Y288&gt;0),Z288+W287,#N/A),#N/A)</f>
        <v>303741.57584858988</v>
      </c>
      <c r="X288" s="50">
        <f>IFERROR(IF(AND(V287&gt;0,H_MortgageAmoritization!V287-H_MortgageAmoritization!Y288&gt;0),X287+AA288,#N/A),#N/A)</f>
        <v>0</v>
      </c>
      <c r="Y288" s="50">
        <f>IFERROR(IF(V287&gt;0,(IFERROR(('Mortgage Payment Plan'!E$8*('Mortgage Payment Plan'!E$9/12)/(1-((1+('Mortgage Payment Plan'!E$9/12))^IF('Mortgage Payment Plan'!E$16="30 Year Fixed",-360,-180)))),0))-(H_MortgageAmoritization!V287*'Mortgage Payment Plan'!E$9/12),#N/A),#N/A)</f>
        <v>1154.8595959168408</v>
      </c>
      <c r="Z288" s="50">
        <f>IFERROR(IF(V287&gt;0,(H_MortgageAmoritization!V287*'Mortgage Payment Plan'!E$9/12),#N/A),#N/A)</f>
        <v>523.88187451088424</v>
      </c>
      <c r="AA288" s="50">
        <f>IFERROR(IF(V287&gt;0,'Mortgage Payment Plan'!E$14,#N/A),#N/A)</f>
        <v>0</v>
      </c>
      <c r="AB288" s="49">
        <v>54728</v>
      </c>
      <c r="AC288" s="50">
        <v>103621.51530626001</v>
      </c>
      <c r="AD288" s="50">
        <v>303741.57584858988</v>
      </c>
      <c r="AE288" s="50">
        <v>0</v>
      </c>
    </row>
    <row r="289" spans="1:31" ht="15.75" customHeight="1" x14ac:dyDescent="0.25">
      <c r="A289" s="49">
        <f>IFERROR(IF(B288&gt;0,IF(ISBLANK('Mortgage Payment Plan'!C342),IF(H_MortgageAmoritization!B288-H_MortgageAmoritization!E289&gt;0,DATE(YEAR(A288),MONTH(A288)+1,DAY(A$2)),#N/A),'Mortgage Payment Plan'!C342),#N/A),#N/A)</f>
        <v>54758</v>
      </c>
      <c r="B289" s="50">
        <f>IFERROR(IF(B288&gt;0,IF(OR(ISBLANK('Mortgage Payment Plan'!G342),'Mortgage Payment Plan'!G342=""),IF(H_MortgageAmoritization!B288-H_MortgageAmoritization!E289&gt;0,H_MortgageAmoritization!B288-H_MortgageAmoritization!E289,#N/A),'Mortgage Payment Plan'!G342),#N/A),#N/A)</f>
        <v>102461.81797355117</v>
      </c>
      <c r="C289" s="50">
        <f>IFERROR(IF(AND(B288&gt;0,H_MortgageAmoritization!B288-H_MortgageAmoritization!E289&gt;0),F289+C288,#N/A),#N/A)</f>
        <v>304260.19797355094</v>
      </c>
      <c r="D289" s="50">
        <f>IFERROR(IF(AND(B288&gt;0,H_MortgageAmoritization!B288-H_MortgageAmoritization!E289&gt;0),D288+G289,#N/A),#N/A)</f>
        <v>0</v>
      </c>
      <c r="E289" s="50">
        <f>IFERROR(IF(B288&gt;0,IF(ISBLANK('Mortgage Payment Plan'!D342),('Mortgage Payment Plan'!E$18+'Mortgage Payment Plan'!E$19+IF(MONTH(A288)+1=MONTH(1&amp;'Mortgage Payment Plan'!E$21),'Mortgage Payment Plan'!E$20,IF(AND(MONTH(A288)+1=13,MONTH(1&amp;'Mortgage Payment Plan'!E$21)=1),'Mortgage Payment Plan'!E$20,0)))-(H_MortgageAmoritization!B288*'Mortgage Payment Plan'!E$9/12),'Mortgage Payment Plan'!D342),#N/A),#N/A)</f>
        <v>1160.6277712758649</v>
      </c>
      <c r="F289" s="50">
        <f>IFERROR(IF(B288&gt;0,IF(ISBLANK('Mortgage Payment Plan'!E342),(H_MortgageAmoritization!B288*'Mortgage Payment Plan'!E$9/12),'Mortgage Payment Plan'!E342),#N/A),#N/A)</f>
        <v>518.11222872413509</v>
      </c>
      <c r="G289" s="50">
        <f>IFERROR(IF(B288&gt;0,IF(ISBLANK('Mortgage Payment Plan'!F342),'Mortgage Payment Plan'!E$14,'Mortgage Payment Plan'!F342),#N/A),#N/A)</f>
        <v>0</v>
      </c>
      <c r="H289" s="50">
        <f t="shared" si="3"/>
        <v>1678.74</v>
      </c>
      <c r="J289" s="49">
        <v>54758</v>
      </c>
      <c r="N289" s="50">
        <v>102461.81797355117</v>
      </c>
      <c r="O289" s="50">
        <v>304260.19797355094</v>
      </c>
      <c r="P289" s="50">
        <v>0</v>
      </c>
      <c r="Q289" s="50" t="e" cm="1">
        <f t="array" ref="Q289">IF('Mortgage Payment Plan'!E$22="Annual",IF(MATCH(J289,S:S,0),N289,#N/A),IF('Mortgage Payment Plan'!E$22="Percentage",_xlfn.IFS(R$2=J289,N289,R$3=J289,N289,R$4=J289,N289,R$5=J289,N289,R$6=J289,N289),#N/A))</f>
        <v>#N/A</v>
      </c>
      <c r="U289" s="49">
        <f>IFERROR(IF(V288&gt;0,IF(H_MortgageAmoritization!V288-H_MortgageAmoritization!Y289&gt;0,DATE(YEAR(U288),MONTH(U288)+1,DAY(U$2)),#N/A),#N/A),#N/A)</f>
        <v>54758</v>
      </c>
      <c r="V289" s="50">
        <f>IFERROR(IF(V288&gt;0,IF(OR(ISBLANK('Mortgage Payment Plan'!Q342),'Mortgage Payment Plan'!Q342=""),IF(H_MortgageAmoritization!V288-H_MortgageAmoritization!Y289&gt;0,H_MortgageAmoritization!V288-H_MortgageAmoritization!Y289,#N/A),'Mortgage Payment Plan'!Q342),#N/A),#N/A)</f>
        <v>102460.8814123636</v>
      </c>
      <c r="W289" s="50">
        <f>IFERROR(IF(AND(V288&gt;0,H_MortgageAmoritization!V288-H_MortgageAmoritization!Y289&gt;0),Z289+W288,#N/A),#N/A)</f>
        <v>304259.68342512118</v>
      </c>
      <c r="X289" s="50">
        <f>IFERROR(IF(AND(V288&gt;0,H_MortgageAmoritization!V288-H_MortgageAmoritization!Y289&gt;0),X288+AA289,#N/A),#N/A)</f>
        <v>0</v>
      </c>
      <c r="Y289" s="50">
        <f>IFERROR(IF(V288&gt;0,(IFERROR(('Mortgage Payment Plan'!E$8*('Mortgage Payment Plan'!E$9/12)/(1-((1+('Mortgage Payment Plan'!E$9/12))^IF('Mortgage Payment Plan'!E$16="30 Year Fixed",-360,-180)))),0))-(H_MortgageAmoritization!V288*'Mortgage Payment Plan'!E$9/12),#N/A),#N/A)</f>
        <v>1160.633893896425</v>
      </c>
      <c r="Z289" s="50">
        <f>IFERROR(IF(V288&gt;0,(H_MortgageAmoritization!V288*'Mortgage Payment Plan'!E$9/12),#N/A),#N/A)</f>
        <v>518.10757653130008</v>
      </c>
      <c r="AA289" s="50">
        <f>IFERROR(IF(V288&gt;0,'Mortgage Payment Plan'!E$14,#N/A),#N/A)</f>
        <v>0</v>
      </c>
      <c r="AB289" s="49">
        <v>54758</v>
      </c>
      <c r="AC289" s="50">
        <v>102460.8814123636</v>
      </c>
      <c r="AD289" s="50">
        <v>304259.68342512118</v>
      </c>
      <c r="AE289" s="50">
        <v>0</v>
      </c>
    </row>
    <row r="290" spans="1:31" ht="15.75" customHeight="1" x14ac:dyDescent="0.25">
      <c r="A290" s="49">
        <f>IFERROR(IF(B289&gt;0,IF(ISBLANK('Mortgage Payment Plan'!C343),IF(H_MortgageAmoritization!B289-H_MortgageAmoritization!E290&gt;0,DATE(YEAR(A289),MONTH(A289)+1,DAY(A$2)),#N/A),'Mortgage Payment Plan'!C343),#N/A),#N/A)</f>
        <v>54789</v>
      </c>
      <c r="B290" s="50">
        <f>IFERROR(IF(B289&gt;0,IF(OR(ISBLANK('Mortgage Payment Plan'!G343),'Mortgage Payment Plan'!G343=""),IF(H_MortgageAmoritization!B289-H_MortgageAmoritization!E290&gt;0,H_MortgageAmoritization!B289-H_MortgageAmoritization!E290,#N/A),'Mortgage Payment Plan'!G343),#N/A),#N/A)</f>
        <v>101295.38706341892</v>
      </c>
      <c r="C290" s="50">
        <f>IFERROR(IF(AND(B289&gt;0,H_MortgageAmoritization!B289-H_MortgageAmoritization!E290&gt;0),F290+C289,#N/A),#N/A)</f>
        <v>304772.50706341868</v>
      </c>
      <c r="D290" s="50">
        <f>IFERROR(IF(AND(B289&gt;0,H_MortgageAmoritization!B289-H_MortgageAmoritization!E290&gt;0),D289+G290,#N/A),#N/A)</f>
        <v>0</v>
      </c>
      <c r="E290" s="50">
        <f>IFERROR(IF(B289&gt;0,IF(ISBLANK('Mortgage Payment Plan'!D343),('Mortgage Payment Plan'!E$18+'Mortgage Payment Plan'!E$19+IF(MONTH(A289)+1=MONTH(1&amp;'Mortgage Payment Plan'!E$21),'Mortgage Payment Plan'!E$20,IF(AND(MONTH(A289)+1=13,MONTH(1&amp;'Mortgage Payment Plan'!E$21)=1),'Mortgage Payment Plan'!E$20,0)))-(H_MortgageAmoritization!B289*'Mortgage Payment Plan'!E$9/12),'Mortgage Payment Plan'!D343),#N/A),#N/A)</f>
        <v>1166.4309101322442</v>
      </c>
      <c r="F290" s="50">
        <f>IFERROR(IF(B289&gt;0,IF(ISBLANK('Mortgage Payment Plan'!E343),(H_MortgageAmoritization!B289*'Mortgage Payment Plan'!E$9/12),'Mortgage Payment Plan'!E343),#N/A),#N/A)</f>
        <v>512.3090898677558</v>
      </c>
      <c r="G290" s="50">
        <f>IFERROR(IF(B289&gt;0,IF(ISBLANK('Mortgage Payment Plan'!F343),'Mortgage Payment Plan'!E$14,'Mortgage Payment Plan'!F343),#N/A),#N/A)</f>
        <v>0</v>
      </c>
      <c r="H290" s="50">
        <f t="shared" si="3"/>
        <v>1678.74</v>
      </c>
      <c r="J290" s="49">
        <v>54789</v>
      </c>
      <c r="N290" s="50">
        <v>101295.38706341892</v>
      </c>
      <c r="O290" s="50">
        <v>304772.50706341868</v>
      </c>
      <c r="P290" s="50">
        <v>0</v>
      </c>
      <c r="Q290" s="50" t="e" cm="1">
        <f t="array" ref="Q290">IF('Mortgage Payment Plan'!E$22="Annual",IF(MATCH(J290,S:S,0),N290,#N/A),IF('Mortgage Payment Plan'!E$22="Percentage",_xlfn.IFS(R$2=J290,N290,R$3=J290,N290,R$4=J290,N290,R$5=J290,N290,R$6=J290,N290),#N/A))</f>
        <v>#N/A</v>
      </c>
      <c r="U290" s="49">
        <f>IFERROR(IF(V289&gt;0,IF(H_MortgageAmoritization!V289-H_MortgageAmoritization!Y290&gt;0,DATE(YEAR(U289),MONTH(U289)+1,DAY(U$2)),#N/A),#N/A),#N/A)</f>
        <v>54789</v>
      </c>
      <c r="V290" s="50">
        <f>IFERROR(IF(V289&gt;0,IF(OR(ISBLANK('Mortgage Payment Plan'!Q343),'Mortgage Payment Plan'!Q343=""),IF(H_MortgageAmoritization!V289-H_MortgageAmoritization!Y290&gt;0,H_MortgageAmoritization!V289-H_MortgageAmoritization!Y290,#N/A),'Mortgage Payment Plan'!Q343),#N/A),#N/A)</f>
        <v>101294.44434899768</v>
      </c>
      <c r="W290" s="50">
        <f>IFERROR(IF(AND(V289&gt;0,H_MortgageAmoritization!V289-H_MortgageAmoritization!Y290&gt;0),Z290+W289,#N/A),#N/A)</f>
        <v>304771.98783218302</v>
      </c>
      <c r="X290" s="50">
        <f>IFERROR(IF(AND(V289&gt;0,H_MortgageAmoritization!V289-H_MortgageAmoritization!Y290&gt;0),X289+AA290,#N/A),#N/A)</f>
        <v>0</v>
      </c>
      <c r="Y290" s="50">
        <f>IFERROR(IF(V289&gt;0,(IFERROR(('Mortgage Payment Plan'!E$8*('Mortgage Payment Plan'!E$9/12)/(1-((1+('Mortgage Payment Plan'!E$9/12))^IF('Mortgage Payment Plan'!E$16="30 Year Fixed",-360,-180)))),0))-(H_MortgageAmoritization!V289*'Mortgage Payment Plan'!E$9/12),#N/A),#N/A)</f>
        <v>1166.4370633659071</v>
      </c>
      <c r="Z290" s="50">
        <f>IFERROR(IF(V289&gt;0,(H_MortgageAmoritization!V289*'Mortgage Payment Plan'!E$9/12),#N/A),#N/A)</f>
        <v>512.30440706181798</v>
      </c>
      <c r="AA290" s="50">
        <f>IFERROR(IF(V289&gt;0,'Mortgage Payment Plan'!E$14,#N/A),#N/A)</f>
        <v>0</v>
      </c>
      <c r="AB290" s="49">
        <v>54789</v>
      </c>
      <c r="AC290" s="50">
        <v>101294.44434899768</v>
      </c>
      <c r="AD290" s="50">
        <v>304771.98783218302</v>
      </c>
      <c r="AE290" s="50">
        <v>0</v>
      </c>
    </row>
    <row r="291" spans="1:31" ht="15.75" customHeight="1" x14ac:dyDescent="0.25">
      <c r="A291" s="49">
        <f>IFERROR(IF(B290&gt;0,IF(ISBLANK('Mortgage Payment Plan'!C344),IF(H_MortgageAmoritization!B290-H_MortgageAmoritization!E291&gt;0,DATE(YEAR(A290),MONTH(A290)+1,DAY(A$2)),#N/A),'Mortgage Payment Plan'!C344),#N/A),#N/A)</f>
        <v>54820</v>
      </c>
      <c r="B291" s="50">
        <f>IFERROR(IF(B290&gt;0,IF(OR(ISBLANK('Mortgage Payment Plan'!G344),'Mortgage Payment Plan'!G344=""),IF(H_MortgageAmoritization!B290-H_MortgageAmoritization!E291&gt;0,H_MortgageAmoritization!B290-H_MortgageAmoritization!E291,#N/A),'Mortgage Payment Plan'!G344),#N/A),#N/A)</f>
        <v>100123.12399873602</v>
      </c>
      <c r="C291" s="50">
        <f>IFERROR(IF(AND(B290&gt;0,H_MortgageAmoritization!B290-H_MortgageAmoritization!E291&gt;0),F291+C290,#N/A),#N/A)</f>
        <v>305278.98399873578</v>
      </c>
      <c r="D291" s="50">
        <f>IFERROR(IF(AND(B290&gt;0,H_MortgageAmoritization!B290-H_MortgageAmoritization!E291&gt;0),D290+G291,#N/A),#N/A)</f>
        <v>0</v>
      </c>
      <c r="E291" s="50">
        <f>IFERROR(IF(B290&gt;0,IF(ISBLANK('Mortgage Payment Plan'!D344),('Mortgage Payment Plan'!E$18+'Mortgage Payment Plan'!E$19+IF(MONTH(A290)+1=MONTH(1&amp;'Mortgage Payment Plan'!E$21),'Mortgage Payment Plan'!E$20,IF(AND(MONTH(A290)+1=13,MONTH(1&amp;'Mortgage Payment Plan'!E$21)=1),'Mortgage Payment Plan'!E$20,0)))-(H_MortgageAmoritization!B290*'Mortgage Payment Plan'!E$9/12),'Mortgage Payment Plan'!D344),#N/A),#N/A)</f>
        <v>1172.2630646829055</v>
      </c>
      <c r="F291" s="50">
        <f>IFERROR(IF(B290&gt;0,IF(ISBLANK('Mortgage Payment Plan'!E344),(H_MortgageAmoritization!B290*'Mortgage Payment Plan'!E$9/12),'Mortgage Payment Plan'!E344),#N/A),#N/A)</f>
        <v>506.47693531709456</v>
      </c>
      <c r="G291" s="50">
        <f>IFERROR(IF(B290&gt;0,IF(ISBLANK('Mortgage Payment Plan'!F344),'Mortgage Payment Plan'!E$14,'Mortgage Payment Plan'!F344),#N/A),#N/A)</f>
        <v>0</v>
      </c>
      <c r="H291" s="50">
        <f t="shared" si="3"/>
        <v>1678.74</v>
      </c>
      <c r="J291" s="49">
        <v>54820</v>
      </c>
      <c r="N291" s="50">
        <v>100123.12399873602</v>
      </c>
      <c r="O291" s="50">
        <v>305278.98399873578</v>
      </c>
      <c r="P291" s="50">
        <v>0</v>
      </c>
      <c r="Q291" s="50" t="e" cm="1">
        <f t="array" ref="Q291">IF('Mortgage Payment Plan'!E$22="Annual",IF(MATCH(J291,S:S,0),N291,#N/A),IF('Mortgage Payment Plan'!E$22="Percentage",_xlfn.IFS(R$2=J291,N291,R$3=J291,N291,R$4=J291,N291,R$5=J291,N291,R$6=J291,N291),#N/A))</f>
        <v>#N/A</v>
      </c>
      <c r="U291" s="49">
        <f>IFERROR(IF(V290&gt;0,IF(H_MortgageAmoritization!V290-H_MortgageAmoritization!Y291&gt;0,DATE(YEAR(U290),MONTH(U290)+1,DAY(U$2)),#N/A),#N/A),#N/A)</f>
        <v>54820</v>
      </c>
      <c r="V291" s="50">
        <f>IFERROR(IF(V290&gt;0,IF(OR(ISBLANK('Mortgage Payment Plan'!Q344),'Mortgage Payment Plan'!Q344=""),IF(H_MortgageAmoritization!V290-H_MortgageAmoritization!Y291&gt;0,H_MortgageAmoritization!V290-H_MortgageAmoritization!Y291,#N/A),'Mortgage Payment Plan'!Q344),#N/A),#N/A)</f>
        <v>100122.17510031494</v>
      </c>
      <c r="W291" s="50">
        <f>IFERROR(IF(AND(V290&gt;0,H_MortgageAmoritization!V290-H_MortgageAmoritization!Y291&gt;0),Z291+W290,#N/A),#N/A)</f>
        <v>305278.46005392802</v>
      </c>
      <c r="X291" s="50">
        <f>IFERROR(IF(AND(V290&gt;0,H_MortgageAmoritization!V290-H_MortgageAmoritization!Y291&gt;0),X290+AA291,#N/A),#N/A)</f>
        <v>0</v>
      </c>
      <c r="Y291" s="50">
        <f>IFERROR(IF(V290&gt;0,(IFERROR(('Mortgage Payment Plan'!E$8*('Mortgage Payment Plan'!E$9/12)/(1-((1+('Mortgage Payment Plan'!E$9/12))^IF('Mortgage Payment Plan'!E$16="30 Year Fixed",-360,-180)))),0))-(H_MortgageAmoritization!V290*'Mortgage Payment Plan'!E$9/12),#N/A),#N/A)</f>
        <v>1172.2692486827366</v>
      </c>
      <c r="Z291" s="50">
        <f>IFERROR(IF(V290&gt;0,(H_MortgageAmoritization!V290*'Mortgage Payment Plan'!E$9/12),#N/A),#N/A)</f>
        <v>506.47222174498842</v>
      </c>
      <c r="AA291" s="50">
        <f>IFERROR(IF(V290&gt;0,'Mortgage Payment Plan'!E$14,#N/A),#N/A)</f>
        <v>0</v>
      </c>
      <c r="AB291" s="49">
        <v>54820</v>
      </c>
      <c r="AC291" s="50">
        <v>100122.17510031494</v>
      </c>
      <c r="AD291" s="50">
        <v>305278.46005392802</v>
      </c>
      <c r="AE291" s="50">
        <v>0</v>
      </c>
    </row>
    <row r="292" spans="1:31" ht="15.75" customHeight="1" x14ac:dyDescent="0.25">
      <c r="A292" s="49">
        <f>IFERROR(IF(B291&gt;0,IF(ISBLANK('Mortgage Payment Plan'!C345),IF(H_MortgageAmoritization!B291-H_MortgageAmoritization!E292&gt;0,DATE(YEAR(A291),MONTH(A291)+1,DAY(A$2)),#N/A),'Mortgage Payment Plan'!C345),#N/A),#N/A)</f>
        <v>54848</v>
      </c>
      <c r="B292" s="50">
        <f>IFERROR(IF(B291&gt;0,IF(OR(ISBLANK('Mortgage Payment Plan'!G345),'Mortgage Payment Plan'!G345=""),IF(H_MortgageAmoritization!B291-H_MortgageAmoritization!E292&gt;0,H_MortgageAmoritization!B291-H_MortgageAmoritization!E292,#N/A),'Mortgage Payment Plan'!G345),#N/A),#N/A)</f>
        <v>98944.999618729693</v>
      </c>
      <c r="C292" s="50">
        <f>IFERROR(IF(AND(B291&gt;0,H_MortgageAmoritization!B291-H_MortgageAmoritization!E292&gt;0),F292+C291,#N/A),#N/A)</f>
        <v>305779.59961872944</v>
      </c>
      <c r="D292" s="50">
        <f>IFERROR(IF(AND(B291&gt;0,H_MortgageAmoritization!B291-H_MortgageAmoritization!E292&gt;0),D291+G292,#N/A),#N/A)</f>
        <v>0</v>
      </c>
      <c r="E292" s="50">
        <f>IFERROR(IF(B291&gt;0,IF(ISBLANK('Mortgage Payment Plan'!D345),('Mortgage Payment Plan'!E$18+'Mortgage Payment Plan'!E$19+IF(MONTH(A291)+1=MONTH(1&amp;'Mortgage Payment Plan'!E$21),'Mortgage Payment Plan'!E$20,IF(AND(MONTH(A291)+1=13,MONTH(1&amp;'Mortgage Payment Plan'!E$21)=1),'Mortgage Payment Plan'!E$20,0)))-(H_MortgageAmoritization!B291*'Mortgage Payment Plan'!E$9/12),'Mortgage Payment Plan'!D345),#N/A),#N/A)</f>
        <v>1178.1243800063201</v>
      </c>
      <c r="F292" s="50">
        <f>IFERROR(IF(B291&gt;0,IF(ISBLANK('Mortgage Payment Plan'!E345),(H_MortgageAmoritization!B291*'Mortgage Payment Plan'!E$9/12),'Mortgage Payment Plan'!E345),#N/A),#N/A)</f>
        <v>500.61561999368001</v>
      </c>
      <c r="G292" s="50">
        <f>IFERROR(IF(B291&gt;0,IF(ISBLANK('Mortgage Payment Plan'!F345),'Mortgage Payment Plan'!E$14,'Mortgage Payment Plan'!F345),#N/A),#N/A)</f>
        <v>0</v>
      </c>
      <c r="H292" s="50">
        <f t="shared" si="3"/>
        <v>1678.74</v>
      </c>
      <c r="J292" s="49">
        <v>54848</v>
      </c>
      <c r="N292" s="50">
        <v>98944.999618729693</v>
      </c>
      <c r="O292" s="50">
        <v>305779.59961872944</v>
      </c>
      <c r="P292" s="50">
        <v>0</v>
      </c>
      <c r="Q292" s="50" t="e" cm="1">
        <f t="array" ref="Q292">IF('Mortgage Payment Plan'!E$22="Annual",IF(MATCH(J292,S:S,0),N292,#N/A),IF('Mortgage Payment Plan'!E$22="Percentage",_xlfn.IFS(R$2=J292,N292,R$3=J292,N292,R$4=J292,N292,R$5=J292,N292,R$6=J292,N292),#N/A))</f>
        <v>#N/A</v>
      </c>
      <c r="U292" s="49">
        <f>IFERROR(IF(V291&gt;0,IF(H_MortgageAmoritization!V291-H_MortgageAmoritization!Y292&gt;0,DATE(YEAR(U291),MONTH(U291)+1,DAY(U$2)),#N/A),#N/A),#N/A)</f>
        <v>54848</v>
      </c>
      <c r="V292" s="50">
        <f>IFERROR(IF(V291&gt;0,IF(OR(ISBLANK('Mortgage Payment Plan'!Q345),'Mortgage Payment Plan'!Q345=""),IF(H_MortgageAmoritization!V291-H_MortgageAmoritization!Y292&gt;0,H_MortgageAmoritization!V291-H_MortgageAmoritization!Y292,#N/A),'Mortgage Payment Plan'!Q345),#N/A),#N/A)</f>
        <v>98944.044505388796</v>
      </c>
      <c r="W292" s="50">
        <f>IFERROR(IF(AND(V291&gt;0,H_MortgageAmoritization!V291-H_MortgageAmoritization!Y292&gt;0),Z292+W291,#N/A),#N/A)</f>
        <v>305779.07092942961</v>
      </c>
      <c r="X292" s="50">
        <f>IFERROR(IF(AND(V291&gt;0,H_MortgageAmoritization!V291-H_MortgageAmoritization!Y292&gt;0),X291+AA292,#N/A),#N/A)</f>
        <v>0</v>
      </c>
      <c r="Y292" s="50">
        <f>IFERROR(IF(V291&gt;0,(IFERROR(('Mortgage Payment Plan'!E$8*('Mortgage Payment Plan'!E$9/12)/(1-((1+('Mortgage Payment Plan'!E$9/12))^IF('Mortgage Payment Plan'!E$16="30 Year Fixed",-360,-180)))),0))-(H_MortgageAmoritization!V291*'Mortgage Payment Plan'!E$9/12),#N/A),#N/A)</f>
        <v>1178.1305949261505</v>
      </c>
      <c r="Z292" s="50">
        <f>IFERROR(IF(V291&gt;0,(H_MortgageAmoritization!V291*'Mortgage Payment Plan'!E$9/12),#N/A),#N/A)</f>
        <v>500.61087550157464</v>
      </c>
      <c r="AA292" s="50">
        <f>IFERROR(IF(V291&gt;0,'Mortgage Payment Plan'!E$14,#N/A),#N/A)</f>
        <v>0</v>
      </c>
      <c r="AB292" s="49">
        <v>54848</v>
      </c>
      <c r="AC292" s="50">
        <v>98944.044505388796</v>
      </c>
      <c r="AD292" s="50">
        <v>305779.07092942961</v>
      </c>
      <c r="AE292" s="50">
        <v>0</v>
      </c>
    </row>
    <row r="293" spans="1:31" ht="15.75" customHeight="1" x14ac:dyDescent="0.25">
      <c r="A293" s="49">
        <f>IFERROR(IF(B292&gt;0,IF(ISBLANK('Mortgage Payment Plan'!C346),IF(H_MortgageAmoritization!B292-H_MortgageAmoritization!E293&gt;0,DATE(YEAR(A292),MONTH(A292)+1,DAY(A$2)),#N/A),'Mortgage Payment Plan'!C346),#N/A),#N/A)</f>
        <v>54879</v>
      </c>
      <c r="B293" s="50">
        <f>IFERROR(IF(B292&gt;0,IF(OR(ISBLANK('Mortgage Payment Plan'!G346),'Mortgage Payment Plan'!G346=""),IF(H_MortgageAmoritization!B292-H_MortgageAmoritization!E293&gt;0,H_MortgageAmoritization!B292-H_MortgageAmoritization!E293,#N/A),'Mortgage Payment Plan'!G346),#N/A),#N/A)</f>
        <v>97760.984616823334</v>
      </c>
      <c r="C293" s="50">
        <f>IFERROR(IF(AND(B292&gt;0,H_MortgageAmoritization!B292-H_MortgageAmoritization!E293&gt;0),F293+C292,#N/A),#N/A)</f>
        <v>306274.32461682311</v>
      </c>
      <c r="D293" s="50">
        <f>IFERROR(IF(AND(B292&gt;0,H_MortgageAmoritization!B292-H_MortgageAmoritization!E293&gt;0),D292+G293,#N/A),#N/A)</f>
        <v>0</v>
      </c>
      <c r="E293" s="50">
        <f>IFERROR(IF(B292&gt;0,IF(ISBLANK('Mortgage Payment Plan'!D346),('Mortgage Payment Plan'!E$18+'Mortgage Payment Plan'!E$19+IF(MONTH(A292)+1=MONTH(1&amp;'Mortgage Payment Plan'!E$21),'Mortgage Payment Plan'!E$20,IF(AND(MONTH(A292)+1=13,MONTH(1&amp;'Mortgage Payment Plan'!E$21)=1),'Mortgage Payment Plan'!E$20,0)))-(H_MortgageAmoritization!B292*'Mortgage Payment Plan'!E$9/12),'Mortgage Payment Plan'!D346),#N/A),#N/A)</f>
        <v>1184.0150019063515</v>
      </c>
      <c r="F293" s="50">
        <f>IFERROR(IF(B292&gt;0,IF(ISBLANK('Mortgage Payment Plan'!E346),(H_MortgageAmoritization!B292*'Mortgage Payment Plan'!E$9/12),'Mortgage Payment Plan'!E346),#N/A),#N/A)</f>
        <v>494.72499809364848</v>
      </c>
      <c r="G293" s="50">
        <f>IFERROR(IF(B292&gt;0,IF(ISBLANK('Mortgage Payment Plan'!F346),'Mortgage Payment Plan'!E$14,'Mortgage Payment Plan'!F346),#N/A),#N/A)</f>
        <v>0</v>
      </c>
      <c r="H293" s="50">
        <f t="shared" si="3"/>
        <v>1678.74</v>
      </c>
      <c r="J293" s="49">
        <v>54879</v>
      </c>
      <c r="N293" s="50">
        <v>97760.984616823334</v>
      </c>
      <c r="O293" s="50">
        <v>306274.32461682311</v>
      </c>
      <c r="P293" s="50">
        <v>0</v>
      </c>
      <c r="Q293" s="50" t="e" cm="1">
        <f t="array" ref="Q293">IF('Mortgage Payment Plan'!E$22="Annual",IF(MATCH(J293,S:S,0),N293,#N/A),IF('Mortgage Payment Plan'!E$22="Percentage",_xlfn.IFS(R$2=J293,N293,R$3=J293,N293,R$4=J293,N293,R$5=J293,N293,R$6=J293,N293),#N/A))</f>
        <v>#N/A</v>
      </c>
      <c r="U293" s="49">
        <f>IFERROR(IF(V292&gt;0,IF(H_MortgageAmoritization!V292-H_MortgageAmoritization!Y293&gt;0,DATE(YEAR(U292),MONTH(U292)+1,DAY(U$2)),#N/A),#N/A),#N/A)</f>
        <v>54879</v>
      </c>
      <c r="V293" s="50">
        <f>IFERROR(IF(V292&gt;0,IF(OR(ISBLANK('Mortgage Payment Plan'!Q346),'Mortgage Payment Plan'!Q346=""),IF(H_MortgageAmoritization!V292-H_MortgageAmoritization!Y293&gt;0,H_MortgageAmoritization!V292-H_MortgageAmoritization!Y293,#N/A),'Mortgage Payment Plan'!Q346),#N/A),#N/A)</f>
        <v>97760.023257488021</v>
      </c>
      <c r="W293" s="50">
        <f>IFERROR(IF(AND(V292&gt;0,H_MortgageAmoritization!V292-H_MortgageAmoritization!Y293&gt;0),Z293+W292,#N/A),#N/A)</f>
        <v>306273.79115195654</v>
      </c>
      <c r="X293" s="50">
        <f>IFERROR(IF(AND(V292&gt;0,H_MortgageAmoritization!V292-H_MortgageAmoritization!Y293&gt;0),X292+AA293,#N/A),#N/A)</f>
        <v>0</v>
      </c>
      <c r="Y293" s="50">
        <f>IFERROR(IF(V292&gt;0,(IFERROR(('Mortgage Payment Plan'!E$8*('Mortgage Payment Plan'!E$9/12)/(1-((1+('Mortgage Payment Plan'!E$9/12))^IF('Mortgage Payment Plan'!E$16="30 Year Fixed",-360,-180)))),0))-(H_MortgageAmoritization!V292*'Mortgage Payment Plan'!E$9/12),#N/A),#N/A)</f>
        <v>1184.0212479007812</v>
      </c>
      <c r="Z293" s="50">
        <f>IFERROR(IF(V292&gt;0,(H_MortgageAmoritization!V292*'Mortgage Payment Plan'!E$9/12),#N/A),#N/A)</f>
        <v>494.72022252694393</v>
      </c>
      <c r="AA293" s="50">
        <f>IFERROR(IF(V292&gt;0,'Mortgage Payment Plan'!E$14,#N/A),#N/A)</f>
        <v>0</v>
      </c>
      <c r="AB293" s="49">
        <v>54879</v>
      </c>
      <c r="AC293" s="50">
        <v>97760.023257488021</v>
      </c>
      <c r="AD293" s="50">
        <v>306273.79115195654</v>
      </c>
      <c r="AE293" s="50">
        <v>0</v>
      </c>
    </row>
    <row r="294" spans="1:31" ht="15.75" customHeight="1" x14ac:dyDescent="0.25">
      <c r="A294" s="49">
        <f>IFERROR(IF(B293&gt;0,IF(ISBLANK('Mortgage Payment Plan'!C347),IF(H_MortgageAmoritization!B293-H_MortgageAmoritization!E294&gt;0,DATE(YEAR(A293),MONTH(A293)+1,DAY(A$2)),#N/A),'Mortgage Payment Plan'!C347),#N/A),#N/A)</f>
        <v>54909</v>
      </c>
      <c r="B294" s="50">
        <f>IFERROR(IF(B293&gt;0,IF(OR(ISBLANK('Mortgage Payment Plan'!G347),'Mortgage Payment Plan'!G347=""),IF(H_MortgageAmoritization!B293-H_MortgageAmoritization!E294&gt;0,H_MortgageAmoritization!B293-H_MortgageAmoritization!E294,#N/A),'Mortgage Payment Plan'!G347),#N/A),#N/A)</f>
        <v>96571.049539907457</v>
      </c>
      <c r="C294" s="50">
        <f>IFERROR(IF(AND(B293&gt;0,H_MortgageAmoritization!B293-H_MortgageAmoritization!E294&gt;0),F294+C293,#N/A),#N/A)</f>
        <v>306763.12953990721</v>
      </c>
      <c r="D294" s="50">
        <f>IFERROR(IF(AND(B293&gt;0,H_MortgageAmoritization!B293-H_MortgageAmoritization!E294&gt;0),D293+G294,#N/A),#N/A)</f>
        <v>0</v>
      </c>
      <c r="E294" s="50">
        <f>IFERROR(IF(B293&gt;0,IF(ISBLANK('Mortgage Payment Plan'!D347),('Mortgage Payment Plan'!E$18+'Mortgage Payment Plan'!E$19+IF(MONTH(A293)+1=MONTH(1&amp;'Mortgage Payment Plan'!E$21),'Mortgage Payment Plan'!E$20,IF(AND(MONTH(A293)+1=13,MONTH(1&amp;'Mortgage Payment Plan'!E$21)=1),'Mortgage Payment Plan'!E$20,0)))-(H_MortgageAmoritization!B293*'Mortgage Payment Plan'!E$9/12),'Mortgage Payment Plan'!D347),#N/A),#N/A)</f>
        <v>1189.9350769158834</v>
      </c>
      <c r="F294" s="50">
        <f>IFERROR(IF(B293&gt;0,IF(ISBLANK('Mortgage Payment Plan'!E347),(H_MortgageAmoritization!B293*'Mortgage Payment Plan'!E$9/12),'Mortgage Payment Plan'!E347),#N/A),#N/A)</f>
        <v>488.80492308411664</v>
      </c>
      <c r="G294" s="50">
        <f>IFERROR(IF(B293&gt;0,IF(ISBLANK('Mortgage Payment Plan'!F347),'Mortgage Payment Plan'!E$14,'Mortgage Payment Plan'!F347),#N/A),#N/A)</f>
        <v>0</v>
      </c>
      <c r="H294" s="50">
        <f t="shared" si="3"/>
        <v>1678.74</v>
      </c>
      <c r="J294" s="49">
        <v>54909</v>
      </c>
      <c r="N294" s="50">
        <v>96571.049539907457</v>
      </c>
      <c r="O294" s="50">
        <v>306763.12953990721</v>
      </c>
      <c r="P294" s="50">
        <v>0</v>
      </c>
      <c r="Q294" s="50" t="e" cm="1">
        <f t="array" ref="Q294">IF('Mortgage Payment Plan'!E$22="Annual",IF(MATCH(J294,S:S,0),N294,#N/A),IF('Mortgage Payment Plan'!E$22="Percentage",_xlfn.IFS(R$2=J294,N294,R$3=J294,N294,R$4=J294,N294,R$5=J294,N294,R$6=J294,N294),#N/A))</f>
        <v>#N/A</v>
      </c>
      <c r="U294" s="49">
        <f>IFERROR(IF(V293&gt;0,IF(H_MortgageAmoritization!V293-H_MortgageAmoritization!Y294&gt;0,DATE(YEAR(U293),MONTH(U293)+1,DAY(U$2)),#N/A),#N/A),#N/A)</f>
        <v>54909</v>
      </c>
      <c r="V294" s="50">
        <f>IFERROR(IF(V293&gt;0,IF(OR(ISBLANK('Mortgage Payment Plan'!Q347),'Mortgage Payment Plan'!Q347=""),IF(H_MortgageAmoritization!V293-H_MortgageAmoritization!Y294&gt;0,H_MortgageAmoritization!V293-H_MortgageAmoritization!Y294,#N/A),'Mortgage Payment Plan'!Q347),#N/A),#N/A)</f>
        <v>96570.081903347731</v>
      </c>
      <c r="W294" s="50">
        <f>IFERROR(IF(AND(V293&gt;0,H_MortgageAmoritization!V293-H_MortgageAmoritization!Y294&gt;0),Z294+W293,#N/A),#N/A)</f>
        <v>306762.59126824397</v>
      </c>
      <c r="X294" s="50">
        <f>IFERROR(IF(AND(V293&gt;0,H_MortgageAmoritization!V293-H_MortgageAmoritization!Y294&gt;0),X293+AA294,#N/A),#N/A)</f>
        <v>0</v>
      </c>
      <c r="Y294" s="50">
        <f>IFERROR(IF(V293&gt;0,(IFERROR(('Mortgage Payment Plan'!E$8*('Mortgage Payment Plan'!E$9/12)/(1-((1+('Mortgage Payment Plan'!E$9/12))^IF('Mortgage Payment Plan'!E$16="30 Year Fixed",-360,-180)))),0))-(H_MortgageAmoritization!V293*'Mortgage Payment Plan'!E$9/12),#N/A),#N/A)</f>
        <v>1189.9413541402851</v>
      </c>
      <c r="Z294" s="50">
        <f>IFERROR(IF(V293&gt;0,(H_MortgageAmoritization!V293*'Mortgage Payment Plan'!E$9/12),#N/A),#N/A)</f>
        <v>488.80011628744006</v>
      </c>
      <c r="AA294" s="50">
        <f>IFERROR(IF(V293&gt;0,'Mortgage Payment Plan'!E$14,#N/A),#N/A)</f>
        <v>0</v>
      </c>
      <c r="AB294" s="49">
        <v>54909</v>
      </c>
      <c r="AC294" s="50">
        <v>96570.081903347731</v>
      </c>
      <c r="AD294" s="50">
        <v>306762.59126824397</v>
      </c>
      <c r="AE294" s="50">
        <v>0</v>
      </c>
    </row>
    <row r="295" spans="1:31" ht="15.75" customHeight="1" x14ac:dyDescent="0.25">
      <c r="A295" s="49">
        <f>IFERROR(IF(B294&gt;0,IF(ISBLANK('Mortgage Payment Plan'!C348),IF(H_MortgageAmoritization!B294-H_MortgageAmoritization!E295&gt;0,DATE(YEAR(A294),MONTH(A294)+1,DAY(A$2)),#N/A),'Mortgage Payment Plan'!C348),#N/A),#N/A)</f>
        <v>54940</v>
      </c>
      <c r="B295" s="50">
        <f>IFERROR(IF(B294&gt;0,IF(OR(ISBLANK('Mortgage Payment Plan'!G348),'Mortgage Payment Plan'!G348=""),IF(H_MortgageAmoritization!B294-H_MortgageAmoritization!E295&gt;0,H_MortgageAmoritization!B294-H_MortgageAmoritization!E295,#N/A),'Mortgage Payment Plan'!G348),#N/A),#N/A)</f>
        <v>95375.164787606991</v>
      </c>
      <c r="C295" s="50">
        <f>IFERROR(IF(AND(B294&gt;0,H_MortgageAmoritization!B294-H_MortgageAmoritization!E295&gt;0),F295+C294,#N/A),#N/A)</f>
        <v>307245.98478760675</v>
      </c>
      <c r="D295" s="50">
        <f>IFERROR(IF(AND(B294&gt;0,H_MortgageAmoritization!B294-H_MortgageAmoritization!E295&gt;0),D294+G295,#N/A),#N/A)</f>
        <v>0</v>
      </c>
      <c r="E295" s="50">
        <f>IFERROR(IF(B294&gt;0,IF(ISBLANK('Mortgage Payment Plan'!D348),('Mortgage Payment Plan'!E$18+'Mortgage Payment Plan'!E$19+IF(MONTH(A294)+1=MONTH(1&amp;'Mortgage Payment Plan'!E$21),'Mortgage Payment Plan'!E$20,IF(AND(MONTH(A294)+1=13,MONTH(1&amp;'Mortgage Payment Plan'!E$21)=1),'Mortgage Payment Plan'!E$20,0)))-(H_MortgageAmoritization!B294*'Mortgage Payment Plan'!E$9/12),'Mortgage Payment Plan'!D348),#N/A),#N/A)</f>
        <v>1195.8847523004627</v>
      </c>
      <c r="F295" s="50">
        <f>IFERROR(IF(B294&gt;0,IF(ISBLANK('Mortgage Payment Plan'!E348),(H_MortgageAmoritization!B294*'Mortgage Payment Plan'!E$9/12),'Mortgage Payment Plan'!E348),#N/A),#N/A)</f>
        <v>482.8552476995373</v>
      </c>
      <c r="G295" s="50">
        <f>IFERROR(IF(B294&gt;0,IF(ISBLANK('Mortgage Payment Plan'!F348),'Mortgage Payment Plan'!E$14,'Mortgage Payment Plan'!F348),#N/A),#N/A)</f>
        <v>0</v>
      </c>
      <c r="H295" s="50">
        <f t="shared" si="3"/>
        <v>1678.74</v>
      </c>
      <c r="J295" s="49">
        <v>54940</v>
      </c>
      <c r="N295" s="50">
        <v>95375.164787606991</v>
      </c>
      <c r="O295" s="50">
        <v>307245.98478760675</v>
      </c>
      <c r="P295" s="50">
        <v>0</v>
      </c>
      <c r="Q295" s="50" t="e" cm="1">
        <f t="array" ref="Q295">IF('Mortgage Payment Plan'!E$22="Annual",IF(MATCH(J295,S:S,0),N295,#N/A),IF('Mortgage Payment Plan'!E$22="Percentage",_xlfn.IFS(R$2=J295,N295,R$3=J295,N295,R$4=J295,N295,R$5=J295,N295,R$6=J295,N295),#N/A))</f>
        <v>#N/A</v>
      </c>
      <c r="U295" s="49">
        <f>IFERROR(IF(V294&gt;0,IF(H_MortgageAmoritization!V294-H_MortgageAmoritization!Y295&gt;0,DATE(YEAR(U294),MONTH(U294)+1,DAY(U$2)),#N/A),#N/A),#N/A)</f>
        <v>54940</v>
      </c>
      <c r="V295" s="50">
        <f>IFERROR(IF(V294&gt;0,IF(OR(ISBLANK('Mortgage Payment Plan'!Q348),'Mortgage Payment Plan'!Q348=""),IF(H_MortgageAmoritization!V294-H_MortgageAmoritization!Y295&gt;0,H_MortgageAmoritization!V294-H_MortgageAmoritization!Y295,#N/A),'Mortgage Payment Plan'!Q348),#N/A),#N/A)</f>
        <v>95374.190842436743</v>
      </c>
      <c r="W295" s="50">
        <f>IFERROR(IF(AND(V294&gt;0,H_MortgageAmoritization!V294-H_MortgageAmoritization!Y295&gt;0),Z295+W294,#N/A),#N/A)</f>
        <v>307245.44167776068</v>
      </c>
      <c r="X295" s="50">
        <f>IFERROR(IF(AND(V294&gt;0,H_MortgageAmoritization!V294-H_MortgageAmoritization!Y295&gt;0),X294+AA295,#N/A),#N/A)</f>
        <v>0</v>
      </c>
      <c r="Y295" s="50">
        <f>IFERROR(IF(V294&gt;0,(IFERROR(('Mortgage Payment Plan'!E$8*('Mortgage Payment Plan'!E$9/12)/(1-((1+('Mortgage Payment Plan'!E$9/12))^IF('Mortgage Payment Plan'!E$16="30 Year Fixed",-360,-180)))),0))-(H_MortgageAmoritization!V294*'Mortgage Payment Plan'!E$9/12),#N/A),#N/A)</f>
        <v>1195.8910609109864</v>
      </c>
      <c r="Z295" s="50">
        <f>IFERROR(IF(V294&gt;0,(H_MortgageAmoritization!V294*'Mortgage Payment Plan'!E$9/12),#N/A),#N/A)</f>
        <v>482.85040951673864</v>
      </c>
      <c r="AA295" s="50">
        <f>IFERROR(IF(V294&gt;0,'Mortgage Payment Plan'!E$14,#N/A),#N/A)</f>
        <v>0</v>
      </c>
      <c r="AB295" s="49">
        <v>54940</v>
      </c>
      <c r="AC295" s="50">
        <v>95374.190842436743</v>
      </c>
      <c r="AD295" s="50">
        <v>307245.44167776068</v>
      </c>
      <c r="AE295" s="50">
        <v>0</v>
      </c>
    </row>
    <row r="296" spans="1:31" ht="15.75" customHeight="1" x14ac:dyDescent="0.25">
      <c r="A296" s="49">
        <f>IFERROR(IF(B295&gt;0,IF(ISBLANK('Mortgage Payment Plan'!C349),IF(H_MortgageAmoritization!B295-H_MortgageAmoritization!E296&gt;0,DATE(YEAR(A295),MONTH(A295)+1,DAY(A$2)),#N/A),'Mortgage Payment Plan'!C349),#N/A),#N/A)</f>
        <v>54970</v>
      </c>
      <c r="B296" s="50">
        <f>IFERROR(IF(B295&gt;0,IF(OR(ISBLANK('Mortgage Payment Plan'!G349),'Mortgage Payment Plan'!G349=""),IF(H_MortgageAmoritization!B295-H_MortgageAmoritization!E296&gt;0,H_MortgageAmoritization!B295-H_MortgageAmoritization!E296,#N/A),'Mortgage Payment Plan'!G349),#N/A),#N/A)</f>
        <v>94173.300611545026</v>
      </c>
      <c r="C296" s="50">
        <f>IFERROR(IF(AND(B295&gt;0,H_MortgageAmoritization!B295-H_MortgageAmoritization!E296&gt;0),F296+C295,#N/A),#N/A)</f>
        <v>307722.86061154481</v>
      </c>
      <c r="D296" s="50">
        <f>IFERROR(IF(AND(B295&gt;0,H_MortgageAmoritization!B295-H_MortgageAmoritization!E296&gt;0),D295+G296,#N/A),#N/A)</f>
        <v>0</v>
      </c>
      <c r="E296" s="50">
        <f>IFERROR(IF(B295&gt;0,IF(ISBLANK('Mortgage Payment Plan'!D349),('Mortgage Payment Plan'!E$18+'Mortgage Payment Plan'!E$19+IF(MONTH(A295)+1=MONTH(1&amp;'Mortgage Payment Plan'!E$21),'Mortgage Payment Plan'!E$20,IF(AND(MONTH(A295)+1=13,MONTH(1&amp;'Mortgage Payment Plan'!E$21)=1),'Mortgage Payment Plan'!E$20,0)))-(H_MortgageAmoritization!B295*'Mortgage Payment Plan'!E$9/12),'Mortgage Payment Plan'!D349),#N/A),#N/A)</f>
        <v>1201.8641760619651</v>
      </c>
      <c r="F296" s="50">
        <f>IFERROR(IF(B295&gt;0,IF(ISBLANK('Mortgage Payment Plan'!E349),(H_MortgageAmoritization!B295*'Mortgage Payment Plan'!E$9/12),'Mortgage Payment Plan'!E349),#N/A),#N/A)</f>
        <v>476.87582393803496</v>
      </c>
      <c r="G296" s="50">
        <f>IFERROR(IF(B295&gt;0,IF(ISBLANK('Mortgage Payment Plan'!F349),'Mortgage Payment Plan'!E$14,'Mortgage Payment Plan'!F349),#N/A),#N/A)</f>
        <v>0</v>
      </c>
      <c r="H296" s="50">
        <f t="shared" si="3"/>
        <v>1678.74</v>
      </c>
      <c r="J296" s="49">
        <v>54970</v>
      </c>
      <c r="N296" s="50">
        <v>94173.300611545026</v>
      </c>
      <c r="O296" s="50">
        <v>307722.86061154481</v>
      </c>
      <c r="P296" s="50">
        <v>0</v>
      </c>
      <c r="Q296" s="50" t="e" cm="1">
        <f t="array" ref="Q296">IF('Mortgage Payment Plan'!E$22="Annual",IF(MATCH(J296,S:S,0),N296,#N/A),IF('Mortgage Payment Plan'!E$22="Percentage",_xlfn.IFS(R$2=J296,N296,R$3=J296,N296,R$4=J296,N296,R$5=J296,N296,R$6=J296,N296),#N/A))</f>
        <v>#N/A</v>
      </c>
      <c r="U296" s="49">
        <f>IFERROR(IF(V295&gt;0,IF(H_MortgageAmoritization!V295-H_MortgageAmoritization!Y296&gt;0,DATE(YEAR(U295),MONTH(U295)+1,DAY(U$2)),#N/A),#N/A),#N/A)</f>
        <v>54970</v>
      </c>
      <c r="V296" s="50">
        <f>IFERROR(IF(V295&gt;0,IF(OR(ISBLANK('Mortgage Payment Plan'!Q349),'Mortgage Payment Plan'!Q349=""),IF(H_MortgageAmoritization!V295-H_MortgageAmoritization!Y296&gt;0,H_MortgageAmoritization!V295-H_MortgageAmoritization!Y296,#N/A),'Mortgage Payment Plan'!Q349),#N/A),#N/A)</f>
        <v>94172.320326221205</v>
      </c>
      <c r="W296" s="50">
        <f>IFERROR(IF(AND(V295&gt;0,H_MortgageAmoritization!V295-H_MortgageAmoritization!Y296&gt;0),Z296+W295,#N/A),#N/A)</f>
        <v>307722.31263197289</v>
      </c>
      <c r="X296" s="50">
        <f>IFERROR(IF(AND(V295&gt;0,H_MortgageAmoritization!V295-H_MortgageAmoritization!Y296&gt;0),X295+AA296,#N/A),#N/A)</f>
        <v>0</v>
      </c>
      <c r="Y296" s="50">
        <f>IFERROR(IF(V295&gt;0,(IFERROR(('Mortgage Payment Plan'!E$8*('Mortgage Payment Plan'!E$9/12)/(1-((1+('Mortgage Payment Plan'!E$9/12))^IF('Mortgage Payment Plan'!E$16="30 Year Fixed",-360,-180)))),0))-(H_MortgageAmoritization!V295*'Mortgage Payment Plan'!E$9/12),#N/A),#N/A)</f>
        <v>1201.8705162155413</v>
      </c>
      <c r="Z296" s="50">
        <f>IFERROR(IF(V295&gt;0,(H_MortgageAmoritization!V295*'Mortgage Payment Plan'!E$9/12),#N/A),#N/A)</f>
        <v>476.87095421218373</v>
      </c>
      <c r="AA296" s="50">
        <f>IFERROR(IF(V295&gt;0,'Mortgage Payment Plan'!E$14,#N/A),#N/A)</f>
        <v>0</v>
      </c>
      <c r="AB296" s="49">
        <v>54970</v>
      </c>
      <c r="AC296" s="50">
        <v>94172.320326221205</v>
      </c>
      <c r="AD296" s="50">
        <v>307722.31263197289</v>
      </c>
      <c r="AE296" s="50">
        <v>0</v>
      </c>
    </row>
    <row r="297" spans="1:31" ht="15.75" customHeight="1" x14ac:dyDescent="0.25">
      <c r="A297" s="49">
        <f>IFERROR(IF(B296&gt;0,IF(ISBLANK('Mortgage Payment Plan'!C350),IF(H_MortgageAmoritization!B296-H_MortgageAmoritization!E297&gt;0,DATE(YEAR(A296),MONTH(A296)+1,DAY(A$2)),#N/A),'Mortgage Payment Plan'!C350),#N/A),#N/A)</f>
        <v>55001</v>
      </c>
      <c r="B297" s="50">
        <f>IFERROR(IF(B296&gt;0,IF(OR(ISBLANK('Mortgage Payment Plan'!G350),'Mortgage Payment Plan'!G350=""),IF(H_MortgageAmoritization!B296-H_MortgageAmoritization!E297&gt;0,H_MortgageAmoritization!B296-H_MortgageAmoritization!E297,#N/A),'Mortgage Payment Plan'!G350),#N/A),#N/A)</f>
        <v>92965.427114602746</v>
      </c>
      <c r="C297" s="50">
        <f>IFERROR(IF(AND(B296&gt;0,H_MortgageAmoritization!B296-H_MortgageAmoritization!E297&gt;0),F297+C296,#N/A),#N/A)</f>
        <v>308193.72711460252</v>
      </c>
      <c r="D297" s="50">
        <f>IFERROR(IF(AND(B296&gt;0,H_MortgageAmoritization!B296-H_MortgageAmoritization!E297&gt;0),D296+G297,#N/A),#N/A)</f>
        <v>0</v>
      </c>
      <c r="E297" s="50">
        <f>IFERROR(IF(B296&gt;0,IF(ISBLANK('Mortgage Payment Plan'!D350),('Mortgage Payment Plan'!E$18+'Mortgage Payment Plan'!E$19+IF(MONTH(A296)+1=MONTH(1&amp;'Mortgage Payment Plan'!E$21),'Mortgage Payment Plan'!E$20,IF(AND(MONTH(A296)+1=13,MONTH(1&amp;'Mortgage Payment Plan'!E$21)=1),'Mortgage Payment Plan'!E$20,0)))-(H_MortgageAmoritization!B296*'Mortgage Payment Plan'!E$9/12),'Mortgage Payment Plan'!D350),#N/A),#N/A)</f>
        <v>1207.8734969422749</v>
      </c>
      <c r="F297" s="50">
        <f>IFERROR(IF(B296&gt;0,IF(ISBLANK('Mortgage Payment Plan'!E350),(H_MortgageAmoritization!B296*'Mortgage Payment Plan'!E$9/12),'Mortgage Payment Plan'!E350),#N/A),#N/A)</f>
        <v>470.86650305772514</v>
      </c>
      <c r="G297" s="50">
        <f>IFERROR(IF(B296&gt;0,IF(ISBLANK('Mortgage Payment Plan'!F350),'Mortgage Payment Plan'!E$14,'Mortgage Payment Plan'!F350),#N/A),#N/A)</f>
        <v>0</v>
      </c>
      <c r="H297" s="50">
        <f t="shared" si="3"/>
        <v>1678.74</v>
      </c>
      <c r="J297" s="49">
        <v>55001</v>
      </c>
      <c r="N297" s="50">
        <v>92965.427114602746</v>
      </c>
      <c r="O297" s="50">
        <v>308193.72711460252</v>
      </c>
      <c r="P297" s="50">
        <v>0</v>
      </c>
      <c r="Q297" s="50" t="e" cm="1">
        <f t="array" ref="Q297">IF('Mortgage Payment Plan'!E$22="Annual",IF(MATCH(J297,S:S,0),N297,#N/A),IF('Mortgage Payment Plan'!E$22="Percentage",_xlfn.IFS(R$2=J297,N297,R$3=J297,N297,R$4=J297,N297,R$5=J297,N297,R$6=J297,N297),#N/A))</f>
        <v>#N/A</v>
      </c>
      <c r="U297" s="49">
        <f>IFERROR(IF(V296&gt;0,IF(H_MortgageAmoritization!V296-H_MortgageAmoritization!Y297&gt;0,DATE(YEAR(U296),MONTH(U296)+1,DAY(U$2)),#N/A),#N/A),#N/A)</f>
        <v>55001</v>
      </c>
      <c r="V297" s="50">
        <f>IFERROR(IF(V296&gt;0,IF(OR(ISBLANK('Mortgage Payment Plan'!Q350),'Mortgage Payment Plan'!Q350=""),IF(H_MortgageAmoritization!V296-H_MortgageAmoritization!Y297&gt;0,H_MortgageAmoritization!V296-H_MortgageAmoritization!Y297,#N/A),'Mortgage Payment Plan'!Q350),#N/A),#N/A)</f>
        <v>92964.440457424585</v>
      </c>
      <c r="W297" s="50">
        <f>IFERROR(IF(AND(V296&gt;0,H_MortgageAmoritization!V296-H_MortgageAmoritization!Y297&gt;0),Z297+W296,#N/A),#N/A)</f>
        <v>308193.17423360399</v>
      </c>
      <c r="X297" s="50">
        <f>IFERROR(IF(AND(V296&gt;0,H_MortgageAmoritization!V296-H_MortgageAmoritization!Y297&gt;0),X296+AA297,#N/A),#N/A)</f>
        <v>0</v>
      </c>
      <c r="Y297" s="50">
        <f>IFERROR(IF(V296&gt;0,(IFERROR(('Mortgage Payment Plan'!E$8*('Mortgage Payment Plan'!E$9/12)/(1-((1+('Mortgage Payment Plan'!E$9/12))^IF('Mortgage Payment Plan'!E$16="30 Year Fixed",-360,-180)))),0))-(H_MortgageAmoritization!V296*'Mortgage Payment Plan'!E$9/12),#N/A),#N/A)</f>
        <v>1207.8798687966191</v>
      </c>
      <c r="Z297" s="50">
        <f>IFERROR(IF(V296&gt;0,(H_MortgageAmoritization!V296*'Mortgage Payment Plan'!E$9/12),#N/A),#N/A)</f>
        <v>470.861601631106</v>
      </c>
      <c r="AA297" s="50">
        <f>IFERROR(IF(V296&gt;0,'Mortgage Payment Plan'!E$14,#N/A),#N/A)</f>
        <v>0</v>
      </c>
      <c r="AB297" s="49">
        <v>55001</v>
      </c>
      <c r="AC297" s="50">
        <v>92964.440457424585</v>
      </c>
      <c r="AD297" s="50">
        <v>308193.17423360399</v>
      </c>
      <c r="AE297" s="50">
        <v>0</v>
      </c>
    </row>
    <row r="298" spans="1:31" ht="15.75" customHeight="1" x14ac:dyDescent="0.25">
      <c r="A298" s="49">
        <f>IFERROR(IF(B297&gt;0,IF(ISBLANK('Mortgage Payment Plan'!C351),IF(H_MortgageAmoritization!B297-H_MortgageAmoritization!E298&gt;0,DATE(YEAR(A297),MONTH(A297)+1,DAY(A$2)),#N/A),'Mortgage Payment Plan'!C351),#N/A),#N/A)</f>
        <v>55032</v>
      </c>
      <c r="B298" s="50">
        <f>IFERROR(IF(B297&gt;0,IF(OR(ISBLANK('Mortgage Payment Plan'!G351),'Mortgage Payment Plan'!G351=""),IF(H_MortgageAmoritization!B297-H_MortgageAmoritization!E298&gt;0,H_MortgageAmoritization!B297-H_MortgageAmoritization!E298,#N/A),'Mortgage Payment Plan'!G351),#N/A),#N/A)</f>
        <v>91751.514250175765</v>
      </c>
      <c r="C298" s="50">
        <f>IFERROR(IF(AND(B297&gt;0,H_MortgageAmoritization!B297-H_MortgageAmoritization!E298&gt;0),F298+C297,#N/A),#N/A)</f>
        <v>308658.55425017554</v>
      </c>
      <c r="D298" s="50">
        <f>IFERROR(IF(AND(B297&gt;0,H_MortgageAmoritization!B297-H_MortgageAmoritization!E298&gt;0),D297+G298,#N/A),#N/A)</f>
        <v>0</v>
      </c>
      <c r="E298" s="50">
        <f>IFERROR(IF(B297&gt;0,IF(ISBLANK('Mortgage Payment Plan'!D351),('Mortgage Payment Plan'!E$18+'Mortgage Payment Plan'!E$19+IF(MONTH(A297)+1=MONTH(1&amp;'Mortgage Payment Plan'!E$21),'Mortgage Payment Plan'!E$20,IF(AND(MONTH(A297)+1=13,MONTH(1&amp;'Mortgage Payment Plan'!E$21)=1),'Mortgage Payment Plan'!E$20,0)))-(H_MortgageAmoritization!B297*'Mortgage Payment Plan'!E$9/12),'Mortgage Payment Plan'!D351),#N/A),#N/A)</f>
        <v>1213.9128644269863</v>
      </c>
      <c r="F298" s="50">
        <f>IFERROR(IF(B297&gt;0,IF(ISBLANK('Mortgage Payment Plan'!E351),(H_MortgageAmoritization!B297*'Mortgage Payment Plan'!E$9/12),'Mortgage Payment Plan'!E351),#N/A),#N/A)</f>
        <v>464.82713557301372</v>
      </c>
      <c r="G298" s="50">
        <f>IFERROR(IF(B297&gt;0,IF(ISBLANK('Mortgage Payment Plan'!F351),'Mortgage Payment Plan'!E$14,'Mortgage Payment Plan'!F351),#N/A),#N/A)</f>
        <v>0</v>
      </c>
      <c r="H298" s="50">
        <f t="shared" si="3"/>
        <v>1678.74</v>
      </c>
      <c r="J298" s="49">
        <v>55032</v>
      </c>
      <c r="N298" s="50">
        <v>91751.514250175765</v>
      </c>
      <c r="O298" s="50">
        <v>308658.55425017554</v>
      </c>
      <c r="P298" s="50">
        <v>0</v>
      </c>
      <c r="Q298" s="50" t="e" cm="1">
        <f t="array" ref="Q298">IF('Mortgage Payment Plan'!E$22="Annual",IF(MATCH(J298,S:S,0),N298,#N/A),IF('Mortgage Payment Plan'!E$22="Percentage",_xlfn.IFS(R$2=J298,N298,R$3=J298,N298,R$4=J298,N298,R$5=J298,N298,R$6=J298,N298),#N/A))</f>
        <v>#N/A</v>
      </c>
      <c r="U298" s="49">
        <f>IFERROR(IF(V297&gt;0,IF(H_MortgageAmoritization!V297-H_MortgageAmoritization!Y298&gt;0,DATE(YEAR(U297),MONTH(U297)+1,DAY(U$2)),#N/A),#N/A),#N/A)</f>
        <v>55032</v>
      </c>
      <c r="V298" s="50">
        <f>IFERROR(IF(V297&gt;0,IF(OR(ISBLANK('Mortgage Payment Plan'!Q351),'Mortgage Payment Plan'!Q351=""),IF(H_MortgageAmoritization!V297-H_MortgageAmoritization!Y298&gt;0,H_MortgageAmoritization!V297-H_MortgageAmoritization!Y298,#N/A),'Mortgage Payment Plan'!Q351),#N/A),#N/A)</f>
        <v>91750.521189283987</v>
      </c>
      <c r="W298" s="50">
        <f>IFERROR(IF(AND(V297&gt;0,H_MortgageAmoritization!V297-H_MortgageAmoritization!Y298&gt;0),Z298+W297,#N/A),#N/A)</f>
        <v>308657.99643589114</v>
      </c>
      <c r="X298" s="50">
        <f>IFERROR(IF(AND(V297&gt;0,H_MortgageAmoritization!V297-H_MortgageAmoritization!Y298&gt;0),X297+AA298,#N/A),#N/A)</f>
        <v>0</v>
      </c>
      <c r="Y298" s="50">
        <f>IFERROR(IF(V297&gt;0,(IFERROR(('Mortgage Payment Plan'!E$8*('Mortgage Payment Plan'!E$9/12)/(1-((1+('Mortgage Payment Plan'!E$9/12))^IF('Mortgage Payment Plan'!E$16="30 Year Fixed",-360,-180)))),0))-(H_MortgageAmoritization!V297*'Mortgage Payment Plan'!E$9/12),#N/A),#N/A)</f>
        <v>1213.9192681406021</v>
      </c>
      <c r="Z298" s="50">
        <f>IFERROR(IF(V297&gt;0,(H_MortgageAmoritization!V297*'Mortgage Payment Plan'!E$9/12),#N/A),#N/A)</f>
        <v>464.82220228712293</v>
      </c>
      <c r="AA298" s="50">
        <f>IFERROR(IF(V297&gt;0,'Mortgage Payment Plan'!E$14,#N/A),#N/A)</f>
        <v>0</v>
      </c>
      <c r="AB298" s="49">
        <v>55032</v>
      </c>
      <c r="AC298" s="50">
        <v>91750.521189283987</v>
      </c>
      <c r="AD298" s="50">
        <v>308657.99643589114</v>
      </c>
      <c r="AE298" s="50">
        <v>0</v>
      </c>
    </row>
    <row r="299" spans="1:31" ht="15.75" customHeight="1" x14ac:dyDescent="0.25">
      <c r="A299" s="49">
        <f>IFERROR(IF(B298&gt;0,IF(ISBLANK('Mortgage Payment Plan'!C352),IF(H_MortgageAmoritization!B298-H_MortgageAmoritization!E299&gt;0,DATE(YEAR(A298),MONTH(A298)+1,DAY(A$2)),#N/A),'Mortgage Payment Plan'!C352),#N/A),#N/A)</f>
        <v>55062</v>
      </c>
      <c r="B299" s="50">
        <f>IFERROR(IF(B298&gt;0,IF(OR(ISBLANK('Mortgage Payment Plan'!G352),'Mortgage Payment Plan'!G352=""),IF(H_MortgageAmoritization!B298-H_MortgageAmoritization!E299&gt;0,H_MortgageAmoritization!B298-H_MortgageAmoritization!E299,#N/A),'Mortgage Payment Plan'!G352),#N/A),#N/A)</f>
        <v>90531.531821426644</v>
      </c>
      <c r="C299" s="50">
        <f>IFERROR(IF(AND(B298&gt;0,H_MortgageAmoritization!B298-H_MortgageAmoritization!E299&gt;0),F299+C298,#N/A),#N/A)</f>
        <v>309117.31182142644</v>
      </c>
      <c r="D299" s="50">
        <f>IFERROR(IF(AND(B298&gt;0,H_MortgageAmoritization!B298-H_MortgageAmoritization!E299&gt;0),D298+G299,#N/A),#N/A)</f>
        <v>0</v>
      </c>
      <c r="E299" s="50">
        <f>IFERROR(IF(B298&gt;0,IF(ISBLANK('Mortgage Payment Plan'!D352),('Mortgage Payment Plan'!E$18+'Mortgage Payment Plan'!E$19+IF(MONTH(A298)+1=MONTH(1&amp;'Mortgage Payment Plan'!E$21),'Mortgage Payment Plan'!E$20,IF(AND(MONTH(A298)+1=13,MONTH(1&amp;'Mortgage Payment Plan'!E$21)=1),'Mortgage Payment Plan'!E$20,0)))-(H_MortgageAmoritization!B298*'Mortgage Payment Plan'!E$9/12),'Mortgage Payment Plan'!D352),#N/A),#N/A)</f>
        <v>1219.9824287491213</v>
      </c>
      <c r="F299" s="50">
        <f>IFERROR(IF(B298&gt;0,IF(ISBLANK('Mortgage Payment Plan'!E352),(H_MortgageAmoritization!B298*'Mortgage Payment Plan'!E$9/12),'Mortgage Payment Plan'!E352),#N/A),#N/A)</f>
        <v>458.75757125087881</v>
      </c>
      <c r="G299" s="50">
        <f>IFERROR(IF(B298&gt;0,IF(ISBLANK('Mortgage Payment Plan'!F352),'Mortgage Payment Plan'!E$14,'Mortgage Payment Plan'!F352),#N/A),#N/A)</f>
        <v>0</v>
      </c>
      <c r="H299" s="50">
        <f t="shared" si="3"/>
        <v>1678.74</v>
      </c>
      <c r="J299" s="49">
        <v>55062</v>
      </c>
      <c r="N299" s="50">
        <v>90531.531821426644</v>
      </c>
      <c r="O299" s="50">
        <v>309117.31182142644</v>
      </c>
      <c r="P299" s="50">
        <v>0</v>
      </c>
      <c r="Q299" s="50" t="e" cm="1">
        <f t="array" ref="Q299">IF('Mortgage Payment Plan'!E$22="Annual",IF(MATCH(J299,S:S,0),N299,#N/A),IF('Mortgage Payment Plan'!E$22="Percentage",_xlfn.IFS(R$2=J299,N299,R$3=J299,N299,R$4=J299,N299,R$5=J299,N299,R$6=J299,N299),#N/A))</f>
        <v>#N/A</v>
      </c>
      <c r="U299" s="49">
        <f>IFERROR(IF(V298&gt;0,IF(H_MortgageAmoritization!V298-H_MortgageAmoritization!Y299&gt;0,DATE(YEAR(U298),MONTH(U298)+1,DAY(U$2)),#N/A),#N/A),#N/A)</f>
        <v>55062</v>
      </c>
      <c r="V299" s="50">
        <f>IFERROR(IF(V298&gt;0,IF(OR(ISBLANK('Mortgage Payment Plan'!Q352),'Mortgage Payment Plan'!Q352=""),IF(H_MortgageAmoritization!V298-H_MortgageAmoritization!Y299&gt;0,H_MortgageAmoritization!V298-H_MortgageAmoritization!Y299,#N/A),'Mortgage Payment Plan'!Q352),#N/A),#N/A)</f>
        <v>90530.532324802683</v>
      </c>
      <c r="W299" s="50">
        <f>IFERROR(IF(AND(V298&gt;0,H_MortgageAmoritization!V298-H_MortgageAmoritization!Y299&gt;0),Z299+W298,#N/A),#N/A)</f>
        <v>309116.74904183758</v>
      </c>
      <c r="X299" s="50">
        <f>IFERROR(IF(AND(V298&gt;0,H_MortgageAmoritization!V298-H_MortgageAmoritization!Y299&gt;0),X298+AA299,#N/A),#N/A)</f>
        <v>0</v>
      </c>
      <c r="Y299" s="50">
        <f>IFERROR(IF(V298&gt;0,(IFERROR(('Mortgage Payment Plan'!E$8*('Mortgage Payment Plan'!E$9/12)/(1-((1+('Mortgage Payment Plan'!E$9/12))^IF('Mortgage Payment Plan'!E$16="30 Year Fixed",-360,-180)))),0))-(H_MortgageAmoritization!V298*'Mortgage Payment Plan'!E$9/12),#N/A),#N/A)</f>
        <v>1219.9888644813052</v>
      </c>
      <c r="Z299" s="50">
        <f>IFERROR(IF(V298&gt;0,(H_MortgageAmoritization!V298*'Mortgage Payment Plan'!E$9/12),#N/A),#N/A)</f>
        <v>458.75260594641992</v>
      </c>
      <c r="AA299" s="50">
        <f>IFERROR(IF(V298&gt;0,'Mortgage Payment Plan'!E$14,#N/A),#N/A)</f>
        <v>0</v>
      </c>
      <c r="AB299" s="49">
        <v>55062</v>
      </c>
      <c r="AC299" s="50">
        <v>90530.532324802683</v>
      </c>
      <c r="AD299" s="50">
        <v>309116.74904183758</v>
      </c>
      <c r="AE299" s="50">
        <v>0</v>
      </c>
    </row>
    <row r="300" spans="1:31" ht="15.75" customHeight="1" x14ac:dyDescent="0.25">
      <c r="A300" s="49">
        <f>IFERROR(IF(B299&gt;0,IF(ISBLANK('Mortgage Payment Plan'!C353),IF(H_MortgageAmoritization!B299-H_MortgageAmoritization!E300&gt;0,DATE(YEAR(A299),MONTH(A299)+1,DAY(A$2)),#N/A),'Mortgage Payment Plan'!C353),#N/A),#N/A)</f>
        <v>55093</v>
      </c>
      <c r="B300" s="50">
        <f>IFERROR(IF(B299&gt;0,IF(OR(ISBLANK('Mortgage Payment Plan'!G353),'Mortgage Payment Plan'!G353=""),IF(H_MortgageAmoritization!B299-H_MortgageAmoritization!E300&gt;0,H_MortgageAmoritization!B299-H_MortgageAmoritization!E300,#N/A),'Mortgage Payment Plan'!G353),#N/A),#N/A)</f>
        <v>89305.449480533774</v>
      </c>
      <c r="C300" s="50">
        <f>IFERROR(IF(AND(B299&gt;0,H_MortgageAmoritization!B299-H_MortgageAmoritization!E300&gt;0),F300+C299,#N/A),#N/A)</f>
        <v>309569.96948053356</v>
      </c>
      <c r="D300" s="50">
        <f>IFERROR(IF(AND(B299&gt;0,H_MortgageAmoritization!B299-H_MortgageAmoritization!E300&gt;0),D299+G300,#N/A),#N/A)</f>
        <v>0</v>
      </c>
      <c r="E300" s="50">
        <f>IFERROR(IF(B299&gt;0,IF(ISBLANK('Mortgage Payment Plan'!D353),('Mortgage Payment Plan'!E$18+'Mortgage Payment Plan'!E$19+IF(MONTH(A299)+1=MONTH(1&amp;'Mortgage Payment Plan'!E$21),'Mortgage Payment Plan'!E$20,IF(AND(MONTH(A299)+1=13,MONTH(1&amp;'Mortgage Payment Plan'!E$21)=1),'Mortgage Payment Plan'!E$20,0)))-(H_MortgageAmoritization!B299*'Mortgage Payment Plan'!E$9/12),'Mortgage Payment Plan'!D353),#N/A),#N/A)</f>
        <v>1226.0823408928668</v>
      </c>
      <c r="F300" s="50">
        <f>IFERROR(IF(B299&gt;0,IF(ISBLANK('Mortgage Payment Plan'!E353),(H_MortgageAmoritization!B299*'Mortgage Payment Plan'!E$9/12),'Mortgage Payment Plan'!E353),#N/A),#N/A)</f>
        <v>452.65765910713321</v>
      </c>
      <c r="G300" s="50">
        <f>IFERROR(IF(B299&gt;0,IF(ISBLANK('Mortgage Payment Plan'!F353),'Mortgage Payment Plan'!E$14,'Mortgage Payment Plan'!F353),#N/A),#N/A)</f>
        <v>0</v>
      </c>
      <c r="H300" s="50">
        <f t="shared" si="3"/>
        <v>1678.74</v>
      </c>
      <c r="J300" s="49">
        <v>55093</v>
      </c>
      <c r="N300" s="50">
        <v>89305.449480533774</v>
      </c>
      <c r="O300" s="50">
        <v>309569.96948053356</v>
      </c>
      <c r="P300" s="50">
        <v>0</v>
      </c>
      <c r="Q300" s="50" t="e" cm="1">
        <f t="array" ref="Q300">IF('Mortgage Payment Plan'!E$22="Annual",IF(MATCH(J300,S:S,0),N300,#N/A),IF('Mortgage Payment Plan'!E$22="Percentage",_xlfn.IFS(R$2=J300,N300,R$3=J300,N300,R$4=J300,N300,R$5=J300,N300,R$6=J300,N300),#N/A))</f>
        <v>#N/A</v>
      </c>
      <c r="U300" s="49">
        <f>IFERROR(IF(V299&gt;0,IF(H_MortgageAmoritization!V299-H_MortgageAmoritization!Y300&gt;0,DATE(YEAR(U299),MONTH(U299)+1,DAY(U$2)),#N/A),#N/A),#N/A)</f>
        <v>55093</v>
      </c>
      <c r="V300" s="50">
        <f>IFERROR(IF(V299&gt;0,IF(OR(ISBLANK('Mortgage Payment Plan'!Q353),'Mortgage Payment Plan'!Q353=""),IF(H_MortgageAmoritization!V299-H_MortgageAmoritization!Y300&gt;0,H_MortgageAmoritization!V299-H_MortgageAmoritization!Y300,#N/A),'Mortgage Payment Plan'!Q353),#N/A),#N/A)</f>
        <v>89304.443515998966</v>
      </c>
      <c r="W300" s="50">
        <f>IFERROR(IF(AND(V299&gt;0,H_MortgageAmoritization!V299-H_MortgageAmoritization!Y300&gt;0),Z300+W299,#N/A),#N/A)</f>
        <v>309569.4017034616</v>
      </c>
      <c r="X300" s="50">
        <f>IFERROR(IF(AND(V299&gt;0,H_MortgageAmoritization!V299-H_MortgageAmoritization!Y300&gt;0),X299+AA300,#N/A),#N/A)</f>
        <v>0</v>
      </c>
      <c r="Y300" s="50">
        <f>IFERROR(IF(V299&gt;0,(IFERROR(('Mortgage Payment Plan'!E$8*('Mortgage Payment Plan'!E$9/12)/(1-((1+('Mortgage Payment Plan'!E$9/12))^IF('Mortgage Payment Plan'!E$16="30 Year Fixed",-360,-180)))),0))-(H_MortgageAmoritization!V299*'Mortgage Payment Plan'!E$9/12),#N/A),#N/A)</f>
        <v>1226.0888088037116</v>
      </c>
      <c r="Z300" s="50">
        <f>IFERROR(IF(V299&gt;0,(H_MortgageAmoritization!V299*'Mortgage Payment Plan'!E$9/12),#N/A),#N/A)</f>
        <v>452.65266162401343</v>
      </c>
      <c r="AA300" s="50">
        <f>IFERROR(IF(V299&gt;0,'Mortgage Payment Plan'!E$14,#N/A),#N/A)</f>
        <v>0</v>
      </c>
      <c r="AB300" s="49">
        <v>55093</v>
      </c>
      <c r="AC300" s="50">
        <v>89304.443515998966</v>
      </c>
      <c r="AD300" s="50">
        <v>309569.4017034616</v>
      </c>
      <c r="AE300" s="50">
        <v>0</v>
      </c>
    </row>
    <row r="301" spans="1:31" ht="15.75" customHeight="1" x14ac:dyDescent="0.25">
      <c r="A301" s="49">
        <f>IFERROR(IF(B300&gt;0,IF(ISBLANK('Mortgage Payment Plan'!C354),IF(H_MortgageAmoritization!B300-H_MortgageAmoritization!E301&gt;0,DATE(YEAR(A300),MONTH(A300)+1,DAY(A$2)),#N/A),'Mortgage Payment Plan'!C354),#N/A),#N/A)</f>
        <v>55123</v>
      </c>
      <c r="B301" s="50">
        <f>IFERROR(IF(B300&gt;0,IF(OR(ISBLANK('Mortgage Payment Plan'!G354),'Mortgage Payment Plan'!G354=""),IF(H_MortgageAmoritization!B300-H_MortgageAmoritization!E301&gt;0,H_MortgageAmoritization!B300-H_MortgageAmoritization!E301,#N/A),'Mortgage Payment Plan'!G354),#N/A),#N/A)</f>
        <v>88073.236727936441</v>
      </c>
      <c r="C301" s="50">
        <f>IFERROR(IF(AND(B300&gt;0,H_MortgageAmoritization!B300-H_MortgageAmoritization!E301&gt;0),F301+C300,#N/A),#N/A)</f>
        <v>310016.4967279362</v>
      </c>
      <c r="D301" s="50">
        <f>IFERROR(IF(AND(B300&gt;0,H_MortgageAmoritization!B300-H_MortgageAmoritization!E301&gt;0),D300+G301,#N/A),#N/A)</f>
        <v>0</v>
      </c>
      <c r="E301" s="50">
        <f>IFERROR(IF(B300&gt;0,IF(ISBLANK('Mortgage Payment Plan'!D354),('Mortgage Payment Plan'!E$18+'Mortgage Payment Plan'!E$19+IF(MONTH(A300)+1=MONTH(1&amp;'Mortgage Payment Plan'!E$21),'Mortgage Payment Plan'!E$20,IF(AND(MONTH(A300)+1=13,MONTH(1&amp;'Mortgage Payment Plan'!E$21)=1),'Mortgage Payment Plan'!E$20,0)))-(H_MortgageAmoritization!B300*'Mortgage Payment Plan'!E$9/12),'Mortgage Payment Plan'!D354),#N/A),#N/A)</f>
        <v>1232.2127525973312</v>
      </c>
      <c r="F301" s="50">
        <f>IFERROR(IF(B300&gt;0,IF(ISBLANK('Mortgage Payment Plan'!E354),(H_MortgageAmoritization!B300*'Mortgage Payment Plan'!E$9/12),'Mortgage Payment Plan'!E354),#N/A),#N/A)</f>
        <v>446.52724740266882</v>
      </c>
      <c r="G301" s="50">
        <f>IFERROR(IF(B300&gt;0,IF(ISBLANK('Mortgage Payment Plan'!F354),'Mortgage Payment Plan'!E$14,'Mortgage Payment Plan'!F354),#N/A),#N/A)</f>
        <v>0</v>
      </c>
      <c r="H301" s="50">
        <f t="shared" si="3"/>
        <v>1678.74</v>
      </c>
      <c r="J301" s="49">
        <v>55123</v>
      </c>
      <c r="N301" s="50">
        <v>88073.236727936441</v>
      </c>
      <c r="O301" s="50">
        <v>310016.4967279362</v>
      </c>
      <c r="P301" s="50">
        <v>0</v>
      </c>
      <c r="Q301" s="50" t="e" cm="1">
        <f t="array" ref="Q301">IF('Mortgage Payment Plan'!E$22="Annual",IF(MATCH(J301,S:S,0),N301,#N/A),IF('Mortgage Payment Plan'!E$22="Percentage",_xlfn.IFS(R$2=J301,N301,R$3=J301,N301,R$4=J301,N301,R$5=J301,N301,R$6=J301,N301),#N/A))</f>
        <v>#N/A</v>
      </c>
      <c r="U301" s="49">
        <f>IFERROR(IF(V300&gt;0,IF(H_MortgageAmoritization!V300-H_MortgageAmoritization!Y301&gt;0,DATE(YEAR(U300),MONTH(U300)+1,DAY(U$2)),#N/A),#N/A),#N/A)</f>
        <v>55123</v>
      </c>
      <c r="V301" s="50">
        <f>IFERROR(IF(V300&gt;0,IF(OR(ISBLANK('Mortgage Payment Plan'!Q354),'Mortgage Payment Plan'!Q354=""),IF(H_MortgageAmoritization!V300-H_MortgageAmoritization!Y301&gt;0,H_MortgageAmoritization!V300-H_MortgageAmoritization!Y301,#N/A),'Mortgage Payment Plan'!Q354),#N/A),#N/A)</f>
        <v>88072.224263151234</v>
      </c>
      <c r="W301" s="50">
        <f>IFERROR(IF(AND(V300&gt;0,H_MortgageAmoritization!V300-H_MortgageAmoritization!Y301&gt;0),Z301+W300,#N/A),#N/A)</f>
        <v>310015.9239210416</v>
      </c>
      <c r="X301" s="50">
        <f>IFERROR(IF(AND(V300&gt;0,H_MortgageAmoritization!V300-H_MortgageAmoritization!Y301&gt;0),X300+AA301,#N/A),#N/A)</f>
        <v>0</v>
      </c>
      <c r="Y301" s="50">
        <f>IFERROR(IF(V300&gt;0,(IFERROR(('Mortgage Payment Plan'!E$8*('Mortgage Payment Plan'!E$9/12)/(1-((1+('Mortgage Payment Plan'!E$9/12))^IF('Mortgage Payment Plan'!E$16="30 Year Fixed",-360,-180)))),0))-(H_MortgageAmoritization!V300*'Mortgage Payment Plan'!E$9/12),#N/A),#N/A)</f>
        <v>1232.2192528477303</v>
      </c>
      <c r="Z301" s="50">
        <f>IFERROR(IF(V300&gt;0,(H_MortgageAmoritization!V300*'Mortgage Payment Plan'!E$9/12),#N/A),#N/A)</f>
        <v>446.52221757999479</v>
      </c>
      <c r="AA301" s="50">
        <f>IFERROR(IF(V300&gt;0,'Mortgage Payment Plan'!E$14,#N/A),#N/A)</f>
        <v>0</v>
      </c>
      <c r="AB301" s="49">
        <v>55123</v>
      </c>
      <c r="AC301" s="50">
        <v>88072.224263151234</v>
      </c>
      <c r="AD301" s="50">
        <v>310015.9239210416</v>
      </c>
      <c r="AE301" s="50">
        <v>0</v>
      </c>
    </row>
    <row r="302" spans="1:31" ht="15.75" customHeight="1" x14ac:dyDescent="0.25">
      <c r="A302" s="49">
        <f>IFERROR(IF(B301&gt;0,IF(ISBLANK('Mortgage Payment Plan'!C355),IF(H_MortgageAmoritization!B301-H_MortgageAmoritization!E302&gt;0,DATE(YEAR(A301),MONTH(A301)+1,DAY(A$2)),#N/A),'Mortgage Payment Plan'!C355),#N/A),#N/A)</f>
        <v>55154</v>
      </c>
      <c r="B302" s="50">
        <f>IFERROR(IF(B301&gt;0,IF(OR(ISBLANK('Mortgage Payment Plan'!G355),'Mortgage Payment Plan'!G355=""),IF(H_MortgageAmoritization!B301-H_MortgageAmoritization!E302&gt;0,H_MortgageAmoritization!B301-H_MortgageAmoritization!E302,#N/A),'Mortgage Payment Plan'!G355),#N/A),#N/A)</f>
        <v>86834.862911576129</v>
      </c>
      <c r="C302" s="50">
        <f>IFERROR(IF(AND(B301&gt;0,H_MortgageAmoritization!B301-H_MortgageAmoritization!E302&gt;0),F302+C301,#N/A),#N/A)</f>
        <v>310456.86291157588</v>
      </c>
      <c r="D302" s="50">
        <f>IFERROR(IF(AND(B301&gt;0,H_MortgageAmoritization!B301-H_MortgageAmoritization!E302&gt;0),D301+G302,#N/A),#N/A)</f>
        <v>0</v>
      </c>
      <c r="E302" s="50">
        <f>IFERROR(IF(B301&gt;0,IF(ISBLANK('Mortgage Payment Plan'!D355),('Mortgage Payment Plan'!E$18+'Mortgage Payment Plan'!E$19+IF(MONTH(A301)+1=MONTH(1&amp;'Mortgage Payment Plan'!E$21),'Mortgage Payment Plan'!E$20,IF(AND(MONTH(A301)+1=13,MONTH(1&amp;'Mortgage Payment Plan'!E$21)=1),'Mortgage Payment Plan'!E$20,0)))-(H_MortgageAmoritization!B301*'Mortgage Payment Plan'!E$9/12),'Mortgage Payment Plan'!D355),#N/A),#N/A)</f>
        <v>1238.3738163603177</v>
      </c>
      <c r="F302" s="50">
        <f>IFERROR(IF(B301&gt;0,IF(ISBLANK('Mortgage Payment Plan'!E355),(H_MortgageAmoritization!B301*'Mortgage Payment Plan'!E$9/12),'Mortgage Payment Plan'!E355),#N/A),#N/A)</f>
        <v>440.36618363968222</v>
      </c>
      <c r="G302" s="50">
        <f>IFERROR(IF(B301&gt;0,IF(ISBLANK('Mortgage Payment Plan'!F355),'Mortgage Payment Plan'!E$14,'Mortgage Payment Plan'!F355),#N/A),#N/A)</f>
        <v>0</v>
      </c>
      <c r="H302" s="50">
        <f t="shared" si="3"/>
        <v>1678.74</v>
      </c>
      <c r="J302" s="49">
        <v>55154</v>
      </c>
      <c r="N302" s="50">
        <v>86834.862911576129</v>
      </c>
      <c r="O302" s="50">
        <v>310456.86291157588</v>
      </c>
      <c r="P302" s="50">
        <v>0</v>
      </c>
      <c r="Q302" s="50" t="e" cm="1">
        <f t="array" ref="Q302">IF('Mortgage Payment Plan'!E$22="Annual",IF(MATCH(J302,S:S,0),N302,#N/A),IF('Mortgage Payment Plan'!E$22="Percentage",_xlfn.IFS(R$2=J302,N302,R$3=J302,N302,R$4=J302,N302,R$5=J302,N302,R$6=J302,N302),#N/A))</f>
        <v>#N/A</v>
      </c>
      <c r="U302" s="49">
        <f>IFERROR(IF(V301&gt;0,IF(H_MortgageAmoritization!V301-H_MortgageAmoritization!Y302&gt;0,DATE(YEAR(U301),MONTH(U301)+1,DAY(U$2)),#N/A),#N/A),#N/A)</f>
        <v>55154</v>
      </c>
      <c r="V302" s="50">
        <f>IFERROR(IF(V301&gt;0,IF(OR(ISBLANK('Mortgage Payment Plan'!Q355),'Mortgage Payment Plan'!Q355=""),IF(H_MortgageAmoritization!V301-H_MortgageAmoritization!Y302&gt;0,H_MortgageAmoritization!V301-H_MortgageAmoritization!Y302,#N/A),'Mortgage Payment Plan'!Q355),#N/A),#N/A)</f>
        <v>86833.843914039258</v>
      </c>
      <c r="W302" s="50">
        <f>IFERROR(IF(AND(V301&gt;0,H_MortgageAmoritization!V301-H_MortgageAmoritization!Y302&gt;0),Z302+W301,#N/A),#N/A)</f>
        <v>310456.28504235734</v>
      </c>
      <c r="X302" s="50">
        <f>IFERROR(IF(AND(V301&gt;0,H_MortgageAmoritization!V301-H_MortgageAmoritization!Y302&gt;0),X301+AA302,#N/A),#N/A)</f>
        <v>0</v>
      </c>
      <c r="Y302" s="50">
        <f>IFERROR(IF(V301&gt;0,(IFERROR(('Mortgage Payment Plan'!E$8*('Mortgage Payment Plan'!E$9/12)/(1-((1+('Mortgage Payment Plan'!E$9/12))^IF('Mortgage Payment Plan'!E$16="30 Year Fixed",-360,-180)))),0))-(H_MortgageAmoritization!V301*'Mortgage Payment Plan'!E$9/12),#N/A),#N/A)</f>
        <v>1238.3803491119688</v>
      </c>
      <c r="Z302" s="50">
        <f>IFERROR(IF(V301&gt;0,(H_MortgageAmoritization!V301*'Mortgage Payment Plan'!E$9/12),#N/A),#N/A)</f>
        <v>440.36112131575618</v>
      </c>
      <c r="AA302" s="50">
        <f>IFERROR(IF(V301&gt;0,'Mortgage Payment Plan'!E$14,#N/A),#N/A)</f>
        <v>0</v>
      </c>
      <c r="AB302" s="49">
        <v>55154</v>
      </c>
      <c r="AC302" s="50">
        <v>86833.843914039258</v>
      </c>
      <c r="AD302" s="50">
        <v>310456.28504235734</v>
      </c>
      <c r="AE302" s="50">
        <v>0</v>
      </c>
    </row>
    <row r="303" spans="1:31" ht="15.75" customHeight="1" x14ac:dyDescent="0.25">
      <c r="A303" s="49">
        <f>IFERROR(IF(B302&gt;0,IF(ISBLANK('Mortgage Payment Plan'!C356),IF(H_MortgageAmoritization!B302-H_MortgageAmoritization!E303&gt;0,DATE(YEAR(A302),MONTH(A302)+1,DAY(A$2)),#N/A),'Mortgage Payment Plan'!C356),#N/A),#N/A)</f>
        <v>55185</v>
      </c>
      <c r="B303" s="50">
        <f>IFERROR(IF(B302&gt;0,IF(OR(ISBLANK('Mortgage Payment Plan'!G356),'Mortgage Payment Plan'!G356=""),IF(H_MortgageAmoritization!B302-H_MortgageAmoritization!E303&gt;0,H_MortgageAmoritization!B302-H_MortgageAmoritization!E303,#N/A),'Mortgage Payment Plan'!G356),#N/A),#N/A)</f>
        <v>85590.297226134004</v>
      </c>
      <c r="C303" s="50">
        <f>IFERROR(IF(AND(B302&gt;0,H_MortgageAmoritization!B302-H_MortgageAmoritization!E303&gt;0),F303+C302,#N/A),#N/A)</f>
        <v>310891.03722613375</v>
      </c>
      <c r="D303" s="50">
        <f>IFERROR(IF(AND(B302&gt;0,H_MortgageAmoritization!B302-H_MortgageAmoritization!E303&gt;0),D302+G303,#N/A),#N/A)</f>
        <v>0</v>
      </c>
      <c r="E303" s="50">
        <f>IFERROR(IF(B302&gt;0,IF(ISBLANK('Mortgage Payment Plan'!D356),('Mortgage Payment Plan'!E$18+'Mortgage Payment Plan'!E$19+IF(MONTH(A302)+1=MONTH(1&amp;'Mortgage Payment Plan'!E$21),'Mortgage Payment Plan'!E$20,IF(AND(MONTH(A302)+1=13,MONTH(1&amp;'Mortgage Payment Plan'!E$21)=1),'Mortgage Payment Plan'!E$20,0)))-(H_MortgageAmoritization!B302*'Mortgage Payment Plan'!E$9/12),'Mortgage Payment Plan'!D356),#N/A),#N/A)</f>
        <v>1244.5656854421193</v>
      </c>
      <c r="F303" s="50">
        <f>IFERROR(IF(B302&gt;0,IF(ISBLANK('Mortgage Payment Plan'!E356),(H_MortgageAmoritization!B302*'Mortgage Payment Plan'!E$9/12),'Mortgage Payment Plan'!E356),#N/A),#N/A)</f>
        <v>434.17431455788068</v>
      </c>
      <c r="G303" s="50">
        <f>IFERROR(IF(B302&gt;0,IF(ISBLANK('Mortgage Payment Plan'!F356),'Mortgage Payment Plan'!E$14,'Mortgage Payment Plan'!F356),#N/A),#N/A)</f>
        <v>0</v>
      </c>
      <c r="H303" s="50">
        <f t="shared" si="3"/>
        <v>1678.74</v>
      </c>
      <c r="J303" s="49">
        <v>55185</v>
      </c>
      <c r="N303" s="50">
        <v>85590.297226134004</v>
      </c>
      <c r="O303" s="50">
        <v>310891.03722613375</v>
      </c>
      <c r="P303" s="50">
        <v>0</v>
      </c>
      <c r="Q303" s="50" t="e" cm="1">
        <f t="array" ref="Q303">IF('Mortgage Payment Plan'!E$22="Annual",IF(MATCH(J303,S:S,0),N303,#N/A),IF('Mortgage Payment Plan'!E$22="Percentage",_xlfn.IFS(R$2=J303,N303,R$3=J303,N303,R$4=J303,N303,R$5=J303,N303,R$6=J303,N303),#N/A))</f>
        <v>#N/A</v>
      </c>
      <c r="U303" s="49">
        <f>IFERROR(IF(V302&gt;0,IF(H_MortgageAmoritization!V302-H_MortgageAmoritization!Y303&gt;0,DATE(YEAR(U302),MONTH(U302)+1,DAY(U$2)),#N/A),#N/A),#N/A)</f>
        <v>55185</v>
      </c>
      <c r="V303" s="50">
        <f>IFERROR(IF(V302&gt;0,IF(OR(ISBLANK('Mortgage Payment Plan'!Q356),'Mortgage Payment Plan'!Q356=""),IF(H_MortgageAmoritization!V302-H_MortgageAmoritization!Y303&gt;0,H_MortgageAmoritization!V302-H_MortgageAmoritization!Y303,#N/A),'Mortgage Payment Plan'!Q356),#N/A),#N/A)</f>
        <v>85589.271663181731</v>
      </c>
      <c r="W303" s="50">
        <f>IFERROR(IF(AND(V302&gt;0,H_MortgageAmoritization!V302-H_MortgageAmoritization!Y303&gt;0),Z303+W302,#N/A),#N/A)</f>
        <v>310890.45426192752</v>
      </c>
      <c r="X303" s="50">
        <f>IFERROR(IF(AND(V302&gt;0,H_MortgageAmoritization!V302-H_MortgageAmoritization!Y303&gt;0),X302+AA303,#N/A),#N/A)</f>
        <v>0</v>
      </c>
      <c r="Y303" s="50">
        <f>IFERROR(IF(V302&gt;0,(IFERROR(('Mortgage Payment Plan'!E$8*('Mortgage Payment Plan'!E$9/12)/(1-((1+('Mortgage Payment Plan'!E$9/12))^IF('Mortgage Payment Plan'!E$16="30 Year Fixed",-360,-180)))),0))-(H_MortgageAmoritization!V302*'Mortgage Payment Plan'!E$9/12),#N/A),#N/A)</f>
        <v>1244.5722508575288</v>
      </c>
      <c r="Z303" s="50">
        <f>IFERROR(IF(V302&gt;0,(H_MortgageAmoritization!V302*'Mortgage Payment Plan'!E$9/12),#N/A),#N/A)</f>
        <v>434.16921957019628</v>
      </c>
      <c r="AA303" s="50">
        <f>IFERROR(IF(V302&gt;0,'Mortgage Payment Plan'!E$14,#N/A),#N/A)</f>
        <v>0</v>
      </c>
      <c r="AB303" s="49">
        <v>55185</v>
      </c>
      <c r="AC303" s="50">
        <v>85589.271663181731</v>
      </c>
      <c r="AD303" s="50">
        <v>310890.45426192752</v>
      </c>
      <c r="AE303" s="50">
        <v>0</v>
      </c>
    </row>
    <row r="304" spans="1:31" ht="15.75" customHeight="1" x14ac:dyDescent="0.25">
      <c r="A304" s="49">
        <f>IFERROR(IF(B303&gt;0,IF(ISBLANK('Mortgage Payment Plan'!C357),IF(H_MortgageAmoritization!B303-H_MortgageAmoritization!E304&gt;0,DATE(YEAR(A303),MONTH(A303)+1,DAY(A$2)),#N/A),'Mortgage Payment Plan'!C357),#N/A),#N/A)</f>
        <v>55213</v>
      </c>
      <c r="B304" s="50">
        <f>IFERROR(IF(B303&gt;0,IF(OR(ISBLANK('Mortgage Payment Plan'!G357),'Mortgage Payment Plan'!G357=""),IF(H_MortgageAmoritization!B303-H_MortgageAmoritization!E304&gt;0,H_MortgageAmoritization!B303-H_MortgageAmoritization!E304,#N/A),'Mortgage Payment Plan'!G357),#N/A),#N/A)</f>
        <v>84339.50871226468</v>
      </c>
      <c r="C304" s="50">
        <f>IFERROR(IF(AND(B303&gt;0,H_MortgageAmoritization!B303-H_MortgageAmoritization!E304&gt;0),F304+C303,#N/A),#N/A)</f>
        <v>311318.9887122644</v>
      </c>
      <c r="D304" s="50">
        <f>IFERROR(IF(AND(B303&gt;0,H_MortgageAmoritization!B303-H_MortgageAmoritization!E304&gt;0),D303+G304,#N/A),#N/A)</f>
        <v>0</v>
      </c>
      <c r="E304" s="50">
        <f>IFERROR(IF(B303&gt;0,IF(ISBLANK('Mortgage Payment Plan'!D357),('Mortgage Payment Plan'!E$18+'Mortgage Payment Plan'!E$19+IF(MONTH(A303)+1=MONTH(1&amp;'Mortgage Payment Plan'!E$21),'Mortgage Payment Plan'!E$20,IF(AND(MONTH(A303)+1=13,MONTH(1&amp;'Mortgage Payment Plan'!E$21)=1),'Mortgage Payment Plan'!E$20,0)))-(H_MortgageAmoritization!B303*'Mortgage Payment Plan'!E$9/12),'Mortgage Payment Plan'!D357),#N/A),#N/A)</f>
        <v>1250.78851386933</v>
      </c>
      <c r="F304" s="50">
        <f>IFERROR(IF(B303&gt;0,IF(ISBLANK('Mortgage Payment Plan'!E357),(H_MortgageAmoritization!B303*'Mortgage Payment Plan'!E$9/12),'Mortgage Payment Plan'!E357),#N/A),#N/A)</f>
        <v>427.95148613066999</v>
      </c>
      <c r="G304" s="50">
        <f>IFERROR(IF(B303&gt;0,IF(ISBLANK('Mortgage Payment Plan'!F357),'Mortgage Payment Plan'!E$14,'Mortgage Payment Plan'!F357),#N/A),#N/A)</f>
        <v>0</v>
      </c>
      <c r="H304" s="50">
        <f t="shared" si="3"/>
        <v>1678.74</v>
      </c>
      <c r="J304" s="49">
        <v>55213</v>
      </c>
      <c r="N304" s="50">
        <v>84339.50871226468</v>
      </c>
      <c r="O304" s="50">
        <v>311318.9887122644</v>
      </c>
      <c r="P304" s="50">
        <v>0</v>
      </c>
      <c r="Q304" s="50" t="e" cm="1">
        <f t="array" ref="Q304">IF('Mortgage Payment Plan'!E$22="Annual",IF(MATCH(J304,S:S,0),N304,#N/A),IF('Mortgage Payment Plan'!E$22="Percentage",_xlfn.IFS(R$2=J304,N304,R$3=J304,N304,R$4=J304,N304,R$5=J304,N304,R$6=J304,N304),#N/A))</f>
        <v>#N/A</v>
      </c>
      <c r="U304" s="49">
        <f>IFERROR(IF(V303&gt;0,IF(H_MortgageAmoritization!V303-H_MortgageAmoritization!Y304&gt;0,DATE(YEAR(U303),MONTH(U303)+1,DAY(U$2)),#N/A),#N/A),#N/A)</f>
        <v>55213</v>
      </c>
      <c r="V304" s="50">
        <f>IFERROR(IF(V303&gt;0,IF(OR(ISBLANK('Mortgage Payment Plan'!Q357),'Mortgage Payment Plan'!Q357=""),IF(H_MortgageAmoritization!V303-H_MortgageAmoritization!Y304&gt;0,H_MortgageAmoritization!V303-H_MortgageAmoritization!Y304,#N/A),'Mortgage Payment Plan'!Q357),#N/A),#N/A)</f>
        <v>84338.476551069922</v>
      </c>
      <c r="W304" s="50">
        <f>IFERROR(IF(AND(V303&gt;0,H_MortgageAmoritization!V303-H_MortgageAmoritization!Y304&gt;0),Z304+W303,#N/A),#N/A)</f>
        <v>311318.40062024345</v>
      </c>
      <c r="X304" s="50">
        <f>IFERROR(IF(AND(V303&gt;0,H_MortgageAmoritization!V303-H_MortgageAmoritization!Y304&gt;0),X303+AA304,#N/A),#N/A)</f>
        <v>0</v>
      </c>
      <c r="Y304" s="50">
        <f>IFERROR(IF(V303&gt;0,(IFERROR(('Mortgage Payment Plan'!E$8*('Mortgage Payment Plan'!E$9/12)/(1-((1+('Mortgage Payment Plan'!E$9/12))^IF('Mortgage Payment Plan'!E$16="30 Year Fixed",-360,-180)))),0))-(H_MortgageAmoritization!V303*'Mortgage Payment Plan'!E$9/12),#N/A),#N/A)</f>
        <v>1250.7951121118165</v>
      </c>
      <c r="Z304" s="50">
        <f>IFERROR(IF(V303&gt;0,(H_MortgageAmoritization!V303*'Mortgage Payment Plan'!E$9/12),#N/A),#N/A)</f>
        <v>427.94635831590864</v>
      </c>
      <c r="AA304" s="50">
        <f>IFERROR(IF(V303&gt;0,'Mortgage Payment Plan'!E$14,#N/A),#N/A)</f>
        <v>0</v>
      </c>
      <c r="AB304" s="49">
        <v>55213</v>
      </c>
      <c r="AC304" s="50">
        <v>84338.476551069922</v>
      </c>
      <c r="AD304" s="50">
        <v>311318.40062024345</v>
      </c>
      <c r="AE304" s="50">
        <v>0</v>
      </c>
    </row>
    <row r="305" spans="1:31" ht="15.75" customHeight="1" x14ac:dyDescent="0.25">
      <c r="A305" s="49">
        <f>IFERROR(IF(B304&gt;0,IF(ISBLANK('Mortgage Payment Plan'!C358),IF(H_MortgageAmoritization!B304-H_MortgageAmoritization!E305&gt;0,DATE(YEAR(A304),MONTH(A304)+1,DAY(A$2)),#N/A),'Mortgage Payment Plan'!C358),#N/A),#N/A)</f>
        <v>55244</v>
      </c>
      <c r="B305" s="50">
        <f>IFERROR(IF(B304&gt;0,IF(OR(ISBLANK('Mortgage Payment Plan'!G358),'Mortgage Payment Plan'!G358=""),IF(H_MortgageAmoritization!B304-H_MortgageAmoritization!E305&gt;0,H_MortgageAmoritization!B304-H_MortgageAmoritization!E305,#N/A),'Mortgage Payment Plan'!G358),#N/A),#N/A)</f>
        <v>83082.466255826002</v>
      </c>
      <c r="C305" s="50">
        <f>IFERROR(IF(AND(B304&gt;0,H_MortgageAmoritization!B304-H_MortgageAmoritization!E305&gt;0),F305+C304,#N/A),#N/A)</f>
        <v>311740.68625582574</v>
      </c>
      <c r="D305" s="50">
        <f>IFERROR(IF(AND(B304&gt;0,H_MortgageAmoritization!B304-H_MortgageAmoritization!E305&gt;0),D304+G305,#N/A),#N/A)</f>
        <v>0</v>
      </c>
      <c r="E305" s="50">
        <f>IFERROR(IF(B304&gt;0,IF(ISBLANK('Mortgage Payment Plan'!D358),('Mortgage Payment Plan'!E$18+'Mortgage Payment Plan'!E$19+IF(MONTH(A304)+1=MONTH(1&amp;'Mortgage Payment Plan'!E$21),'Mortgage Payment Plan'!E$20,IF(AND(MONTH(A304)+1=13,MONTH(1&amp;'Mortgage Payment Plan'!E$21)=1),'Mortgage Payment Plan'!E$20,0)))-(H_MortgageAmoritization!B304*'Mortgage Payment Plan'!E$9/12),'Mortgage Payment Plan'!D358),#N/A),#N/A)</f>
        <v>1257.0424564386767</v>
      </c>
      <c r="F305" s="50">
        <f>IFERROR(IF(B304&gt;0,IF(ISBLANK('Mortgage Payment Plan'!E358),(H_MortgageAmoritization!B304*'Mortgage Payment Plan'!E$9/12),'Mortgage Payment Plan'!E358),#N/A),#N/A)</f>
        <v>421.69754356132336</v>
      </c>
      <c r="G305" s="50">
        <f>IFERROR(IF(B304&gt;0,IF(ISBLANK('Mortgage Payment Plan'!F358),'Mortgage Payment Plan'!E$14,'Mortgage Payment Plan'!F358),#N/A),#N/A)</f>
        <v>0</v>
      </c>
      <c r="H305" s="50">
        <f t="shared" si="3"/>
        <v>1678.74</v>
      </c>
      <c r="J305" s="49">
        <v>55244</v>
      </c>
      <c r="N305" s="50">
        <v>83082.466255826002</v>
      </c>
      <c r="O305" s="50">
        <v>311740.68625582574</v>
      </c>
      <c r="P305" s="50">
        <v>0</v>
      </c>
      <c r="Q305" s="50" t="e" cm="1">
        <f t="array" ref="Q305">IF('Mortgage Payment Plan'!E$22="Annual",IF(MATCH(J305,S:S,0),N305,#N/A),IF('Mortgage Payment Plan'!E$22="Percentage",_xlfn.IFS(R$2=J305,N305,R$3=J305,N305,R$4=J305,N305,R$5=J305,N305,R$6=J305,N305),#N/A))</f>
        <v>#N/A</v>
      </c>
      <c r="U305" s="49">
        <f>IFERROR(IF(V304&gt;0,IF(H_MortgageAmoritization!V304-H_MortgageAmoritization!Y305&gt;0,DATE(YEAR(U304),MONTH(U304)+1,DAY(U$2)),#N/A),#N/A),#N/A)</f>
        <v>55244</v>
      </c>
      <c r="V305" s="50">
        <f>IFERROR(IF(V304&gt;0,IF(OR(ISBLANK('Mortgage Payment Plan'!Q358),'Mortgage Payment Plan'!Q358=""),IF(H_MortgageAmoritization!V304-H_MortgageAmoritization!Y305&gt;0,H_MortgageAmoritization!V304-H_MortgageAmoritization!Y305,#N/A),'Mortgage Payment Plan'!Q358),#N/A),#N/A)</f>
        <v>83081.427463397544</v>
      </c>
      <c r="W305" s="50">
        <f>IFERROR(IF(AND(V304&gt;0,H_MortgageAmoritization!V304-H_MortgageAmoritization!Y305&gt;0),Z305+W304,#N/A),#N/A)</f>
        <v>311740.09300299879</v>
      </c>
      <c r="X305" s="50">
        <f>IFERROR(IF(AND(V304&gt;0,H_MortgageAmoritization!V304-H_MortgageAmoritization!Y305&gt;0),X304+AA305,#N/A),#N/A)</f>
        <v>0</v>
      </c>
      <c r="Y305" s="50">
        <f>IFERROR(IF(V304&gt;0,(IFERROR(('Mortgage Payment Plan'!E$8*('Mortgage Payment Plan'!E$9/12)/(1-((1+('Mortgage Payment Plan'!E$9/12))^IF('Mortgage Payment Plan'!E$16="30 Year Fixed",-360,-180)))),0))-(H_MortgageAmoritization!V304*'Mortgage Payment Plan'!E$9/12),#N/A),#N/A)</f>
        <v>1257.0490876723754</v>
      </c>
      <c r="Z305" s="50">
        <f>IFERROR(IF(V304&gt;0,(H_MortgageAmoritization!V304*'Mortgage Payment Plan'!E$9/12),#N/A),#N/A)</f>
        <v>421.69238275534963</v>
      </c>
      <c r="AA305" s="50">
        <f>IFERROR(IF(V304&gt;0,'Mortgage Payment Plan'!E$14,#N/A),#N/A)</f>
        <v>0</v>
      </c>
      <c r="AB305" s="49">
        <v>55244</v>
      </c>
      <c r="AC305" s="50">
        <v>83081.427463397544</v>
      </c>
      <c r="AD305" s="50">
        <v>311740.09300299879</v>
      </c>
      <c r="AE305" s="50">
        <v>0</v>
      </c>
    </row>
    <row r="306" spans="1:31" ht="15.75" customHeight="1" x14ac:dyDescent="0.25">
      <c r="A306" s="49">
        <f>IFERROR(IF(B305&gt;0,IF(ISBLANK('Mortgage Payment Plan'!C359),IF(H_MortgageAmoritization!B305-H_MortgageAmoritization!E306&gt;0,DATE(YEAR(A305),MONTH(A305)+1,DAY(A$2)),#N/A),'Mortgage Payment Plan'!C359),#N/A),#N/A)</f>
        <v>55274</v>
      </c>
      <c r="B306" s="50">
        <f>IFERROR(IF(B305&gt;0,IF(OR(ISBLANK('Mortgage Payment Plan'!G359),'Mortgage Payment Plan'!G359=""),IF(H_MortgageAmoritization!B305-H_MortgageAmoritization!E306&gt;0,H_MortgageAmoritization!B305-H_MortgageAmoritization!E306,#N/A),'Mortgage Payment Plan'!G359),#N/A),#N/A)</f>
        <v>81819.138587105132</v>
      </c>
      <c r="C306" s="50">
        <f>IFERROR(IF(AND(B305&gt;0,H_MortgageAmoritization!B305-H_MortgageAmoritization!E306&gt;0),F306+C305,#N/A),#N/A)</f>
        <v>312156.09858710488</v>
      </c>
      <c r="D306" s="50">
        <f>IFERROR(IF(AND(B305&gt;0,H_MortgageAmoritization!B305-H_MortgageAmoritization!E306&gt;0),D305+G306,#N/A),#N/A)</f>
        <v>0</v>
      </c>
      <c r="E306" s="50">
        <f>IFERROR(IF(B305&gt;0,IF(ISBLANK('Mortgage Payment Plan'!D359),('Mortgage Payment Plan'!E$18+'Mortgage Payment Plan'!E$19+IF(MONTH(A305)+1=MONTH(1&amp;'Mortgage Payment Plan'!E$21),'Mortgage Payment Plan'!E$20,IF(AND(MONTH(A305)+1=13,MONTH(1&amp;'Mortgage Payment Plan'!E$21)=1),'Mortgage Payment Plan'!E$20,0)))-(H_MortgageAmoritization!B305*'Mortgage Payment Plan'!E$9/12),'Mortgage Payment Plan'!D359),#N/A),#N/A)</f>
        <v>1263.32766872087</v>
      </c>
      <c r="F306" s="50">
        <f>IFERROR(IF(B305&gt;0,IF(ISBLANK('Mortgage Payment Plan'!E359),(H_MortgageAmoritization!B305*'Mortgage Payment Plan'!E$9/12),'Mortgage Payment Plan'!E359),#N/A),#N/A)</f>
        <v>415.41233127913</v>
      </c>
      <c r="G306" s="50">
        <f>IFERROR(IF(B305&gt;0,IF(ISBLANK('Mortgage Payment Plan'!F359),'Mortgage Payment Plan'!E$14,'Mortgage Payment Plan'!F359),#N/A),#N/A)</f>
        <v>0</v>
      </c>
      <c r="H306" s="50">
        <f t="shared" si="3"/>
        <v>1678.74</v>
      </c>
      <c r="J306" s="49">
        <v>55274</v>
      </c>
      <c r="N306" s="50">
        <v>81819.138587105132</v>
      </c>
      <c r="O306" s="50">
        <v>312156.09858710488</v>
      </c>
      <c r="P306" s="50">
        <v>0</v>
      </c>
      <c r="Q306" s="50" t="e" cm="1">
        <f t="array" ref="Q306">IF('Mortgage Payment Plan'!E$22="Annual",IF(MATCH(J306,S:S,0),N306,#N/A),IF('Mortgage Payment Plan'!E$22="Percentage",_xlfn.IFS(R$2=J306,N306,R$3=J306,N306,R$4=J306,N306,R$5=J306,N306,R$6=J306,N306),#N/A))</f>
        <v>#N/A</v>
      </c>
      <c r="U306" s="49">
        <f>IFERROR(IF(V305&gt;0,IF(H_MortgageAmoritization!V305-H_MortgageAmoritization!Y306&gt;0,DATE(YEAR(U305),MONTH(U305)+1,DAY(U$2)),#N/A),#N/A),#N/A)</f>
        <v>55274</v>
      </c>
      <c r="V306" s="50">
        <f>IFERROR(IF(V305&gt;0,IF(OR(ISBLANK('Mortgage Payment Plan'!Q359),'Mortgage Payment Plan'!Q359=""),IF(H_MortgageAmoritization!V305-H_MortgageAmoritization!Y306&gt;0,H_MortgageAmoritization!V305-H_MortgageAmoritization!Y306,#N/A),'Mortgage Payment Plan'!Q359),#N/A),#N/A)</f>
        <v>81818.093130286812</v>
      </c>
      <c r="W306" s="50">
        <f>IFERROR(IF(AND(V305&gt;0,H_MortgageAmoritization!V305-H_MortgageAmoritization!Y306&gt;0),Z306+W305,#N/A),#N/A)</f>
        <v>312155.50014031579</v>
      </c>
      <c r="X306" s="50">
        <f>IFERROR(IF(AND(V305&gt;0,H_MortgageAmoritization!V305-H_MortgageAmoritization!Y306&gt;0),X305+AA306,#N/A),#N/A)</f>
        <v>0</v>
      </c>
      <c r="Y306" s="50">
        <f>IFERROR(IF(V305&gt;0,(IFERROR(('Mortgage Payment Plan'!E$8*('Mortgage Payment Plan'!E$9/12)/(1-((1+('Mortgage Payment Plan'!E$9/12))^IF('Mortgage Payment Plan'!E$16="30 Year Fixed",-360,-180)))),0))-(H_MortgageAmoritization!V305*'Mortgage Payment Plan'!E$9/12),#N/A),#N/A)</f>
        <v>1263.3343331107374</v>
      </c>
      <c r="Z306" s="50">
        <f>IFERROR(IF(V305&gt;0,(H_MortgageAmoritization!V305*'Mortgage Payment Plan'!E$9/12),#N/A),#N/A)</f>
        <v>415.4071373169877</v>
      </c>
      <c r="AA306" s="50">
        <f>IFERROR(IF(V305&gt;0,'Mortgage Payment Plan'!E$14,#N/A),#N/A)</f>
        <v>0</v>
      </c>
      <c r="AB306" s="49">
        <v>55274</v>
      </c>
      <c r="AC306" s="50">
        <v>81818.093130286812</v>
      </c>
      <c r="AD306" s="50">
        <v>312155.50014031579</v>
      </c>
      <c r="AE306" s="50">
        <v>0</v>
      </c>
    </row>
    <row r="307" spans="1:31" ht="15.75" customHeight="1" x14ac:dyDescent="0.25">
      <c r="A307" s="49">
        <f>IFERROR(IF(B306&gt;0,IF(ISBLANK('Mortgage Payment Plan'!C360),IF(H_MortgageAmoritization!B306-H_MortgageAmoritization!E307&gt;0,DATE(YEAR(A306),MONTH(A306)+1,DAY(A$2)),#N/A),'Mortgage Payment Plan'!C360),#N/A),#N/A)</f>
        <v>55305</v>
      </c>
      <c r="B307" s="50">
        <f>IFERROR(IF(B306&gt;0,IF(OR(ISBLANK('Mortgage Payment Plan'!G360),'Mortgage Payment Plan'!G360=""),IF(H_MortgageAmoritization!B306-H_MortgageAmoritization!E307&gt;0,H_MortgageAmoritization!B306-H_MortgageAmoritization!E307,#N/A),'Mortgage Payment Plan'!G360),#N/A),#N/A)</f>
        <v>80549.494280040657</v>
      </c>
      <c r="C307" s="50">
        <f>IFERROR(IF(AND(B306&gt;0,H_MortgageAmoritization!B306-H_MortgageAmoritization!E307&gt;0),F307+C306,#N/A),#N/A)</f>
        <v>312565.19428004039</v>
      </c>
      <c r="D307" s="50">
        <f>IFERROR(IF(AND(B306&gt;0,H_MortgageAmoritization!B306-H_MortgageAmoritization!E307&gt;0),D306+G307,#N/A),#N/A)</f>
        <v>0</v>
      </c>
      <c r="E307" s="50">
        <f>IFERROR(IF(B306&gt;0,IF(ISBLANK('Mortgage Payment Plan'!D360),('Mortgage Payment Plan'!E$18+'Mortgage Payment Plan'!E$19+IF(MONTH(A306)+1=MONTH(1&amp;'Mortgage Payment Plan'!E$21),'Mortgage Payment Plan'!E$20,IF(AND(MONTH(A306)+1=13,MONTH(1&amp;'Mortgage Payment Plan'!E$21)=1),'Mortgage Payment Plan'!E$20,0)))-(H_MortgageAmoritization!B306*'Mortgage Payment Plan'!E$9/12),'Mortgage Payment Plan'!D360),#N/A),#N/A)</f>
        <v>1269.6443070644743</v>
      </c>
      <c r="F307" s="50">
        <f>IFERROR(IF(B306&gt;0,IF(ISBLANK('Mortgage Payment Plan'!E360),(H_MortgageAmoritization!B306*'Mortgage Payment Plan'!E$9/12),'Mortgage Payment Plan'!E360),#N/A),#N/A)</f>
        <v>409.09569293552568</v>
      </c>
      <c r="G307" s="50">
        <f>IFERROR(IF(B306&gt;0,IF(ISBLANK('Mortgage Payment Plan'!F360),'Mortgage Payment Plan'!E$14,'Mortgage Payment Plan'!F360),#N/A),#N/A)</f>
        <v>0</v>
      </c>
      <c r="H307" s="50">
        <f t="shared" si="3"/>
        <v>1678.74</v>
      </c>
      <c r="J307" s="49">
        <v>55305</v>
      </c>
      <c r="N307" s="50">
        <v>80549.494280040657</v>
      </c>
      <c r="O307" s="50">
        <v>312565.19428004039</v>
      </c>
      <c r="P307" s="50">
        <v>0</v>
      </c>
      <c r="Q307" s="50" t="e" cm="1">
        <f t="array" ref="Q307">IF('Mortgage Payment Plan'!E$22="Annual",IF(MATCH(J307,S:S,0),N307,#N/A),IF('Mortgage Payment Plan'!E$22="Percentage",_xlfn.IFS(R$2=J307,N307,R$3=J307,N307,R$4=J307,N307,R$5=J307,N307,R$6=J307,N307),#N/A))</f>
        <v>#N/A</v>
      </c>
      <c r="U307" s="49">
        <f>IFERROR(IF(V306&gt;0,IF(H_MortgageAmoritization!V306-H_MortgageAmoritization!Y307&gt;0,DATE(YEAR(U306),MONTH(U306)+1,DAY(U$2)),#N/A),#N/A),#N/A)</f>
        <v>55305</v>
      </c>
      <c r="V307" s="50">
        <f>IFERROR(IF(V306&gt;0,IF(OR(ISBLANK('Mortgage Payment Plan'!Q360),'Mortgage Payment Plan'!Q360=""),IF(H_MortgageAmoritization!V306-H_MortgageAmoritization!Y307&gt;0,H_MortgageAmoritization!V306-H_MortgageAmoritization!Y307,#N/A),'Mortgage Payment Plan'!Q360),#N/A),#N/A)</f>
        <v>80548.442125510526</v>
      </c>
      <c r="W307" s="50">
        <f>IFERROR(IF(AND(V306&gt;0,H_MortgageAmoritization!V306-H_MortgageAmoritization!Y307&gt;0),Z307+W306,#N/A),#N/A)</f>
        <v>312564.59060596721</v>
      </c>
      <c r="X307" s="50">
        <f>IFERROR(IF(AND(V306&gt;0,H_MortgageAmoritization!V306-H_MortgageAmoritization!Y307&gt;0),X306+AA307,#N/A),#N/A)</f>
        <v>0</v>
      </c>
      <c r="Y307" s="50">
        <f>IFERROR(IF(V306&gt;0,(IFERROR(('Mortgage Payment Plan'!E$8*('Mortgage Payment Plan'!E$9/12)/(1-((1+('Mortgage Payment Plan'!E$9/12))^IF('Mortgage Payment Plan'!E$16="30 Year Fixed",-360,-180)))),0))-(H_MortgageAmoritization!V306*'Mortgage Payment Plan'!E$9/12),#N/A),#N/A)</f>
        <v>1269.6510047762911</v>
      </c>
      <c r="Z307" s="50">
        <f>IFERROR(IF(V306&gt;0,(H_MortgageAmoritization!V306*'Mortgage Payment Plan'!E$9/12),#N/A),#N/A)</f>
        <v>409.09046565143404</v>
      </c>
      <c r="AA307" s="50">
        <f>IFERROR(IF(V306&gt;0,'Mortgage Payment Plan'!E$14,#N/A),#N/A)</f>
        <v>0</v>
      </c>
      <c r="AB307" s="49">
        <v>55305</v>
      </c>
      <c r="AC307" s="50">
        <v>80548.442125510526</v>
      </c>
      <c r="AD307" s="50">
        <v>312564.59060596721</v>
      </c>
      <c r="AE307" s="50">
        <v>0</v>
      </c>
    </row>
    <row r="308" spans="1:31" ht="15.75" customHeight="1" x14ac:dyDescent="0.25">
      <c r="A308" s="49">
        <f>IFERROR(IF(B307&gt;0,IF(ISBLANK('Mortgage Payment Plan'!C361),IF(H_MortgageAmoritization!B307-H_MortgageAmoritization!E308&gt;0,DATE(YEAR(A307),MONTH(A307)+1,DAY(A$2)),#N/A),'Mortgage Payment Plan'!C361),#N/A),#N/A)</f>
        <v>55335</v>
      </c>
      <c r="B308" s="50">
        <f>IFERROR(IF(B307&gt;0,IF(OR(ISBLANK('Mortgage Payment Plan'!G361),'Mortgage Payment Plan'!G361=""),IF(H_MortgageAmoritization!B307-H_MortgageAmoritization!E308&gt;0,H_MortgageAmoritization!B307-H_MortgageAmoritization!E308,#N/A),'Mortgage Payment Plan'!G361),#N/A),#N/A)</f>
        <v>79273.501751440854</v>
      </c>
      <c r="C308" s="50">
        <f>IFERROR(IF(AND(B307&gt;0,H_MortgageAmoritization!B307-H_MortgageAmoritization!E308&gt;0),F308+C307,#N/A),#N/A)</f>
        <v>312967.94175144058</v>
      </c>
      <c r="D308" s="50">
        <f>IFERROR(IF(AND(B307&gt;0,H_MortgageAmoritization!B307-H_MortgageAmoritization!E308&gt;0),D307+G308,#N/A),#N/A)</f>
        <v>0</v>
      </c>
      <c r="E308" s="50">
        <f>IFERROR(IF(B307&gt;0,IF(ISBLANK('Mortgage Payment Plan'!D361),('Mortgage Payment Plan'!E$18+'Mortgage Payment Plan'!E$19+IF(MONTH(A307)+1=MONTH(1&amp;'Mortgage Payment Plan'!E$21),'Mortgage Payment Plan'!E$20,IF(AND(MONTH(A307)+1=13,MONTH(1&amp;'Mortgage Payment Plan'!E$21)=1),'Mortgage Payment Plan'!E$20,0)))-(H_MortgageAmoritization!B307*'Mortgage Payment Plan'!E$9/12),'Mortgage Payment Plan'!D361),#N/A),#N/A)</f>
        <v>1275.9925285997967</v>
      </c>
      <c r="F308" s="50">
        <f>IFERROR(IF(B307&gt;0,IF(ISBLANK('Mortgage Payment Plan'!E361),(H_MortgageAmoritization!B307*'Mortgage Payment Plan'!E$9/12),'Mortgage Payment Plan'!E361),#N/A),#N/A)</f>
        <v>402.74747140020327</v>
      </c>
      <c r="G308" s="50">
        <f>IFERROR(IF(B307&gt;0,IF(ISBLANK('Mortgage Payment Plan'!F361),'Mortgage Payment Plan'!E$14,'Mortgage Payment Plan'!F361),#N/A),#N/A)</f>
        <v>0</v>
      </c>
      <c r="H308" s="50">
        <f t="shared" si="3"/>
        <v>1678.74</v>
      </c>
      <c r="J308" s="49">
        <v>55335</v>
      </c>
      <c r="N308" s="50">
        <v>79273.501751440854</v>
      </c>
      <c r="O308" s="50">
        <v>312967.94175144058</v>
      </c>
      <c r="P308" s="50">
        <v>0</v>
      </c>
      <c r="Q308" s="50" t="e" cm="1">
        <f t="array" ref="Q308">IF('Mortgage Payment Plan'!E$22="Annual",IF(MATCH(J308,S:S,0),N308,#N/A),IF('Mortgage Payment Plan'!E$22="Percentage",_xlfn.IFS(R$2=J308,N308,R$3=J308,N308,R$4=J308,N308,R$5=J308,N308,R$6=J308,N308),#N/A))</f>
        <v>#N/A</v>
      </c>
      <c r="U308" s="49">
        <f>IFERROR(IF(V307&gt;0,IF(H_MortgageAmoritization!V307-H_MortgageAmoritization!Y308&gt;0,DATE(YEAR(U307),MONTH(U307)+1,DAY(U$2)),#N/A),#N/A),#N/A)</f>
        <v>55335</v>
      </c>
      <c r="V308" s="50">
        <f>IFERROR(IF(V307&gt;0,IF(OR(ISBLANK('Mortgage Payment Plan'!Q361),'Mortgage Payment Plan'!Q361=""),IF(H_MortgageAmoritization!V307-H_MortgageAmoritization!Y308&gt;0,H_MortgageAmoritization!V307-H_MortgageAmoritization!Y308,#N/A),'Mortgage Payment Plan'!Q361),#N/A),#N/A)</f>
        <v>79272.442865710356</v>
      </c>
      <c r="W308" s="50">
        <f>IFERROR(IF(AND(V307&gt;0,H_MortgageAmoritization!V307-H_MortgageAmoritization!Y308&gt;0),Z308+W307,#N/A),#N/A)</f>
        <v>312967.33281659475</v>
      </c>
      <c r="X308" s="50">
        <f>IFERROR(IF(AND(V307&gt;0,H_MortgageAmoritization!V307-H_MortgageAmoritization!Y308&gt;0),X307+AA308,#N/A),#N/A)</f>
        <v>0</v>
      </c>
      <c r="Y308" s="50">
        <f>IFERROR(IF(V307&gt;0,(IFERROR(('Mortgage Payment Plan'!E$8*('Mortgage Payment Plan'!E$9/12)/(1-((1+('Mortgage Payment Plan'!E$9/12))^IF('Mortgage Payment Plan'!E$16="30 Year Fixed",-360,-180)))),0))-(H_MortgageAmoritization!V307*'Mortgage Payment Plan'!E$9/12),#N/A),#N/A)</f>
        <v>1275.9992598001725</v>
      </c>
      <c r="Z308" s="50">
        <f>IFERROR(IF(V307&gt;0,(H_MortgageAmoritization!V307*'Mortgage Payment Plan'!E$9/12),#N/A),#N/A)</f>
        <v>402.74221062755259</v>
      </c>
      <c r="AA308" s="50">
        <f>IFERROR(IF(V307&gt;0,'Mortgage Payment Plan'!E$14,#N/A),#N/A)</f>
        <v>0</v>
      </c>
      <c r="AB308" s="49">
        <v>55335</v>
      </c>
      <c r="AC308" s="50">
        <v>79272.442865710356</v>
      </c>
      <c r="AD308" s="50">
        <v>312967.33281659475</v>
      </c>
      <c r="AE308" s="50">
        <v>0</v>
      </c>
    </row>
    <row r="309" spans="1:31" ht="15.75" customHeight="1" x14ac:dyDescent="0.25">
      <c r="A309" s="49">
        <f>IFERROR(IF(B308&gt;0,IF(ISBLANK('Mortgage Payment Plan'!C362),IF(H_MortgageAmoritization!B308-H_MortgageAmoritization!E309&gt;0,DATE(YEAR(A308),MONTH(A308)+1,DAY(A$2)),#N/A),'Mortgage Payment Plan'!C362),#N/A),#N/A)</f>
        <v>55366</v>
      </c>
      <c r="B309" s="50">
        <f>IFERROR(IF(B308&gt;0,IF(OR(ISBLANK('Mortgage Payment Plan'!G362),'Mortgage Payment Plan'!G362=""),IF(H_MortgageAmoritization!B308-H_MortgageAmoritization!E309&gt;0,H_MortgageAmoritization!B308-H_MortgageAmoritization!E309,#N/A),'Mortgage Payment Plan'!G362),#N/A),#N/A)</f>
        <v>77991.129260198053</v>
      </c>
      <c r="C309" s="50">
        <f>IFERROR(IF(AND(B308&gt;0,H_MortgageAmoritization!B308-H_MortgageAmoritization!E309&gt;0),F309+C308,#N/A),#N/A)</f>
        <v>313364.3092601978</v>
      </c>
      <c r="D309" s="50">
        <f>IFERROR(IF(AND(B308&gt;0,H_MortgageAmoritization!B308-H_MortgageAmoritization!E309&gt;0),D308+G309,#N/A),#N/A)</f>
        <v>0</v>
      </c>
      <c r="E309" s="50">
        <f>IFERROR(IF(B308&gt;0,IF(ISBLANK('Mortgage Payment Plan'!D362),('Mortgage Payment Plan'!E$18+'Mortgage Payment Plan'!E$19+IF(MONTH(A308)+1=MONTH(1&amp;'Mortgage Payment Plan'!E$21),'Mortgage Payment Plan'!E$20,IF(AND(MONTH(A308)+1=13,MONTH(1&amp;'Mortgage Payment Plan'!E$21)=1),'Mortgage Payment Plan'!E$20,0)))-(H_MortgageAmoritization!B308*'Mortgage Payment Plan'!E$9/12),'Mortgage Payment Plan'!D362),#N/A),#N/A)</f>
        <v>1282.3724912427958</v>
      </c>
      <c r="F309" s="50">
        <f>IFERROR(IF(B308&gt;0,IF(ISBLANK('Mortgage Payment Plan'!E362),(H_MortgageAmoritization!B308*'Mortgage Payment Plan'!E$9/12),'Mortgage Payment Plan'!E362),#N/A),#N/A)</f>
        <v>396.36750875720423</v>
      </c>
      <c r="G309" s="50">
        <f>IFERROR(IF(B308&gt;0,IF(ISBLANK('Mortgage Payment Plan'!F362),'Mortgage Payment Plan'!E$14,'Mortgage Payment Plan'!F362),#N/A),#N/A)</f>
        <v>0</v>
      </c>
      <c r="H309" s="50">
        <f t="shared" si="3"/>
        <v>1678.74</v>
      </c>
      <c r="J309" s="49">
        <v>55366</v>
      </c>
      <c r="N309" s="50">
        <v>77991.129260198053</v>
      </c>
      <c r="O309" s="50">
        <v>313364.3092601978</v>
      </c>
      <c r="P309" s="50">
        <v>0</v>
      </c>
      <c r="Q309" s="50" t="e" cm="1">
        <f t="array" ref="Q309">IF('Mortgage Payment Plan'!E$22="Annual",IF(MATCH(J309,S:S,0),N309,#N/A),IF('Mortgage Payment Plan'!E$22="Percentage",_xlfn.IFS(R$2=J309,N309,R$3=J309,N309,R$4=J309,N309,R$5=J309,N309,R$6=J309,N309),#N/A))</f>
        <v>#N/A</v>
      </c>
      <c r="U309" s="49">
        <f>IFERROR(IF(V308&gt;0,IF(H_MortgageAmoritization!V308-H_MortgageAmoritization!Y309&gt;0,DATE(YEAR(U308),MONTH(U308)+1,DAY(U$2)),#N/A),#N/A),#N/A)</f>
        <v>55366</v>
      </c>
      <c r="V309" s="50">
        <f>IFERROR(IF(V308&gt;0,IF(OR(ISBLANK('Mortgage Payment Plan'!Q362),'Mortgage Payment Plan'!Q362=""),IF(H_MortgageAmoritization!V308-H_MortgageAmoritization!Y309&gt;0,H_MortgageAmoritization!V308-H_MortgageAmoritization!Y309,#N/A),'Mortgage Payment Plan'!Q362),#N/A),#N/A)</f>
        <v>77990.063609611185</v>
      </c>
      <c r="W309" s="50">
        <f>IFERROR(IF(AND(V308&gt;0,H_MortgageAmoritization!V308-H_MortgageAmoritization!Y309&gt;0),Z309+W308,#N/A),#N/A)</f>
        <v>313363.69503092329</v>
      </c>
      <c r="X309" s="50">
        <f>IFERROR(IF(AND(V308&gt;0,H_MortgageAmoritization!V308-H_MortgageAmoritization!Y309&gt;0),X308+AA309,#N/A),#N/A)</f>
        <v>0</v>
      </c>
      <c r="Y309" s="50">
        <f>IFERROR(IF(V308&gt;0,(IFERROR(('Mortgage Payment Plan'!E$8*('Mortgage Payment Plan'!E$9/12)/(1-((1+('Mortgage Payment Plan'!E$9/12))^IF('Mortgage Payment Plan'!E$16="30 Year Fixed",-360,-180)))),0))-(H_MortgageAmoritization!V308*'Mortgage Payment Plan'!E$9/12),#N/A),#N/A)</f>
        <v>1282.3792560991733</v>
      </c>
      <c r="Z309" s="50">
        <f>IFERROR(IF(V308&gt;0,(H_MortgageAmoritization!V308*'Mortgage Payment Plan'!E$9/12),#N/A),#N/A)</f>
        <v>396.36221432855177</v>
      </c>
      <c r="AA309" s="50">
        <f>IFERROR(IF(V308&gt;0,'Mortgage Payment Plan'!E$14,#N/A),#N/A)</f>
        <v>0</v>
      </c>
      <c r="AB309" s="49">
        <v>55366</v>
      </c>
      <c r="AC309" s="50">
        <v>77990.063609611185</v>
      </c>
      <c r="AD309" s="50">
        <v>313363.69503092329</v>
      </c>
      <c r="AE309" s="50">
        <v>0</v>
      </c>
    </row>
    <row r="310" spans="1:31" ht="15.75" customHeight="1" x14ac:dyDescent="0.25">
      <c r="A310" s="49">
        <f>IFERROR(IF(B309&gt;0,IF(ISBLANK('Mortgage Payment Plan'!C363),IF(H_MortgageAmoritization!B309-H_MortgageAmoritization!E310&gt;0,DATE(YEAR(A309),MONTH(A309)+1,DAY(A$2)),#N/A),'Mortgage Payment Plan'!C363),#N/A),#N/A)</f>
        <v>55397</v>
      </c>
      <c r="B310" s="50">
        <f>IFERROR(IF(B309&gt;0,IF(OR(ISBLANK('Mortgage Payment Plan'!G363),'Mortgage Payment Plan'!G363=""),IF(H_MortgageAmoritization!B309-H_MortgageAmoritization!E310&gt;0,H_MortgageAmoritization!B309-H_MortgageAmoritization!E310,#N/A),'Mortgage Payment Plan'!G363),#N/A),#N/A)</f>
        <v>76702.344906499042</v>
      </c>
      <c r="C310" s="50">
        <f>IFERROR(IF(AND(B309&gt;0,H_MortgageAmoritization!B309-H_MortgageAmoritization!E310&gt;0),F310+C309,#N/A),#N/A)</f>
        <v>313754.26490649878</v>
      </c>
      <c r="D310" s="50">
        <f>IFERROR(IF(AND(B309&gt;0,H_MortgageAmoritization!B309-H_MortgageAmoritization!E310&gt;0),D309+G310,#N/A),#N/A)</f>
        <v>0</v>
      </c>
      <c r="E310" s="50">
        <f>IFERROR(IF(B309&gt;0,IF(ISBLANK('Mortgage Payment Plan'!D363),('Mortgage Payment Plan'!E$18+'Mortgage Payment Plan'!E$19+IF(MONTH(A309)+1=MONTH(1&amp;'Mortgage Payment Plan'!E$21),'Mortgage Payment Plan'!E$20,IF(AND(MONTH(A309)+1=13,MONTH(1&amp;'Mortgage Payment Plan'!E$21)=1),'Mortgage Payment Plan'!E$20,0)))-(H_MortgageAmoritization!B309*'Mortgage Payment Plan'!E$9/12),'Mortgage Payment Plan'!D363),#N/A),#N/A)</f>
        <v>1288.7843536990097</v>
      </c>
      <c r="F310" s="50">
        <f>IFERROR(IF(B309&gt;0,IF(ISBLANK('Mortgage Payment Plan'!E363),(H_MortgageAmoritization!B309*'Mortgage Payment Plan'!E$9/12),'Mortgage Payment Plan'!E363),#N/A),#N/A)</f>
        <v>389.95564630099028</v>
      </c>
      <c r="G310" s="50">
        <f>IFERROR(IF(B309&gt;0,IF(ISBLANK('Mortgage Payment Plan'!F363),'Mortgage Payment Plan'!E$14,'Mortgage Payment Plan'!F363),#N/A),#N/A)</f>
        <v>0</v>
      </c>
      <c r="H310" s="50">
        <f t="shared" si="3"/>
        <v>1678.74</v>
      </c>
      <c r="J310" s="49">
        <v>55397</v>
      </c>
      <c r="N310" s="50">
        <v>76702.344906499042</v>
      </c>
      <c r="O310" s="50">
        <v>313754.26490649878</v>
      </c>
      <c r="P310" s="50">
        <v>0</v>
      </c>
      <c r="Q310" s="50" t="e" cm="1">
        <f t="array" ref="Q310">IF('Mortgage Payment Plan'!E$22="Annual",IF(MATCH(J310,S:S,0),N310,#N/A),IF('Mortgage Payment Plan'!E$22="Percentage",_xlfn.IFS(R$2=J310,N310,R$3=J310,N310,R$4=J310,N310,R$5=J310,N310,R$6=J310,N310),#N/A))</f>
        <v>#N/A</v>
      </c>
      <c r="U310" s="49">
        <f>IFERROR(IF(V309&gt;0,IF(H_MortgageAmoritization!V309-H_MortgageAmoritization!Y310&gt;0,DATE(YEAR(U309),MONTH(U309)+1,DAY(U$2)),#N/A),#N/A),#N/A)</f>
        <v>55397</v>
      </c>
      <c r="V310" s="50">
        <f>IFERROR(IF(V309&gt;0,IF(OR(ISBLANK('Mortgage Payment Plan'!Q363),'Mortgage Payment Plan'!Q363=""),IF(H_MortgageAmoritization!V309-H_MortgageAmoritization!Y310&gt;0,H_MortgageAmoritization!V309-H_MortgageAmoritization!Y310,#N/A),'Mortgage Payment Plan'!Q363),#N/A),#N/A)</f>
        <v>76701.27245723152</v>
      </c>
      <c r="W310" s="50">
        <f>IFERROR(IF(AND(V309&gt;0,H_MortgageAmoritization!V309-H_MortgageAmoritization!Y310&gt;0),Z310+W309,#N/A),#N/A)</f>
        <v>313753.64534897136</v>
      </c>
      <c r="X310" s="50">
        <f>IFERROR(IF(AND(V309&gt;0,H_MortgageAmoritization!V309-H_MortgageAmoritization!Y310&gt;0),X309+AA310,#N/A),#N/A)</f>
        <v>0</v>
      </c>
      <c r="Y310" s="50">
        <f>IFERROR(IF(V309&gt;0,(IFERROR(('Mortgage Payment Plan'!E$8*('Mortgage Payment Plan'!E$9/12)/(1-((1+('Mortgage Payment Plan'!E$9/12))^IF('Mortgage Payment Plan'!E$16="30 Year Fixed",-360,-180)))),0))-(H_MortgageAmoritization!V309*'Mortgage Payment Plan'!E$9/12),#N/A),#N/A)</f>
        <v>1288.7911523796693</v>
      </c>
      <c r="Z310" s="50">
        <f>IFERROR(IF(V309&gt;0,(H_MortgageAmoritization!V309*'Mortgage Payment Plan'!E$9/12),#N/A),#N/A)</f>
        <v>389.95031804805586</v>
      </c>
      <c r="AA310" s="50">
        <f>IFERROR(IF(V309&gt;0,'Mortgage Payment Plan'!E$14,#N/A),#N/A)</f>
        <v>0</v>
      </c>
      <c r="AB310" s="49">
        <v>55397</v>
      </c>
      <c r="AC310" s="50">
        <v>76701.27245723152</v>
      </c>
      <c r="AD310" s="50">
        <v>313753.64534897136</v>
      </c>
      <c r="AE310" s="50">
        <v>0</v>
      </c>
    </row>
    <row r="311" spans="1:31" ht="15.75" customHeight="1" x14ac:dyDescent="0.25">
      <c r="A311" s="49">
        <f>IFERROR(IF(B310&gt;0,IF(ISBLANK('Mortgage Payment Plan'!C364),IF(H_MortgageAmoritization!B310-H_MortgageAmoritization!E311&gt;0,DATE(YEAR(A310),MONTH(A310)+1,DAY(A$2)),#N/A),'Mortgage Payment Plan'!C364),#N/A),#N/A)</f>
        <v>55427</v>
      </c>
      <c r="B311" s="50">
        <f>IFERROR(IF(B310&gt;0,IF(OR(ISBLANK('Mortgage Payment Plan'!G364),'Mortgage Payment Plan'!G364=""),IF(H_MortgageAmoritization!B310-H_MortgageAmoritization!E311&gt;0,H_MortgageAmoritization!B310-H_MortgageAmoritization!E311,#N/A),'Mortgage Payment Plan'!G364),#N/A),#N/A)</f>
        <v>75407.116631031531</v>
      </c>
      <c r="C311" s="50">
        <f>IFERROR(IF(AND(B310&gt;0,H_MortgageAmoritization!B310-H_MortgageAmoritization!E311&gt;0),F311+C310,#N/A),#N/A)</f>
        <v>314137.7766310313</v>
      </c>
      <c r="D311" s="50">
        <f>IFERROR(IF(AND(B310&gt;0,H_MortgageAmoritization!B310-H_MortgageAmoritization!E311&gt;0),D310+G311,#N/A),#N/A)</f>
        <v>0</v>
      </c>
      <c r="E311" s="50">
        <f>IFERROR(IF(B310&gt;0,IF(ISBLANK('Mortgage Payment Plan'!D364),('Mortgage Payment Plan'!E$18+'Mortgage Payment Plan'!E$19+IF(MONTH(A310)+1=MONTH(1&amp;'Mortgage Payment Plan'!E$21),'Mortgage Payment Plan'!E$20,IF(AND(MONTH(A310)+1=13,MONTH(1&amp;'Mortgage Payment Plan'!E$21)=1),'Mortgage Payment Plan'!E$20,0)))-(H_MortgageAmoritization!B310*'Mortgage Payment Plan'!E$9/12),'Mortgage Payment Plan'!D364),#N/A),#N/A)</f>
        <v>1295.2282754675048</v>
      </c>
      <c r="F311" s="50">
        <f>IFERROR(IF(B310&gt;0,IF(ISBLANK('Mortgage Payment Plan'!E364),(H_MortgageAmoritization!B310*'Mortgage Payment Plan'!E$9/12),'Mortgage Payment Plan'!E364),#N/A),#N/A)</f>
        <v>383.51172453249518</v>
      </c>
      <c r="G311" s="50">
        <f>IFERROR(IF(B310&gt;0,IF(ISBLANK('Mortgage Payment Plan'!F364),'Mortgage Payment Plan'!E$14,'Mortgage Payment Plan'!F364),#N/A),#N/A)</f>
        <v>0</v>
      </c>
      <c r="H311" s="50">
        <f t="shared" si="3"/>
        <v>1678.74</v>
      </c>
      <c r="J311" s="49">
        <v>55427</v>
      </c>
      <c r="N311" s="50">
        <v>75407.116631031531</v>
      </c>
      <c r="O311" s="50">
        <v>314137.7766310313</v>
      </c>
      <c r="P311" s="50">
        <v>0</v>
      </c>
      <c r="Q311" s="50" t="e" cm="1">
        <f t="array" ref="Q311">IF('Mortgage Payment Plan'!E$22="Annual",IF(MATCH(J311,S:S,0),N311,#N/A),IF('Mortgage Payment Plan'!E$22="Percentage",_xlfn.IFS(R$2=J311,N311,R$3=J311,N311,R$4=J311,N311,R$5=J311,N311,R$6=J311,N311),#N/A))</f>
        <v>#N/A</v>
      </c>
      <c r="U311" s="49">
        <f>IFERROR(IF(V310&gt;0,IF(H_MortgageAmoritization!V310-H_MortgageAmoritization!Y311&gt;0,DATE(YEAR(U310),MONTH(U310)+1,DAY(U$2)),#N/A),#N/A),#N/A)</f>
        <v>55427</v>
      </c>
      <c r="V311" s="50">
        <f>IFERROR(IF(V310&gt;0,IF(OR(ISBLANK('Mortgage Payment Plan'!Q364),'Mortgage Payment Plan'!Q364=""),IF(H_MortgageAmoritization!V310-H_MortgageAmoritization!Y311&gt;0,H_MortgageAmoritization!V310-H_MortgageAmoritization!Y311,#N/A),'Mortgage Payment Plan'!Q364),#N/A),#N/A)</f>
        <v>75406.037349089951</v>
      </c>
      <c r="W311" s="50">
        <f>IFERROR(IF(AND(V310&gt;0,H_MortgageAmoritization!V310-H_MortgageAmoritization!Y311&gt;0),Z311+W310,#N/A),#N/A)</f>
        <v>314137.15171125752</v>
      </c>
      <c r="X311" s="50">
        <f>IFERROR(IF(AND(V310&gt;0,H_MortgageAmoritization!V310-H_MortgageAmoritization!Y311&gt;0),X310+AA311,#N/A),#N/A)</f>
        <v>0</v>
      </c>
      <c r="Y311" s="50">
        <f>IFERROR(IF(V310&gt;0,(IFERROR(('Mortgage Payment Plan'!E$8*('Mortgage Payment Plan'!E$9/12)/(1-((1+('Mortgage Payment Plan'!E$9/12))^IF('Mortgage Payment Plan'!E$16="30 Year Fixed",-360,-180)))),0))-(H_MortgageAmoritization!V310*'Mortgage Payment Plan'!E$9/12),#N/A),#N/A)</f>
        <v>1295.2351081415675</v>
      </c>
      <c r="Z311" s="50">
        <f>IFERROR(IF(V310&gt;0,(H_MortgageAmoritization!V310*'Mortgage Payment Plan'!E$9/12),#N/A),#N/A)</f>
        <v>383.50636228615758</v>
      </c>
      <c r="AA311" s="50">
        <f>IFERROR(IF(V310&gt;0,'Mortgage Payment Plan'!E$14,#N/A),#N/A)</f>
        <v>0</v>
      </c>
      <c r="AB311" s="49">
        <v>55427</v>
      </c>
      <c r="AC311" s="50">
        <v>75406.037349089951</v>
      </c>
      <c r="AD311" s="50">
        <v>314137.15171125752</v>
      </c>
      <c r="AE311" s="50">
        <v>0</v>
      </c>
    </row>
    <row r="312" spans="1:31" ht="15.75" customHeight="1" x14ac:dyDescent="0.25">
      <c r="A312" s="49">
        <f>IFERROR(IF(B311&gt;0,IF(ISBLANK('Mortgage Payment Plan'!C365),IF(H_MortgageAmoritization!B311-H_MortgageAmoritization!E312&gt;0,DATE(YEAR(A311),MONTH(A311)+1,DAY(A$2)),#N/A),'Mortgage Payment Plan'!C365),#N/A),#N/A)</f>
        <v>55458</v>
      </c>
      <c r="B312" s="50">
        <f>IFERROR(IF(B311&gt;0,IF(OR(ISBLANK('Mortgage Payment Plan'!G365),'Mortgage Payment Plan'!G365=""),IF(H_MortgageAmoritization!B311-H_MortgageAmoritization!E312&gt;0,H_MortgageAmoritization!B311-H_MortgageAmoritization!E312,#N/A),'Mortgage Payment Plan'!G365),#N/A),#N/A)</f>
        <v>74105.412214186683</v>
      </c>
      <c r="C312" s="50">
        <f>IFERROR(IF(AND(B311&gt;0,H_MortgageAmoritization!B311-H_MortgageAmoritization!E312&gt;0),F312+C311,#N/A),#N/A)</f>
        <v>314514.81221418647</v>
      </c>
      <c r="D312" s="50">
        <f>IFERROR(IF(AND(B311&gt;0,H_MortgageAmoritization!B311-H_MortgageAmoritization!E312&gt;0),D311+G312,#N/A),#N/A)</f>
        <v>0</v>
      </c>
      <c r="E312" s="50">
        <f>IFERROR(IF(B311&gt;0,IF(ISBLANK('Mortgage Payment Plan'!D365),('Mortgage Payment Plan'!E$18+'Mortgage Payment Plan'!E$19+IF(MONTH(A311)+1=MONTH(1&amp;'Mortgage Payment Plan'!E$21),'Mortgage Payment Plan'!E$20,IF(AND(MONTH(A311)+1=13,MONTH(1&amp;'Mortgage Payment Plan'!E$21)=1),'Mortgage Payment Plan'!E$20,0)))-(H_MortgageAmoritization!B311*'Mortgage Payment Plan'!E$9/12),'Mortgage Payment Plan'!D365),#N/A),#N/A)</f>
        <v>1301.7044168448424</v>
      </c>
      <c r="F312" s="50">
        <f>IFERROR(IF(B311&gt;0,IF(ISBLANK('Mortgage Payment Plan'!E365),(H_MortgageAmoritization!B311*'Mortgage Payment Plan'!E$9/12),'Mortgage Payment Plan'!E365),#N/A),#N/A)</f>
        <v>377.03558315515761</v>
      </c>
      <c r="G312" s="50">
        <f>IFERROR(IF(B311&gt;0,IF(ISBLANK('Mortgage Payment Plan'!F365),'Mortgage Payment Plan'!E$14,'Mortgage Payment Plan'!F365),#N/A),#N/A)</f>
        <v>0</v>
      </c>
      <c r="H312" s="50">
        <f t="shared" si="3"/>
        <v>1678.74</v>
      </c>
      <c r="J312" s="49">
        <v>55458</v>
      </c>
      <c r="N312" s="50">
        <v>74105.412214186683</v>
      </c>
      <c r="O312" s="50">
        <v>314514.81221418647</v>
      </c>
      <c r="P312" s="50">
        <v>0</v>
      </c>
      <c r="Q312" s="50" t="e" cm="1">
        <f t="array" ref="Q312">IF('Mortgage Payment Plan'!E$22="Annual",IF(MATCH(J312,S:S,0),N312,#N/A),IF('Mortgage Payment Plan'!E$22="Percentage",_xlfn.IFS(R$2=J312,N312,R$3=J312,N312,R$4=J312,N312,R$5=J312,N312,R$6=J312,N312),#N/A))</f>
        <v>#N/A</v>
      </c>
      <c r="U312" s="49">
        <f>IFERROR(IF(V311&gt;0,IF(H_MortgageAmoritization!V311-H_MortgageAmoritization!Y312&gt;0,DATE(YEAR(U311),MONTH(U311)+1,DAY(U$2)),#N/A),#N/A),#N/A)</f>
        <v>55458</v>
      </c>
      <c r="V312" s="50">
        <f>IFERROR(IF(V311&gt;0,IF(OR(ISBLANK('Mortgage Payment Plan'!Q365),'Mortgage Payment Plan'!Q365=""),IF(H_MortgageAmoritization!V311-H_MortgageAmoritization!Y312&gt;0,H_MortgageAmoritization!V311-H_MortgageAmoritization!Y312,#N/A),'Mortgage Payment Plan'!Q365),#N/A),#N/A)</f>
        <v>74104.326065407673</v>
      </c>
      <c r="W312" s="50">
        <f>IFERROR(IF(AND(V311&gt;0,H_MortgageAmoritization!V311-H_MortgageAmoritization!Y312&gt;0),Z312+W311,#N/A),#N/A)</f>
        <v>314514.18189800298</v>
      </c>
      <c r="X312" s="50">
        <f>IFERROR(IF(AND(V311&gt;0,H_MortgageAmoritization!V311-H_MortgageAmoritization!Y312&gt;0),X311+AA312,#N/A),#N/A)</f>
        <v>0</v>
      </c>
      <c r="Y312" s="50">
        <f>IFERROR(IF(V311&gt;0,(IFERROR(('Mortgage Payment Plan'!E$8*('Mortgage Payment Plan'!E$9/12)/(1-((1+('Mortgage Payment Plan'!E$9/12))^IF('Mortgage Payment Plan'!E$16="30 Year Fixed",-360,-180)))),0))-(H_MortgageAmoritization!V311*'Mortgage Payment Plan'!E$9/12),#N/A),#N/A)</f>
        <v>1301.7112836822753</v>
      </c>
      <c r="Z312" s="50">
        <f>IFERROR(IF(V311&gt;0,(H_MortgageAmoritization!V311*'Mortgage Payment Plan'!E$9/12),#N/A),#N/A)</f>
        <v>377.03018674544973</v>
      </c>
      <c r="AA312" s="50">
        <f>IFERROR(IF(V311&gt;0,'Mortgage Payment Plan'!E$14,#N/A),#N/A)</f>
        <v>0</v>
      </c>
      <c r="AB312" s="49">
        <v>55458</v>
      </c>
      <c r="AC312" s="50">
        <v>74104.326065407673</v>
      </c>
      <c r="AD312" s="50">
        <v>314514.18189800298</v>
      </c>
      <c r="AE312" s="50">
        <v>0</v>
      </c>
    </row>
    <row r="313" spans="1:31" ht="15.75" customHeight="1" x14ac:dyDescent="0.25">
      <c r="A313" s="49">
        <f>IFERROR(IF(B312&gt;0,IF(ISBLANK('Mortgage Payment Plan'!C366),IF(H_MortgageAmoritization!B312-H_MortgageAmoritization!E313&gt;0,DATE(YEAR(A312),MONTH(A312)+1,DAY(A$2)),#N/A),'Mortgage Payment Plan'!C366),#N/A),#N/A)</f>
        <v>55488</v>
      </c>
      <c r="B313" s="50">
        <f>IFERROR(IF(B312&gt;0,IF(OR(ISBLANK('Mortgage Payment Plan'!G366),'Mortgage Payment Plan'!G366=""),IF(H_MortgageAmoritization!B312-H_MortgageAmoritization!E313&gt;0,H_MortgageAmoritization!B312-H_MortgageAmoritization!E313,#N/A),'Mortgage Payment Plan'!G366),#N/A),#N/A)</f>
        <v>72797.199275257619</v>
      </c>
      <c r="C313" s="50">
        <f>IFERROR(IF(AND(B312&gt;0,H_MortgageAmoritization!B312-H_MortgageAmoritization!E313&gt;0),F313+C312,#N/A),#N/A)</f>
        <v>314885.33927525743</v>
      </c>
      <c r="D313" s="50">
        <f>IFERROR(IF(AND(B312&gt;0,H_MortgageAmoritization!B312-H_MortgageAmoritization!E313&gt;0),D312+G313,#N/A),#N/A)</f>
        <v>0</v>
      </c>
      <c r="E313" s="50">
        <f>IFERROR(IF(B312&gt;0,IF(ISBLANK('Mortgage Payment Plan'!D366),('Mortgage Payment Plan'!E$18+'Mortgage Payment Plan'!E$19+IF(MONTH(A312)+1=MONTH(1&amp;'Mortgage Payment Plan'!E$21),'Mortgage Payment Plan'!E$20,IF(AND(MONTH(A312)+1=13,MONTH(1&amp;'Mortgage Payment Plan'!E$21)=1),'Mortgage Payment Plan'!E$20,0)))-(H_MortgageAmoritization!B312*'Mortgage Payment Plan'!E$9/12),'Mortgage Payment Plan'!D366),#N/A),#N/A)</f>
        <v>1308.2129389290667</v>
      </c>
      <c r="F313" s="50">
        <f>IFERROR(IF(B312&gt;0,IF(ISBLANK('Mortgage Payment Plan'!E366),(H_MortgageAmoritization!B312*'Mortgage Payment Plan'!E$9/12),'Mortgage Payment Plan'!E366),#N/A),#N/A)</f>
        <v>370.52706107093337</v>
      </c>
      <c r="G313" s="50">
        <f>IFERROR(IF(B312&gt;0,IF(ISBLANK('Mortgage Payment Plan'!F366),'Mortgage Payment Plan'!E$14,'Mortgage Payment Plan'!F366),#N/A),#N/A)</f>
        <v>0</v>
      </c>
      <c r="H313" s="50">
        <f t="shared" si="3"/>
        <v>1678.74</v>
      </c>
      <c r="J313" s="49">
        <v>55488</v>
      </c>
      <c r="N313" s="50">
        <v>72797.199275257619</v>
      </c>
      <c r="O313" s="50">
        <v>314885.33927525743</v>
      </c>
      <c r="P313" s="50">
        <v>0</v>
      </c>
      <c r="Q313" s="50" t="e" cm="1">
        <f t="array" ref="Q313">IF('Mortgage Payment Plan'!E$22="Annual",IF(MATCH(J313,S:S,0),N313,#N/A),IF('Mortgage Payment Plan'!E$22="Percentage",_xlfn.IFS(R$2=J313,N313,R$3=J313,N313,R$4=J313,N313,R$5=J313,N313,R$6=J313,N313),#N/A))</f>
        <v>#N/A</v>
      </c>
      <c r="U313" s="49">
        <f>IFERROR(IF(V312&gt;0,IF(H_MortgageAmoritization!V312-H_MortgageAmoritization!Y313&gt;0,DATE(YEAR(U312),MONTH(U312)+1,DAY(U$2)),#N/A),#N/A),#N/A)</f>
        <v>55488</v>
      </c>
      <c r="V313" s="50">
        <f>IFERROR(IF(V312&gt;0,IF(OR(ISBLANK('Mortgage Payment Plan'!Q366),'Mortgage Payment Plan'!Q366=""),IF(H_MortgageAmoritization!V312-H_MortgageAmoritization!Y313&gt;0,H_MortgageAmoritization!V312-H_MortgageAmoritization!Y313,#N/A),'Mortgage Payment Plan'!Q366),#N/A),#N/A)</f>
        <v>72796.106225306983</v>
      </c>
      <c r="W313" s="50">
        <f>IFERROR(IF(AND(V312&gt;0,H_MortgageAmoritization!V312-H_MortgageAmoritization!Y313&gt;0),Z313+W312,#N/A),#N/A)</f>
        <v>314884.70352833002</v>
      </c>
      <c r="X313" s="50">
        <f>IFERROR(IF(AND(V312&gt;0,H_MortgageAmoritization!V312-H_MortgageAmoritization!Y313&gt;0),X312+AA313,#N/A),#N/A)</f>
        <v>0</v>
      </c>
      <c r="Y313" s="50">
        <f>IFERROR(IF(V312&gt;0,(IFERROR(('Mortgage Payment Plan'!E$8*('Mortgage Payment Plan'!E$9/12)/(1-((1+('Mortgage Payment Plan'!E$9/12))^IF('Mortgage Payment Plan'!E$16="30 Year Fixed",-360,-180)))),0))-(H_MortgageAmoritization!V312*'Mortgage Payment Plan'!E$9/12),#N/A),#N/A)</f>
        <v>1308.2198401006867</v>
      </c>
      <c r="Z313" s="50">
        <f>IFERROR(IF(V312&gt;0,(H_MortgageAmoritization!V312*'Mortgage Payment Plan'!E$9/12),#N/A),#N/A)</f>
        <v>370.52163032703834</v>
      </c>
      <c r="AA313" s="50">
        <f>IFERROR(IF(V312&gt;0,'Mortgage Payment Plan'!E$14,#N/A),#N/A)</f>
        <v>0</v>
      </c>
      <c r="AB313" s="49">
        <v>55488</v>
      </c>
      <c r="AC313" s="50">
        <v>72796.106225306983</v>
      </c>
      <c r="AD313" s="50">
        <v>314884.70352833002</v>
      </c>
      <c r="AE313" s="50">
        <v>0</v>
      </c>
    </row>
    <row r="314" spans="1:31" ht="15.75" customHeight="1" x14ac:dyDescent="0.25">
      <c r="A314" s="49">
        <f>IFERROR(IF(B313&gt;0,IF(ISBLANK('Mortgage Payment Plan'!C367),IF(H_MortgageAmoritization!B313-H_MortgageAmoritization!E314&gt;0,DATE(YEAR(A313),MONTH(A313)+1,DAY(A$2)),#N/A),'Mortgage Payment Plan'!C367),#N/A),#N/A)</f>
        <v>55519</v>
      </c>
      <c r="B314" s="50">
        <f>IFERROR(IF(B313&gt;0,IF(OR(ISBLANK('Mortgage Payment Plan'!G367),'Mortgage Payment Plan'!G367=""),IF(H_MortgageAmoritization!B313-H_MortgageAmoritization!E314&gt;0,H_MortgageAmoritization!B313-H_MortgageAmoritization!E314,#N/A),'Mortgage Payment Plan'!G367),#N/A),#N/A)</f>
        <v>71482.4452716339</v>
      </c>
      <c r="C314" s="50">
        <f>IFERROR(IF(AND(B313&gt;0,H_MortgageAmoritization!B313-H_MortgageAmoritization!E314&gt;0),F314+C313,#N/A),#N/A)</f>
        <v>315249.32527163374</v>
      </c>
      <c r="D314" s="50">
        <f>IFERROR(IF(AND(B313&gt;0,H_MortgageAmoritization!B313-H_MortgageAmoritization!E314&gt;0),D313+G314,#N/A),#N/A)</f>
        <v>0</v>
      </c>
      <c r="E314" s="50">
        <f>IFERROR(IF(B313&gt;0,IF(ISBLANK('Mortgage Payment Plan'!D367),('Mortgage Payment Plan'!E$18+'Mortgage Payment Plan'!E$19+IF(MONTH(A313)+1=MONTH(1&amp;'Mortgage Payment Plan'!E$21),'Mortgage Payment Plan'!E$20,IF(AND(MONTH(A313)+1=13,MONTH(1&amp;'Mortgage Payment Plan'!E$21)=1),'Mortgage Payment Plan'!E$20,0)))-(H_MortgageAmoritization!B313*'Mortgage Payment Plan'!E$9/12),'Mortgage Payment Plan'!D367),#N/A),#N/A)</f>
        <v>1314.7540036237119</v>
      </c>
      <c r="F314" s="50">
        <f>IFERROR(IF(B313&gt;0,IF(ISBLANK('Mortgage Payment Plan'!E367),(H_MortgageAmoritization!B313*'Mortgage Payment Plan'!E$9/12),'Mortgage Payment Plan'!E367),#N/A),#N/A)</f>
        <v>363.98599637628809</v>
      </c>
      <c r="G314" s="50">
        <f>IFERROR(IF(B313&gt;0,IF(ISBLANK('Mortgage Payment Plan'!F367),'Mortgage Payment Plan'!E$14,'Mortgage Payment Plan'!F367),#N/A),#N/A)</f>
        <v>0</v>
      </c>
      <c r="H314" s="50">
        <f t="shared" si="3"/>
        <v>1678.74</v>
      </c>
      <c r="J314" s="49">
        <v>55519</v>
      </c>
      <c r="N314" s="50">
        <v>71482.4452716339</v>
      </c>
      <c r="O314" s="50">
        <v>315249.32527163374</v>
      </c>
      <c r="P314" s="50">
        <v>0</v>
      </c>
      <c r="Q314" s="50" t="e" cm="1">
        <f t="array" ref="Q314">IF('Mortgage Payment Plan'!E$22="Annual",IF(MATCH(J314,S:S,0),N314,#N/A),IF('Mortgage Payment Plan'!E$22="Percentage",_xlfn.IFS(R$2=J314,N314,R$3=J314,N314,R$4=J314,N314,R$5=J314,N314,R$6=J314,N314),#N/A))</f>
        <v>#N/A</v>
      </c>
      <c r="U314" s="49">
        <f>IFERROR(IF(V313&gt;0,IF(H_MortgageAmoritization!V313-H_MortgageAmoritization!Y314&gt;0,DATE(YEAR(U313),MONTH(U313)+1,DAY(U$2)),#N/A),#N/A),#N/A)</f>
        <v>55519</v>
      </c>
      <c r="V314" s="50">
        <f>IFERROR(IF(V313&gt;0,IF(OR(ISBLANK('Mortgage Payment Plan'!Q367),'Mortgage Payment Plan'!Q367=""),IF(H_MortgageAmoritization!V313-H_MortgageAmoritization!Y314&gt;0,H_MortgageAmoritization!V313-H_MortgageAmoritization!Y314,#N/A),'Mortgage Payment Plan'!Q367),#N/A),#N/A)</f>
        <v>71481.345286005788</v>
      </c>
      <c r="W314" s="50">
        <f>IFERROR(IF(AND(V313&gt;0,H_MortgageAmoritization!V313-H_MortgageAmoritization!Y314&gt;0),Z314+W313,#N/A),#N/A)</f>
        <v>315248.68405945657</v>
      </c>
      <c r="X314" s="50">
        <f>IFERROR(IF(AND(V313&gt;0,H_MortgageAmoritization!V313-H_MortgageAmoritization!Y314&gt;0),X313+AA314,#N/A),#N/A)</f>
        <v>0</v>
      </c>
      <c r="Y314" s="50">
        <f>IFERROR(IF(V313&gt;0,(IFERROR(('Mortgage Payment Plan'!E$8*('Mortgage Payment Plan'!E$9/12)/(1-((1+('Mortgage Payment Plan'!E$9/12))^IF('Mortgage Payment Plan'!E$16="30 Year Fixed",-360,-180)))),0))-(H_MortgageAmoritization!V313*'Mortgage Payment Plan'!E$9/12),#N/A),#N/A)</f>
        <v>1314.7609393011901</v>
      </c>
      <c r="Z314" s="50">
        <f>IFERROR(IF(V313&gt;0,(H_MortgageAmoritization!V313*'Mortgage Payment Plan'!E$9/12),#N/A),#N/A)</f>
        <v>363.98053112653491</v>
      </c>
      <c r="AA314" s="50">
        <f>IFERROR(IF(V313&gt;0,'Mortgage Payment Plan'!E$14,#N/A),#N/A)</f>
        <v>0</v>
      </c>
      <c r="AB314" s="49">
        <v>55519</v>
      </c>
      <c r="AC314" s="50">
        <v>71481.345286005788</v>
      </c>
      <c r="AD314" s="50">
        <v>315248.68405945657</v>
      </c>
      <c r="AE314" s="50">
        <v>0</v>
      </c>
    </row>
    <row r="315" spans="1:31" ht="15.75" customHeight="1" x14ac:dyDescent="0.25">
      <c r="A315" s="49">
        <f>IFERROR(IF(B314&gt;0,IF(ISBLANK('Mortgage Payment Plan'!C368),IF(H_MortgageAmoritization!B314-H_MortgageAmoritization!E315&gt;0,DATE(YEAR(A314),MONTH(A314)+1,DAY(A$2)),#N/A),'Mortgage Payment Plan'!C368),#N/A),#N/A)</f>
        <v>55550</v>
      </c>
      <c r="B315" s="50">
        <f>IFERROR(IF(B314&gt;0,IF(OR(ISBLANK('Mortgage Payment Plan'!G368),'Mortgage Payment Plan'!G368=""),IF(H_MortgageAmoritization!B314-H_MortgageAmoritization!E315&gt;0,H_MortgageAmoritization!B314-H_MortgageAmoritization!E315,#N/A),'Mortgage Payment Plan'!G368),#N/A),#N/A)</f>
        <v>70161.117497992076</v>
      </c>
      <c r="C315" s="50">
        <f>IFERROR(IF(AND(B314&gt;0,H_MortgageAmoritization!B314-H_MortgageAmoritization!E315&gt;0),F315+C314,#N/A),#N/A)</f>
        <v>315606.73749799194</v>
      </c>
      <c r="D315" s="50">
        <f>IFERROR(IF(AND(B314&gt;0,H_MortgageAmoritization!B314-H_MortgageAmoritization!E315&gt;0),D314+G315,#N/A),#N/A)</f>
        <v>0</v>
      </c>
      <c r="E315" s="50">
        <f>IFERROR(IF(B314&gt;0,IF(ISBLANK('Mortgage Payment Plan'!D368),('Mortgage Payment Plan'!E$18+'Mortgage Payment Plan'!E$19+IF(MONTH(A314)+1=MONTH(1&amp;'Mortgage Payment Plan'!E$21),'Mortgage Payment Plan'!E$20,IF(AND(MONTH(A314)+1=13,MONTH(1&amp;'Mortgage Payment Plan'!E$21)=1),'Mortgage Payment Plan'!E$20,0)))-(H_MortgageAmoritization!B314*'Mortgage Payment Plan'!E$9/12),'Mortgage Payment Plan'!D368),#N/A),#N/A)</f>
        <v>1321.3277736418306</v>
      </c>
      <c r="F315" s="50">
        <f>IFERROR(IF(B314&gt;0,IF(ISBLANK('Mortgage Payment Plan'!E368),(H_MortgageAmoritization!B314*'Mortgage Payment Plan'!E$9/12),'Mortgage Payment Plan'!E368),#N/A),#N/A)</f>
        <v>357.41222635816945</v>
      </c>
      <c r="G315" s="50">
        <f>IFERROR(IF(B314&gt;0,IF(ISBLANK('Mortgage Payment Plan'!F368),'Mortgage Payment Plan'!E$14,'Mortgage Payment Plan'!F368),#N/A),#N/A)</f>
        <v>0</v>
      </c>
      <c r="H315" s="50">
        <f t="shared" si="3"/>
        <v>1678.74</v>
      </c>
      <c r="J315" s="49">
        <v>55550</v>
      </c>
      <c r="N315" s="50">
        <v>70161.117497992076</v>
      </c>
      <c r="O315" s="50">
        <v>315606.73749799194</v>
      </c>
      <c r="P315" s="50">
        <v>0</v>
      </c>
      <c r="Q315" s="50" t="e" cm="1">
        <f t="array" ref="Q315">IF('Mortgage Payment Plan'!E$22="Annual",IF(MATCH(J315,S:S,0),N315,#N/A),IF('Mortgage Payment Plan'!E$22="Percentage",_xlfn.IFS(R$2=J315,N315,R$3=J315,N315,R$4=J315,N315,R$5=J315,N315,R$6=J315,N315),#N/A))</f>
        <v>#N/A</v>
      </c>
      <c r="U315" s="49">
        <f>IFERROR(IF(V314&gt;0,IF(H_MortgageAmoritization!V314-H_MortgageAmoritization!Y315&gt;0,DATE(YEAR(U314),MONTH(U314)+1,DAY(U$2)),#N/A),#N/A),#N/A)</f>
        <v>55550</v>
      </c>
      <c r="V315" s="50">
        <f>IFERROR(IF(V314&gt;0,IF(OR(ISBLANK('Mortgage Payment Plan'!Q368),'Mortgage Payment Plan'!Q368=""),IF(H_MortgageAmoritization!V314-H_MortgageAmoritization!Y315&gt;0,H_MortgageAmoritization!V314-H_MortgageAmoritization!Y315,#N/A),'Mortgage Payment Plan'!Q368),#N/A),#N/A)</f>
        <v>70160.010542008094</v>
      </c>
      <c r="W315" s="50">
        <f>IFERROR(IF(AND(V314&gt;0,H_MortgageAmoritization!V314-H_MortgageAmoritization!Y315&gt;0),Z315+W314,#N/A),#N/A)</f>
        <v>315606.09078588663</v>
      </c>
      <c r="X315" s="50">
        <f>IFERROR(IF(AND(V314&gt;0,H_MortgageAmoritization!V314-H_MortgageAmoritization!Y315&gt;0),X314+AA315,#N/A),#N/A)</f>
        <v>0</v>
      </c>
      <c r="Y315" s="50">
        <f>IFERROR(IF(V314&gt;0,(IFERROR(('Mortgage Payment Plan'!E$8*('Mortgage Payment Plan'!E$9/12)/(1-((1+('Mortgage Payment Plan'!E$9/12))^IF('Mortgage Payment Plan'!E$16="30 Year Fixed",-360,-180)))),0))-(H_MortgageAmoritization!V314*'Mortgage Payment Plan'!E$9/12),#N/A),#N/A)</f>
        <v>1321.334743997696</v>
      </c>
      <c r="Z315" s="50">
        <f>IFERROR(IF(V314&gt;0,(H_MortgageAmoritization!V314*'Mortgage Payment Plan'!E$9/12),#N/A),#N/A)</f>
        <v>357.40672643002898</v>
      </c>
      <c r="AA315" s="50">
        <f>IFERROR(IF(V314&gt;0,'Mortgage Payment Plan'!E$14,#N/A),#N/A)</f>
        <v>0</v>
      </c>
      <c r="AB315" s="49">
        <v>55550</v>
      </c>
      <c r="AC315" s="50">
        <v>70160.010542008094</v>
      </c>
      <c r="AD315" s="50">
        <v>315606.09078588663</v>
      </c>
      <c r="AE315" s="50">
        <v>0</v>
      </c>
    </row>
    <row r="316" spans="1:31" ht="15.75" customHeight="1" x14ac:dyDescent="0.25">
      <c r="A316" s="49">
        <f>IFERROR(IF(B315&gt;0,IF(ISBLANK('Mortgage Payment Plan'!C369),IF(H_MortgageAmoritization!B315-H_MortgageAmoritization!E316&gt;0,DATE(YEAR(A315),MONTH(A315)+1,DAY(A$2)),#N/A),'Mortgage Payment Plan'!C369),#N/A),#N/A)</f>
        <v>55579</v>
      </c>
      <c r="B316" s="50">
        <f>IFERROR(IF(B315&gt;0,IF(OR(ISBLANK('Mortgage Payment Plan'!G369),'Mortgage Payment Plan'!G369=""),IF(H_MortgageAmoritization!B315-H_MortgageAmoritization!E316&gt;0,H_MortgageAmoritization!B315-H_MortgageAmoritization!E316,#N/A),'Mortgage Payment Plan'!G369),#N/A),#N/A)</f>
        <v>68833.183085482044</v>
      </c>
      <c r="C316" s="50">
        <f>IFERROR(IF(AND(B315&gt;0,H_MortgageAmoritization!B315-H_MortgageAmoritization!E316&gt;0),F316+C315,#N/A),#N/A)</f>
        <v>315957.54308548191</v>
      </c>
      <c r="D316" s="50">
        <f>IFERROR(IF(AND(B315&gt;0,H_MortgageAmoritization!B315-H_MortgageAmoritization!E316&gt;0),D315+G316,#N/A),#N/A)</f>
        <v>0</v>
      </c>
      <c r="E316" s="50">
        <f>IFERROR(IF(B315&gt;0,IF(ISBLANK('Mortgage Payment Plan'!D369),('Mortgage Payment Plan'!E$18+'Mortgage Payment Plan'!E$19+IF(MONTH(A315)+1=MONTH(1&amp;'Mortgage Payment Plan'!E$21),'Mortgage Payment Plan'!E$20,IF(AND(MONTH(A315)+1=13,MONTH(1&amp;'Mortgage Payment Plan'!E$21)=1),'Mortgage Payment Plan'!E$20,0)))-(H_MortgageAmoritization!B315*'Mortgage Payment Plan'!E$9/12),'Mortgage Payment Plan'!D369),#N/A),#N/A)</f>
        <v>1327.9344125100397</v>
      </c>
      <c r="F316" s="50">
        <f>IFERROR(IF(B315&gt;0,IF(ISBLANK('Mortgage Payment Plan'!E369),(H_MortgageAmoritization!B315*'Mortgage Payment Plan'!E$9/12),'Mortgage Payment Plan'!E369),#N/A),#N/A)</f>
        <v>350.80558748996037</v>
      </c>
      <c r="G316" s="50">
        <f>IFERROR(IF(B315&gt;0,IF(ISBLANK('Mortgage Payment Plan'!F369),'Mortgage Payment Plan'!E$14,'Mortgage Payment Plan'!F369),#N/A),#N/A)</f>
        <v>0</v>
      </c>
      <c r="H316" s="50">
        <f t="shared" si="3"/>
        <v>1678.74</v>
      </c>
      <c r="J316" s="49">
        <v>55579</v>
      </c>
      <c r="N316" s="50">
        <v>68833.183085482044</v>
      </c>
      <c r="O316" s="50">
        <v>315957.54308548191</v>
      </c>
      <c r="P316" s="50">
        <v>0</v>
      </c>
      <c r="Q316" s="50" cm="1">
        <f t="array" ref="Q316">IF('Mortgage Payment Plan'!E$22="Annual",IF(MATCH(J316,S:S,0),N316,#N/A),IF('Mortgage Payment Plan'!E$22="Percentage",_xlfn.IFS(R$2=J316,N316,R$3=J316,N316,R$4=J316,N316,R$5=J316,N316,R$6=J316,N316),#N/A))</f>
        <v>68833.183085482044</v>
      </c>
      <c r="U316" s="49">
        <f>IFERROR(IF(V315&gt;0,IF(H_MortgageAmoritization!V315-H_MortgageAmoritization!Y316&gt;0,DATE(YEAR(U315),MONTH(U315)+1,DAY(U$2)),#N/A),#N/A),#N/A)</f>
        <v>55579</v>
      </c>
      <c r="V316" s="50">
        <f>IFERROR(IF(V315&gt;0,IF(OR(ISBLANK('Mortgage Payment Plan'!Q369),'Mortgage Payment Plan'!Q369=""),IF(H_MortgageAmoritization!V315-H_MortgageAmoritization!Y316&gt;0,H_MortgageAmoritization!V315-H_MortgageAmoritization!Y316,#N/A),'Mortgage Payment Plan'!Q369),#N/A),#N/A)</f>
        <v>68832.069124290414</v>
      </c>
      <c r="W316" s="50">
        <f>IFERROR(IF(AND(V315&gt;0,H_MortgageAmoritization!V315-H_MortgageAmoritization!Y316&gt;0),Z316+W315,#N/A),#N/A)</f>
        <v>315956.89083859668</v>
      </c>
      <c r="X316" s="50">
        <f>IFERROR(IF(AND(V315&gt;0,H_MortgageAmoritization!V315-H_MortgageAmoritization!Y316&gt;0),X315+AA316,#N/A),#N/A)</f>
        <v>0</v>
      </c>
      <c r="Y316" s="50">
        <f>IFERROR(IF(V315&gt;0,(IFERROR(('Mortgage Payment Plan'!E$8*('Mortgage Payment Plan'!E$9/12)/(1-((1+('Mortgage Payment Plan'!E$9/12))^IF('Mortgage Payment Plan'!E$16="30 Year Fixed",-360,-180)))),0))-(H_MortgageAmoritization!V315*'Mortgage Payment Plan'!E$9/12),#N/A),#N/A)</f>
        <v>1327.9414177176845</v>
      </c>
      <c r="Z316" s="50">
        <f>IFERROR(IF(V315&gt;0,(H_MortgageAmoritization!V315*'Mortgage Payment Plan'!E$9/12),#N/A),#N/A)</f>
        <v>350.80005271004046</v>
      </c>
      <c r="AA316" s="50">
        <f>IFERROR(IF(V315&gt;0,'Mortgage Payment Plan'!E$14,#N/A),#N/A)</f>
        <v>0</v>
      </c>
      <c r="AB316" s="49">
        <v>55579</v>
      </c>
      <c r="AC316" s="50">
        <v>68832.069124290414</v>
      </c>
      <c r="AD316" s="50">
        <v>315956.89083859668</v>
      </c>
      <c r="AE316" s="50">
        <v>0</v>
      </c>
    </row>
    <row r="317" spans="1:31" ht="15.75" customHeight="1" x14ac:dyDescent="0.25">
      <c r="A317" s="49">
        <f>IFERROR(IF(B316&gt;0,IF(ISBLANK('Mortgage Payment Plan'!C370),IF(H_MortgageAmoritization!B316-H_MortgageAmoritization!E317&gt;0,DATE(YEAR(A316),MONTH(A316)+1,DAY(A$2)),#N/A),'Mortgage Payment Plan'!C370),#N/A),#N/A)</f>
        <v>55610</v>
      </c>
      <c r="B317" s="50">
        <f>IFERROR(IF(B316&gt;0,IF(OR(ISBLANK('Mortgage Payment Plan'!G370),'Mortgage Payment Plan'!G370=""),IF(H_MortgageAmoritization!B316-H_MortgageAmoritization!E317&gt;0,H_MortgageAmoritization!B316-H_MortgageAmoritization!E317,#N/A),'Mortgage Payment Plan'!G370),#N/A),#N/A)</f>
        <v>67498.609000909448</v>
      </c>
      <c r="C317" s="50">
        <f>IFERROR(IF(AND(B316&gt;0,H_MortgageAmoritization!B316-H_MortgageAmoritization!E317&gt;0),F317+C316,#N/A),#N/A)</f>
        <v>316301.70900090935</v>
      </c>
      <c r="D317" s="50">
        <f>IFERROR(IF(AND(B316&gt;0,H_MortgageAmoritization!B316-H_MortgageAmoritization!E317&gt;0),D316+G317,#N/A),#N/A)</f>
        <v>0</v>
      </c>
      <c r="E317" s="50">
        <f>IFERROR(IF(B316&gt;0,IF(ISBLANK('Mortgage Payment Plan'!D370),('Mortgage Payment Plan'!E$18+'Mortgage Payment Plan'!E$19+IF(MONTH(A316)+1=MONTH(1&amp;'Mortgage Payment Plan'!E$21),'Mortgage Payment Plan'!E$20,IF(AND(MONTH(A316)+1=13,MONTH(1&amp;'Mortgage Payment Plan'!E$21)=1),'Mortgage Payment Plan'!E$20,0)))-(H_MortgageAmoritization!B316*'Mortgage Payment Plan'!E$9/12),'Mortgage Payment Plan'!D370),#N/A),#N/A)</f>
        <v>1334.5740845725898</v>
      </c>
      <c r="F317" s="50">
        <f>IFERROR(IF(B316&gt;0,IF(ISBLANK('Mortgage Payment Plan'!E370),(H_MortgageAmoritization!B316*'Mortgage Payment Plan'!E$9/12),'Mortgage Payment Plan'!E370),#N/A),#N/A)</f>
        <v>344.1659154274102</v>
      </c>
      <c r="G317" s="50">
        <f>IFERROR(IF(B316&gt;0,IF(ISBLANK('Mortgage Payment Plan'!F370),'Mortgage Payment Plan'!E$14,'Mortgage Payment Plan'!F370),#N/A),#N/A)</f>
        <v>0</v>
      </c>
      <c r="H317" s="50">
        <f t="shared" si="3"/>
        <v>1678.74</v>
      </c>
      <c r="J317" s="49">
        <v>55610</v>
      </c>
      <c r="N317" s="50">
        <v>67498.609000909448</v>
      </c>
      <c r="O317" s="50">
        <v>316301.70900090935</v>
      </c>
      <c r="P317" s="50">
        <v>0</v>
      </c>
      <c r="Q317" s="50" t="e" cm="1">
        <f t="array" ref="Q317">IF('Mortgage Payment Plan'!E$22="Annual",IF(MATCH(J317,S:S,0),N317,#N/A),IF('Mortgage Payment Plan'!E$22="Percentage",_xlfn.IFS(R$2=J317,N317,R$3=J317,N317,R$4=J317,N317,R$5=J317,N317,R$6=J317,N317),#N/A))</f>
        <v>#N/A</v>
      </c>
      <c r="U317" s="49">
        <f>IFERROR(IF(V316&gt;0,IF(H_MortgageAmoritization!V316-H_MortgageAmoritization!Y317&gt;0,DATE(YEAR(U316),MONTH(U316)+1,DAY(U$2)),#N/A),#N/A),#N/A)</f>
        <v>55610</v>
      </c>
      <c r="V317" s="50">
        <f>IFERROR(IF(V316&gt;0,IF(OR(ISBLANK('Mortgage Payment Plan'!Q370),'Mortgage Payment Plan'!Q370=""),IF(H_MortgageAmoritization!V316-H_MortgageAmoritization!Y317&gt;0,H_MortgageAmoritization!V316-H_MortgageAmoritization!Y317,#N/A),'Mortgage Payment Plan'!Q370),#N/A),#N/A)</f>
        <v>67497.487999484147</v>
      </c>
      <c r="W317" s="50">
        <f>IFERROR(IF(AND(V316&gt;0,H_MortgageAmoritization!V316-H_MortgageAmoritization!Y317&gt;0),Z317+W316,#N/A),#N/A)</f>
        <v>316301.05118421814</v>
      </c>
      <c r="X317" s="50">
        <f>IFERROR(IF(AND(V316&gt;0,H_MortgageAmoritization!V316-H_MortgageAmoritization!Y317&gt;0),X316+AA317,#N/A),#N/A)</f>
        <v>0</v>
      </c>
      <c r="Y317" s="50">
        <f>IFERROR(IF(V316&gt;0,(IFERROR(('Mortgage Payment Plan'!E$8*('Mortgage Payment Plan'!E$9/12)/(1-((1+('Mortgage Payment Plan'!E$9/12))^IF('Mortgage Payment Plan'!E$16="30 Year Fixed",-360,-180)))),0))-(H_MortgageAmoritization!V316*'Mortgage Payment Plan'!E$9/12),#N/A),#N/A)</f>
        <v>1334.581124806273</v>
      </c>
      <c r="Z317" s="50">
        <f>IFERROR(IF(V316&gt;0,(H_MortgageAmoritization!V316*'Mortgage Payment Plan'!E$9/12),#N/A),#N/A)</f>
        <v>344.16034562145205</v>
      </c>
      <c r="AA317" s="50">
        <f>IFERROR(IF(V316&gt;0,'Mortgage Payment Plan'!E$14,#N/A),#N/A)</f>
        <v>0</v>
      </c>
      <c r="AB317" s="49">
        <v>55610</v>
      </c>
      <c r="AC317" s="50">
        <v>67497.487999484147</v>
      </c>
      <c r="AD317" s="50">
        <v>316301.05118421814</v>
      </c>
      <c r="AE317" s="50">
        <v>0</v>
      </c>
    </row>
    <row r="318" spans="1:31" ht="15.75" customHeight="1" x14ac:dyDescent="0.25">
      <c r="A318" s="49">
        <f>IFERROR(IF(B317&gt;0,IF(ISBLANK('Mortgage Payment Plan'!C371),IF(H_MortgageAmoritization!B317-H_MortgageAmoritization!E318&gt;0,DATE(YEAR(A317),MONTH(A317)+1,DAY(A$2)),#N/A),'Mortgage Payment Plan'!C371),#N/A),#N/A)</f>
        <v>55640</v>
      </c>
      <c r="B318" s="50">
        <f>IFERROR(IF(B317&gt;0,IF(OR(ISBLANK('Mortgage Payment Plan'!G371),'Mortgage Payment Plan'!G371=""),IF(H_MortgageAmoritization!B317-H_MortgageAmoritization!E318&gt;0,H_MortgageAmoritization!B317-H_MortgageAmoritization!E318,#N/A),'Mortgage Payment Plan'!G371),#N/A),#N/A)</f>
        <v>66157.362045913993</v>
      </c>
      <c r="C318" s="50">
        <f>IFERROR(IF(AND(B317&gt;0,H_MortgageAmoritization!B317-H_MortgageAmoritization!E318&gt;0),F318+C317,#N/A),#N/A)</f>
        <v>316639.2020459139</v>
      </c>
      <c r="D318" s="50">
        <f>IFERROR(IF(AND(B317&gt;0,H_MortgageAmoritization!B317-H_MortgageAmoritization!E318&gt;0),D317+G318,#N/A),#N/A)</f>
        <v>0</v>
      </c>
      <c r="E318" s="50">
        <f>IFERROR(IF(B317&gt;0,IF(ISBLANK('Mortgage Payment Plan'!D371),('Mortgage Payment Plan'!E$18+'Mortgage Payment Plan'!E$19+IF(MONTH(A317)+1=MONTH(1&amp;'Mortgage Payment Plan'!E$21),'Mortgage Payment Plan'!E$20,IF(AND(MONTH(A317)+1=13,MONTH(1&amp;'Mortgage Payment Plan'!E$21)=1),'Mortgage Payment Plan'!E$20,0)))-(H_MortgageAmoritization!B317*'Mortgage Payment Plan'!E$9/12),'Mortgage Payment Plan'!D371),#N/A),#N/A)</f>
        <v>1341.2469549954528</v>
      </c>
      <c r="F318" s="50">
        <f>IFERROR(IF(B317&gt;0,IF(ISBLANK('Mortgage Payment Plan'!E371),(H_MortgageAmoritization!B317*'Mortgage Payment Plan'!E$9/12),'Mortgage Payment Plan'!E371),#N/A),#N/A)</f>
        <v>337.49304500454724</v>
      </c>
      <c r="G318" s="50">
        <f>IFERROR(IF(B317&gt;0,IF(ISBLANK('Mortgage Payment Plan'!F371),'Mortgage Payment Plan'!E$14,'Mortgage Payment Plan'!F371),#N/A),#N/A)</f>
        <v>0</v>
      </c>
      <c r="H318" s="50">
        <f t="shared" si="3"/>
        <v>1678.74</v>
      </c>
      <c r="J318" s="49">
        <v>55640</v>
      </c>
      <c r="N318" s="50">
        <v>66157.362045913993</v>
      </c>
      <c r="O318" s="50">
        <v>316639.2020459139</v>
      </c>
      <c r="P318" s="50">
        <v>0</v>
      </c>
      <c r="Q318" s="50" t="e" cm="1">
        <f t="array" ref="Q318">IF('Mortgage Payment Plan'!E$22="Annual",IF(MATCH(J318,S:S,0),N318,#N/A),IF('Mortgage Payment Plan'!E$22="Percentage",_xlfn.IFS(R$2=J318,N318,R$3=J318,N318,R$4=J318,N318,R$5=J318,N318,R$6=J318,N318),#N/A))</f>
        <v>#N/A</v>
      </c>
      <c r="U318" s="49">
        <f>IFERROR(IF(V317&gt;0,IF(H_MortgageAmoritization!V317-H_MortgageAmoritization!Y318&gt;0,DATE(YEAR(U317),MONTH(U317)+1,DAY(U$2)),#N/A),#N/A),#N/A)</f>
        <v>55640</v>
      </c>
      <c r="V318" s="50">
        <f>IFERROR(IF(V317&gt;0,IF(OR(ISBLANK('Mortgage Payment Plan'!Q371),'Mortgage Payment Plan'!Q371=""),IF(H_MortgageAmoritization!V317-H_MortgageAmoritization!Y318&gt;0,H_MortgageAmoritization!V317-H_MortgageAmoritization!Y318,#N/A),'Mortgage Payment Plan'!Q371),#N/A),#N/A)</f>
        <v>66156.233969053836</v>
      </c>
      <c r="W318" s="50">
        <f>IFERROR(IF(AND(V317&gt;0,H_MortgageAmoritization!V317-H_MortgageAmoritization!Y318&gt;0),Z318+W317,#N/A),#N/A)</f>
        <v>316638.53862421558</v>
      </c>
      <c r="X318" s="50">
        <f>IFERROR(IF(AND(V317&gt;0,H_MortgageAmoritization!V317-H_MortgageAmoritization!Y318&gt;0),X317+AA318,#N/A),#N/A)</f>
        <v>0</v>
      </c>
      <c r="Y318" s="50">
        <f>IFERROR(IF(V317&gt;0,(IFERROR(('Mortgage Payment Plan'!E$8*('Mortgage Payment Plan'!E$9/12)/(1-((1+('Mortgage Payment Plan'!E$9/12))^IF('Mortgage Payment Plan'!E$16="30 Year Fixed",-360,-180)))),0))-(H_MortgageAmoritization!V317*'Mortgage Payment Plan'!E$9/12),#N/A),#N/A)</f>
        <v>1341.2540304303043</v>
      </c>
      <c r="Z318" s="50">
        <f>IFERROR(IF(V317&gt;0,(H_MortgageAmoritization!V317*'Mortgage Payment Plan'!E$9/12),#N/A),#N/A)</f>
        <v>337.48743999742072</v>
      </c>
      <c r="AA318" s="50">
        <f>IFERROR(IF(V317&gt;0,'Mortgage Payment Plan'!E$14,#N/A),#N/A)</f>
        <v>0</v>
      </c>
      <c r="AB318" s="49">
        <v>55640</v>
      </c>
      <c r="AC318" s="50">
        <v>66156.233969053836</v>
      </c>
      <c r="AD318" s="50">
        <v>316638.53862421558</v>
      </c>
      <c r="AE318" s="50">
        <v>0</v>
      </c>
    </row>
    <row r="319" spans="1:31" ht="15.75" customHeight="1" x14ac:dyDescent="0.25">
      <c r="A319" s="49">
        <f>IFERROR(IF(B318&gt;0,IF(ISBLANK('Mortgage Payment Plan'!C372),IF(H_MortgageAmoritization!B318-H_MortgageAmoritization!E319&gt;0,DATE(YEAR(A318),MONTH(A318)+1,DAY(A$2)),#N/A),'Mortgage Payment Plan'!C372),#N/A),#N/A)</f>
        <v>55671</v>
      </c>
      <c r="B319" s="50">
        <f>IFERROR(IF(B318&gt;0,IF(OR(ISBLANK('Mortgage Payment Plan'!G372),'Mortgage Payment Plan'!G372=""),IF(H_MortgageAmoritization!B318-H_MortgageAmoritization!E319&gt;0,H_MortgageAmoritization!B318-H_MortgageAmoritization!E319,#N/A),'Mortgage Payment Plan'!G372),#N/A),#N/A)</f>
        <v>64809.408856143564</v>
      </c>
      <c r="C319" s="50">
        <f>IFERROR(IF(AND(B318&gt;0,H_MortgageAmoritization!B318-H_MortgageAmoritization!E319&gt;0),F319+C318,#N/A),#N/A)</f>
        <v>316969.98885614349</v>
      </c>
      <c r="D319" s="50">
        <f>IFERROR(IF(AND(B318&gt;0,H_MortgageAmoritization!B318-H_MortgageAmoritization!E319&gt;0),D318+G319,#N/A),#N/A)</f>
        <v>0</v>
      </c>
      <c r="E319" s="50">
        <f>IFERROR(IF(B318&gt;0,IF(ISBLANK('Mortgage Payment Plan'!D372),('Mortgage Payment Plan'!E$18+'Mortgage Payment Plan'!E$19+IF(MONTH(A318)+1=MONTH(1&amp;'Mortgage Payment Plan'!E$21),'Mortgage Payment Plan'!E$20,IF(AND(MONTH(A318)+1=13,MONTH(1&amp;'Mortgage Payment Plan'!E$21)=1),'Mortgage Payment Plan'!E$20,0)))-(H_MortgageAmoritization!B318*'Mortgage Payment Plan'!E$9/12),'Mortgage Payment Plan'!D372),#N/A),#N/A)</f>
        <v>1347.9531897704301</v>
      </c>
      <c r="F319" s="50">
        <f>IFERROR(IF(B318&gt;0,IF(ISBLANK('Mortgage Payment Plan'!E372),(H_MortgageAmoritization!B318*'Mortgage Payment Plan'!E$9/12),'Mortgage Payment Plan'!E372),#N/A),#N/A)</f>
        <v>330.78681022956994</v>
      </c>
      <c r="G319" s="50">
        <f>IFERROR(IF(B318&gt;0,IF(ISBLANK('Mortgage Payment Plan'!F372),'Mortgage Payment Plan'!E$14,'Mortgage Payment Plan'!F372),#N/A),#N/A)</f>
        <v>0</v>
      </c>
      <c r="H319" s="50">
        <f t="shared" si="3"/>
        <v>1678.74</v>
      </c>
      <c r="J319" s="49">
        <v>55671</v>
      </c>
      <c r="N319" s="50">
        <v>64809.408856143564</v>
      </c>
      <c r="O319" s="50">
        <v>316969.98885614349</v>
      </c>
      <c r="P319" s="50">
        <v>0</v>
      </c>
      <c r="Q319" s="50" t="e" cm="1">
        <f t="array" ref="Q319">IF('Mortgage Payment Plan'!E$22="Annual",IF(MATCH(J319,S:S,0),N319,#N/A),IF('Mortgage Payment Plan'!E$22="Percentage",_xlfn.IFS(R$2=J319,N319,R$3=J319,N319,R$4=J319,N319,R$5=J319,N319,R$6=J319,N319),#N/A))</f>
        <v>#N/A</v>
      </c>
      <c r="U319" s="49">
        <f>IFERROR(IF(V318&gt;0,IF(H_MortgageAmoritization!V318-H_MortgageAmoritization!Y319&gt;0,DATE(YEAR(U318),MONTH(U318)+1,DAY(U$2)),#N/A),#N/A),#N/A)</f>
        <v>55671</v>
      </c>
      <c r="V319" s="50">
        <f>IFERROR(IF(V318&gt;0,IF(OR(ISBLANK('Mortgage Payment Plan'!Q372),'Mortgage Payment Plan'!Q372=""),IF(H_MortgageAmoritization!V318-H_MortgageAmoritization!Y319&gt;0,H_MortgageAmoritization!V318-H_MortgageAmoritization!Y319,#N/A),'Mortgage Payment Plan'!Q372),#N/A),#N/A)</f>
        <v>64808.273668471382</v>
      </c>
      <c r="W319" s="50">
        <f>IFERROR(IF(AND(V318&gt;0,H_MortgageAmoritization!V318-H_MortgageAmoritization!Y319&gt;0),Z319+W318,#N/A),#N/A)</f>
        <v>316969.31979406084</v>
      </c>
      <c r="X319" s="50">
        <f>IFERROR(IF(AND(V318&gt;0,H_MortgageAmoritization!V318-H_MortgageAmoritization!Y319&gt;0),X318+AA319,#N/A),#N/A)</f>
        <v>0</v>
      </c>
      <c r="Y319" s="50">
        <f>IFERROR(IF(V318&gt;0,(IFERROR(('Mortgage Payment Plan'!E$8*('Mortgage Payment Plan'!E$9/12)/(1-((1+('Mortgage Payment Plan'!E$9/12))^IF('Mortgage Payment Plan'!E$16="30 Year Fixed",-360,-180)))),0))-(H_MortgageAmoritization!V318*'Mortgage Payment Plan'!E$9/12),#N/A),#N/A)</f>
        <v>1347.9603005824558</v>
      </c>
      <c r="Z319" s="50">
        <f>IFERROR(IF(V318&gt;0,(H_MortgageAmoritization!V318*'Mortgage Payment Plan'!E$9/12),#N/A),#N/A)</f>
        <v>330.78116984526918</v>
      </c>
      <c r="AA319" s="50">
        <f>IFERROR(IF(V318&gt;0,'Mortgage Payment Plan'!E$14,#N/A),#N/A)</f>
        <v>0</v>
      </c>
      <c r="AB319" s="49">
        <v>55671</v>
      </c>
      <c r="AC319" s="50">
        <v>64808.273668471382</v>
      </c>
      <c r="AD319" s="50">
        <v>316969.31979406084</v>
      </c>
      <c r="AE319" s="50">
        <v>0</v>
      </c>
    </row>
    <row r="320" spans="1:31" ht="15.75" customHeight="1" x14ac:dyDescent="0.25">
      <c r="A320" s="49">
        <f>IFERROR(IF(B319&gt;0,IF(ISBLANK('Mortgage Payment Plan'!C373),IF(H_MortgageAmoritization!B319-H_MortgageAmoritization!E320&gt;0,DATE(YEAR(A319),MONTH(A319)+1,DAY(A$2)),#N/A),'Mortgage Payment Plan'!C373),#N/A),#N/A)</f>
        <v>55701</v>
      </c>
      <c r="B320" s="50">
        <f>IFERROR(IF(B319&gt;0,IF(OR(ISBLANK('Mortgage Payment Plan'!G373),'Mortgage Payment Plan'!G373=""),IF(H_MortgageAmoritization!B319-H_MortgageAmoritization!E320&gt;0,H_MortgageAmoritization!B319-H_MortgageAmoritization!E320,#N/A),'Mortgage Payment Plan'!G373),#N/A),#N/A)</f>
        <v>63454.715900424279</v>
      </c>
      <c r="C320" s="50">
        <f>IFERROR(IF(AND(B319&gt;0,H_MortgageAmoritization!B319-H_MortgageAmoritization!E320&gt;0),F320+C319,#N/A),#N/A)</f>
        <v>317294.03590042423</v>
      </c>
      <c r="D320" s="50">
        <f>IFERROR(IF(AND(B319&gt;0,H_MortgageAmoritization!B319-H_MortgageAmoritization!E320&gt;0),D319+G320,#N/A),#N/A)</f>
        <v>0</v>
      </c>
      <c r="E320" s="50">
        <f>IFERROR(IF(B319&gt;0,IF(ISBLANK('Mortgage Payment Plan'!D373),('Mortgage Payment Plan'!E$18+'Mortgage Payment Plan'!E$19+IF(MONTH(A319)+1=MONTH(1&amp;'Mortgage Payment Plan'!E$21),'Mortgage Payment Plan'!E$20,IF(AND(MONTH(A319)+1=13,MONTH(1&amp;'Mortgage Payment Plan'!E$21)=1),'Mortgage Payment Plan'!E$20,0)))-(H_MortgageAmoritization!B319*'Mortgage Payment Plan'!E$9/12),'Mortgage Payment Plan'!D373),#N/A),#N/A)</f>
        <v>1354.6929557192823</v>
      </c>
      <c r="F320" s="50">
        <f>IFERROR(IF(B319&gt;0,IF(ISBLANK('Mortgage Payment Plan'!E373),(H_MortgageAmoritization!B319*'Mortgage Payment Plan'!E$9/12),'Mortgage Payment Plan'!E373),#N/A),#N/A)</f>
        <v>324.04704428071778</v>
      </c>
      <c r="G320" s="50">
        <f>IFERROR(IF(B319&gt;0,IF(ISBLANK('Mortgage Payment Plan'!F373),'Mortgage Payment Plan'!E$14,'Mortgage Payment Plan'!F373),#N/A),#N/A)</f>
        <v>0</v>
      </c>
      <c r="H320" s="50">
        <f t="shared" si="3"/>
        <v>1678.74</v>
      </c>
      <c r="J320" s="49">
        <v>55701</v>
      </c>
      <c r="N320" s="50">
        <v>63454.715900424279</v>
      </c>
      <c r="O320" s="50">
        <v>317294.03590042423</v>
      </c>
      <c r="P320" s="50">
        <v>0</v>
      </c>
      <c r="Q320" s="50" t="e" cm="1">
        <f t="array" ref="Q320">IF('Mortgage Payment Plan'!E$22="Annual",IF(MATCH(J320,S:S,0),N320,#N/A),IF('Mortgage Payment Plan'!E$22="Percentage",_xlfn.IFS(R$2=J320,N320,R$3=J320,N320,R$4=J320,N320,R$5=J320,N320,R$6=J320,N320),#N/A))</f>
        <v>#N/A</v>
      </c>
      <c r="U320" s="49">
        <f>IFERROR(IF(V319&gt;0,IF(H_MortgageAmoritization!V319-H_MortgageAmoritization!Y320&gt;0,DATE(YEAR(U319),MONTH(U319)+1,DAY(U$2)),#N/A),#N/A),#N/A)</f>
        <v>55701</v>
      </c>
      <c r="V320" s="50">
        <f>IFERROR(IF(V319&gt;0,IF(OR(ISBLANK('Mortgage Payment Plan'!Q373),'Mortgage Payment Plan'!Q373=""),IF(H_MortgageAmoritization!V319-H_MortgageAmoritization!Y320&gt;0,H_MortgageAmoritization!V319-H_MortgageAmoritization!Y320,#N/A),'Mortgage Payment Plan'!Q373),#N/A),#N/A)</f>
        <v>63453.57356638601</v>
      </c>
      <c r="W320" s="50">
        <f>IFERROR(IF(AND(V319&gt;0,H_MortgageAmoritization!V319-H_MortgageAmoritization!Y320&gt;0),Z320+W319,#N/A),#N/A)</f>
        <v>317293.36116240319</v>
      </c>
      <c r="X320" s="50">
        <f>IFERROR(IF(AND(V319&gt;0,H_MortgageAmoritization!V319-H_MortgageAmoritization!Y320&gt;0),X319+AA320,#N/A),#N/A)</f>
        <v>0</v>
      </c>
      <c r="Y320" s="50">
        <f>IFERROR(IF(V319&gt;0,(IFERROR(('Mortgage Payment Plan'!E$8*('Mortgage Payment Plan'!E$9/12)/(1-((1+('Mortgage Payment Plan'!E$9/12))^IF('Mortgage Payment Plan'!E$16="30 Year Fixed",-360,-180)))),0))-(H_MortgageAmoritization!V319*'Mortgage Payment Plan'!E$9/12),#N/A),#N/A)</f>
        <v>1354.7001020853681</v>
      </c>
      <c r="Z320" s="50">
        <f>IFERROR(IF(V319&gt;0,(H_MortgageAmoritization!V319*'Mortgage Payment Plan'!E$9/12),#N/A),#N/A)</f>
        <v>324.04136834235686</v>
      </c>
      <c r="AA320" s="50">
        <f>IFERROR(IF(V319&gt;0,'Mortgage Payment Plan'!E$14,#N/A),#N/A)</f>
        <v>0</v>
      </c>
      <c r="AB320" s="49">
        <v>55701</v>
      </c>
      <c r="AC320" s="50">
        <v>63453.57356638601</v>
      </c>
      <c r="AD320" s="50">
        <v>317293.36116240319</v>
      </c>
      <c r="AE320" s="50">
        <v>0</v>
      </c>
    </row>
    <row r="321" spans="1:31" ht="15.75" customHeight="1" x14ac:dyDescent="0.25">
      <c r="A321" s="49">
        <f>IFERROR(IF(B320&gt;0,IF(ISBLANK('Mortgage Payment Plan'!C374),IF(H_MortgageAmoritization!B320-H_MortgageAmoritization!E321&gt;0,DATE(YEAR(A320),MONTH(A320)+1,DAY(A$2)),#N/A),'Mortgage Payment Plan'!C374),#N/A),#N/A)</f>
        <v>55732</v>
      </c>
      <c r="B321" s="50">
        <f>IFERROR(IF(B320&gt;0,IF(OR(ISBLANK('Mortgage Payment Plan'!G374),'Mortgage Payment Plan'!G374=""),IF(H_MortgageAmoritization!B320-H_MortgageAmoritization!E321&gt;0,H_MortgageAmoritization!B320-H_MortgageAmoritization!E321,#N/A),'Mortgage Payment Plan'!G374),#N/A),#N/A)</f>
        <v>62093.249479926402</v>
      </c>
      <c r="C321" s="50">
        <f>IFERROR(IF(AND(B320&gt;0,H_MortgageAmoritization!B320-H_MortgageAmoritization!E321&gt;0),F321+C320,#N/A),#N/A)</f>
        <v>317611.30947992636</v>
      </c>
      <c r="D321" s="50">
        <f>IFERROR(IF(AND(B320&gt;0,H_MortgageAmoritization!B320-H_MortgageAmoritization!E321&gt;0),D320+G321,#N/A),#N/A)</f>
        <v>0</v>
      </c>
      <c r="E321" s="50">
        <f>IFERROR(IF(B320&gt;0,IF(ISBLANK('Mortgage Payment Plan'!D374),('Mortgage Payment Plan'!E$18+'Mortgage Payment Plan'!E$19+IF(MONTH(A320)+1=MONTH(1&amp;'Mortgage Payment Plan'!E$21),'Mortgage Payment Plan'!E$20,IF(AND(MONTH(A320)+1=13,MONTH(1&amp;'Mortgage Payment Plan'!E$21)=1),'Mortgage Payment Plan'!E$20,0)))-(H_MortgageAmoritization!B320*'Mortgage Payment Plan'!E$9/12),'Mortgage Payment Plan'!D374),#N/A),#N/A)</f>
        <v>1361.4664204978785</v>
      </c>
      <c r="F321" s="50">
        <f>IFERROR(IF(B320&gt;0,IF(ISBLANK('Mortgage Payment Plan'!E374),(H_MortgageAmoritization!B320*'Mortgage Payment Plan'!E$9/12),'Mortgage Payment Plan'!E374),#N/A),#N/A)</f>
        <v>317.27357950212138</v>
      </c>
      <c r="G321" s="50">
        <f>IFERROR(IF(B320&gt;0,IF(ISBLANK('Mortgage Payment Plan'!F374),'Mortgage Payment Plan'!E$14,'Mortgage Payment Plan'!F374),#N/A),#N/A)</f>
        <v>0</v>
      </c>
      <c r="H321" s="50">
        <f t="shared" si="3"/>
        <v>1678.7399999999998</v>
      </c>
      <c r="J321" s="49">
        <v>55732</v>
      </c>
      <c r="N321" s="50">
        <v>62093.249479926402</v>
      </c>
      <c r="O321" s="50">
        <v>317611.30947992636</v>
      </c>
      <c r="P321" s="50">
        <v>0</v>
      </c>
      <c r="Q321" s="50" t="e" cm="1">
        <f t="array" ref="Q321">IF('Mortgage Payment Plan'!E$22="Annual",IF(MATCH(J321,S:S,0),N321,#N/A),IF('Mortgage Payment Plan'!E$22="Percentage",_xlfn.IFS(R$2=J321,N321,R$3=J321,N321,R$4=J321,N321,R$5=J321,N321,R$6=J321,N321),#N/A))</f>
        <v>#N/A</v>
      </c>
      <c r="U321" s="49">
        <f>IFERROR(IF(V320&gt;0,IF(H_MortgageAmoritization!V320-H_MortgageAmoritization!Y321&gt;0,DATE(YEAR(U320),MONTH(U320)+1,DAY(U$2)),#N/A),#N/A),#N/A)</f>
        <v>55732</v>
      </c>
      <c r="V321" s="50">
        <f>IFERROR(IF(V320&gt;0,IF(OR(ISBLANK('Mortgage Payment Plan'!Q374),'Mortgage Payment Plan'!Q374=""),IF(H_MortgageAmoritization!V320-H_MortgageAmoritization!Y321&gt;0,H_MortgageAmoritization!V320-H_MortgageAmoritization!Y321,#N/A),'Mortgage Payment Plan'!Q374),#N/A),#N/A)</f>
        <v>62092.099963790213</v>
      </c>
      <c r="W321" s="50">
        <f>IFERROR(IF(AND(V320&gt;0,H_MortgageAmoritization!V320-H_MortgageAmoritization!Y321&gt;0),Z321+W320,#N/A),#N/A)</f>
        <v>317610.62903023511</v>
      </c>
      <c r="X321" s="50">
        <f>IFERROR(IF(AND(V320&gt;0,H_MortgageAmoritization!V320-H_MortgageAmoritization!Y321&gt;0),X320+AA321,#N/A),#N/A)</f>
        <v>0</v>
      </c>
      <c r="Y321" s="50">
        <f>IFERROR(IF(V320&gt;0,(IFERROR(('Mortgage Payment Plan'!E$8*('Mortgage Payment Plan'!E$9/12)/(1-((1+('Mortgage Payment Plan'!E$9/12))^IF('Mortgage Payment Plan'!E$16="30 Year Fixed",-360,-180)))),0))-(H_MortgageAmoritization!V320*'Mortgage Payment Plan'!E$9/12),#N/A),#N/A)</f>
        <v>1361.473602595795</v>
      </c>
      <c r="Z321" s="50">
        <f>IFERROR(IF(V320&gt;0,(H_MortgageAmoritization!V320*'Mortgage Payment Plan'!E$9/12),#N/A),#N/A)</f>
        <v>317.26786783193</v>
      </c>
      <c r="AA321" s="50">
        <f>IFERROR(IF(V320&gt;0,'Mortgage Payment Plan'!E$14,#N/A),#N/A)</f>
        <v>0</v>
      </c>
      <c r="AB321" s="49">
        <v>55732</v>
      </c>
      <c r="AC321" s="50">
        <v>62092.099963790213</v>
      </c>
      <c r="AD321" s="50">
        <v>317610.62903023511</v>
      </c>
      <c r="AE321" s="50">
        <v>0</v>
      </c>
    </row>
    <row r="322" spans="1:31" ht="15.75" customHeight="1" x14ac:dyDescent="0.25">
      <c r="A322" s="49">
        <f>IFERROR(IF(B321&gt;0,IF(ISBLANK('Mortgage Payment Plan'!C375),IF(H_MortgageAmoritization!B321-H_MortgageAmoritization!E322&gt;0,DATE(YEAR(A321),MONTH(A321)+1,DAY(A$2)),#N/A),'Mortgage Payment Plan'!C375),#N/A),#N/A)</f>
        <v>55763</v>
      </c>
      <c r="B322" s="50">
        <f>IFERROR(IF(B321&gt;0,IF(OR(ISBLANK('Mortgage Payment Plan'!G375),'Mortgage Payment Plan'!G375=""),IF(H_MortgageAmoritization!B321-H_MortgageAmoritization!E322&gt;0,H_MortgageAmoritization!B321-H_MortgageAmoritization!E322,#N/A),'Mortgage Payment Plan'!G375),#N/A),#N/A)</f>
        <v>60724.975727326033</v>
      </c>
      <c r="C322" s="50">
        <f>IFERROR(IF(AND(B321&gt;0,H_MortgageAmoritization!B321-H_MortgageAmoritization!E322&gt;0),F322+C321,#N/A),#N/A)</f>
        <v>317921.77572732599</v>
      </c>
      <c r="D322" s="50">
        <f>IFERROR(IF(AND(B321&gt;0,H_MortgageAmoritization!B321-H_MortgageAmoritization!E322&gt;0),D321+G322,#N/A),#N/A)</f>
        <v>0</v>
      </c>
      <c r="E322" s="50">
        <f>IFERROR(IF(B321&gt;0,IF(ISBLANK('Mortgage Payment Plan'!D375),('Mortgage Payment Plan'!E$18+'Mortgage Payment Plan'!E$19+IF(MONTH(A321)+1=MONTH(1&amp;'Mortgage Payment Plan'!E$21),'Mortgage Payment Plan'!E$20,IF(AND(MONTH(A321)+1=13,MONTH(1&amp;'Mortgage Payment Plan'!E$21)=1),'Mortgage Payment Plan'!E$20,0)))-(H_MortgageAmoritization!B321*'Mortgage Payment Plan'!E$9/12),'Mortgage Payment Plan'!D375),#N/A),#N/A)</f>
        <v>1368.273752600368</v>
      </c>
      <c r="F322" s="50">
        <f>IFERROR(IF(B321&gt;0,IF(ISBLANK('Mortgage Payment Plan'!E375),(H_MortgageAmoritization!B321*'Mortgage Payment Plan'!E$9/12),'Mortgage Payment Plan'!E375),#N/A),#N/A)</f>
        <v>310.46624739963198</v>
      </c>
      <c r="G322" s="50">
        <f>IFERROR(IF(B321&gt;0,IF(ISBLANK('Mortgage Payment Plan'!F375),'Mortgage Payment Plan'!E$14,'Mortgage Payment Plan'!F375),#N/A),#N/A)</f>
        <v>0</v>
      </c>
      <c r="H322" s="50">
        <f t="shared" si="3"/>
        <v>1678.74</v>
      </c>
      <c r="J322" s="49">
        <v>55763</v>
      </c>
      <c r="N322" s="50">
        <v>60724.975727326033</v>
      </c>
      <c r="O322" s="50">
        <v>317921.77572732599</v>
      </c>
      <c r="P322" s="50">
        <v>0</v>
      </c>
      <c r="Q322" s="50" t="e" cm="1">
        <f t="array" ref="Q322">IF('Mortgage Payment Plan'!E$22="Annual",IF(MATCH(J322,S:S,0),N322,#N/A),IF('Mortgage Payment Plan'!E$22="Percentage",_xlfn.IFS(R$2=J322,N322,R$3=J322,N322,R$4=J322,N322,R$5=J322,N322,R$6=J322,N322),#N/A))</f>
        <v>#N/A</v>
      </c>
      <c r="U322" s="49">
        <f>IFERROR(IF(V321&gt;0,IF(H_MortgageAmoritization!V321-H_MortgageAmoritization!Y322&gt;0,DATE(YEAR(U321),MONTH(U321)+1,DAY(U$2)),#N/A),#N/A),#N/A)</f>
        <v>55763</v>
      </c>
      <c r="V322" s="50">
        <f>IFERROR(IF(V321&gt;0,IF(OR(ISBLANK('Mortgage Payment Plan'!Q375),'Mortgage Payment Plan'!Q375=""),IF(H_MortgageAmoritization!V321-H_MortgageAmoritization!Y322&gt;0,H_MortgageAmoritization!V321-H_MortgageAmoritization!Y322,#N/A),'Mortgage Payment Plan'!Q375),#N/A),#N/A)</f>
        <v>60723.818993181441</v>
      </c>
      <c r="W322" s="50">
        <f>IFERROR(IF(AND(V321&gt;0,H_MortgageAmoritization!V321-H_MortgageAmoritization!Y322&gt;0),Z322+W321,#N/A),#N/A)</f>
        <v>317921.08953005407</v>
      </c>
      <c r="X322" s="50">
        <f>IFERROR(IF(AND(V321&gt;0,H_MortgageAmoritization!V321-H_MortgageAmoritization!Y322&gt;0),X321+AA322,#N/A),#N/A)</f>
        <v>0</v>
      </c>
      <c r="Y322" s="50">
        <f>IFERROR(IF(V321&gt;0,(IFERROR(('Mortgage Payment Plan'!E$8*('Mortgage Payment Plan'!E$9/12)/(1-((1+('Mortgage Payment Plan'!E$9/12))^IF('Mortgage Payment Plan'!E$16="30 Year Fixed",-360,-180)))),0))-(H_MortgageAmoritization!V321*'Mortgage Payment Plan'!E$9/12),#N/A),#N/A)</f>
        <v>1368.2809706087739</v>
      </c>
      <c r="Z322" s="50">
        <f>IFERROR(IF(V321&gt;0,(H_MortgageAmoritization!V321*'Mortgage Payment Plan'!E$9/12),#N/A),#N/A)</f>
        <v>310.46049981895106</v>
      </c>
      <c r="AA322" s="50">
        <f>IFERROR(IF(V321&gt;0,'Mortgage Payment Plan'!E$14,#N/A),#N/A)</f>
        <v>0</v>
      </c>
      <c r="AB322" s="49">
        <v>55763</v>
      </c>
      <c r="AC322" s="50">
        <v>60723.818993181441</v>
      </c>
      <c r="AD322" s="50">
        <v>317921.08953005407</v>
      </c>
      <c r="AE322" s="50">
        <v>0</v>
      </c>
    </row>
    <row r="323" spans="1:31" ht="15.75" customHeight="1" x14ac:dyDescent="0.25">
      <c r="A323" s="49">
        <f>IFERROR(IF(B322&gt;0,IF(ISBLANK('Mortgage Payment Plan'!C376),IF(H_MortgageAmoritization!B322-H_MortgageAmoritization!E323&gt;0,DATE(YEAR(A322),MONTH(A322)+1,DAY(A$2)),#N/A),'Mortgage Payment Plan'!C376),#N/A),#N/A)</f>
        <v>55793</v>
      </c>
      <c r="B323" s="50">
        <f>IFERROR(IF(B322&gt;0,IF(OR(ISBLANK('Mortgage Payment Plan'!G376),'Mortgage Payment Plan'!G376=""),IF(H_MortgageAmoritization!B322-H_MortgageAmoritization!E323&gt;0,H_MortgageAmoritization!B322-H_MortgageAmoritization!E323,#N/A),'Mortgage Payment Plan'!G376),#N/A),#N/A)</f>
        <v>59349.860605962662</v>
      </c>
      <c r="C323" s="50">
        <f>IFERROR(IF(AND(B322&gt;0,H_MortgageAmoritization!B322-H_MortgageAmoritization!E323&gt;0),F323+C322,#N/A),#N/A)</f>
        <v>318225.40060596261</v>
      </c>
      <c r="D323" s="50">
        <f>IFERROR(IF(AND(B322&gt;0,H_MortgageAmoritization!B322-H_MortgageAmoritization!E323&gt;0),D322+G323,#N/A),#N/A)</f>
        <v>0</v>
      </c>
      <c r="E323" s="50">
        <f>IFERROR(IF(B322&gt;0,IF(ISBLANK('Mortgage Payment Plan'!D376),('Mortgage Payment Plan'!E$18+'Mortgage Payment Plan'!E$19+IF(MONTH(A322)+1=MONTH(1&amp;'Mortgage Payment Plan'!E$21),'Mortgage Payment Plan'!E$20,IF(AND(MONTH(A322)+1=13,MONTH(1&amp;'Mortgage Payment Plan'!E$21)=1),'Mortgage Payment Plan'!E$20,0)))-(H_MortgageAmoritization!B322*'Mortgage Payment Plan'!E$9/12),'Mortgage Payment Plan'!D376),#N/A),#N/A)</f>
        <v>1375.1151213633698</v>
      </c>
      <c r="F323" s="50">
        <f>IFERROR(IF(B322&gt;0,IF(ISBLANK('Mortgage Payment Plan'!E376),(H_MortgageAmoritization!B322*'Mortgage Payment Plan'!E$9/12),'Mortgage Payment Plan'!E376),#N/A),#N/A)</f>
        <v>303.62487863663017</v>
      </c>
      <c r="G323" s="50">
        <f>IFERROR(IF(B322&gt;0,IF(ISBLANK('Mortgage Payment Plan'!F376),'Mortgage Payment Plan'!E$14,'Mortgage Payment Plan'!F376),#N/A),#N/A)</f>
        <v>0</v>
      </c>
      <c r="H323" s="50">
        <f t="shared" si="3"/>
        <v>1678.74</v>
      </c>
      <c r="J323" s="49">
        <v>55793</v>
      </c>
      <c r="N323" s="50">
        <v>59349.860605962662</v>
      </c>
      <c r="O323" s="50">
        <v>318225.40060596261</v>
      </c>
      <c r="P323" s="50">
        <v>0</v>
      </c>
      <c r="Q323" s="50" t="e" cm="1">
        <f t="array" ref="Q323">IF('Mortgage Payment Plan'!E$22="Annual",IF(MATCH(J323,S:S,0),N323,#N/A),IF('Mortgage Payment Plan'!E$22="Percentage",_xlfn.IFS(R$2=J323,N323,R$3=J323,N323,R$4=J323,N323,R$5=J323,N323,R$6=J323,N323),#N/A))</f>
        <v>#N/A</v>
      </c>
      <c r="U323" s="49">
        <f>IFERROR(IF(V322&gt;0,IF(H_MortgageAmoritization!V322-H_MortgageAmoritization!Y323&gt;0,DATE(YEAR(U322),MONTH(U322)+1,DAY(U$2)),#N/A),#N/A),#N/A)</f>
        <v>55793</v>
      </c>
      <c r="V323" s="50">
        <f>IFERROR(IF(V322&gt;0,IF(OR(ISBLANK('Mortgage Payment Plan'!Q376),'Mortgage Payment Plan'!Q376=""),IF(H_MortgageAmoritization!V322-H_MortgageAmoritization!Y323&gt;0,H_MortgageAmoritization!V322-H_MortgageAmoritization!Y323,#N/A),'Mortgage Payment Plan'!Q376),#N/A),#N/A)</f>
        <v>59348.696617719623</v>
      </c>
      <c r="W323" s="50">
        <f>IFERROR(IF(AND(V322&gt;0,H_MortgageAmoritization!V322-H_MortgageAmoritization!Y323&gt;0),Z323+W322,#N/A),#N/A)</f>
        <v>318224.70862501999</v>
      </c>
      <c r="X323" s="50">
        <f>IFERROR(IF(AND(V322&gt;0,H_MortgageAmoritization!V322-H_MortgageAmoritization!Y323&gt;0),X322+AA323,#N/A),#N/A)</f>
        <v>0</v>
      </c>
      <c r="Y323" s="50">
        <f>IFERROR(IF(V322&gt;0,(IFERROR(('Mortgage Payment Plan'!E$8*('Mortgage Payment Plan'!E$9/12)/(1-((1+('Mortgage Payment Plan'!E$9/12))^IF('Mortgage Payment Plan'!E$16="30 Year Fixed",-360,-180)))),0))-(H_MortgageAmoritization!V322*'Mortgage Payment Plan'!E$9/12),#N/A),#N/A)</f>
        <v>1375.1223754618179</v>
      </c>
      <c r="Z323" s="50">
        <f>IFERROR(IF(V322&gt;0,(H_MortgageAmoritization!V322*'Mortgage Payment Plan'!E$9/12),#N/A),#N/A)</f>
        <v>303.61909496590721</v>
      </c>
      <c r="AA323" s="50">
        <f>IFERROR(IF(V322&gt;0,'Mortgage Payment Plan'!E$14,#N/A),#N/A)</f>
        <v>0</v>
      </c>
      <c r="AB323" s="49">
        <v>55793</v>
      </c>
      <c r="AC323" s="50">
        <v>59348.696617719623</v>
      </c>
      <c r="AD323" s="50">
        <v>318224.70862501999</v>
      </c>
      <c r="AE323" s="50">
        <v>0</v>
      </c>
    </row>
    <row r="324" spans="1:31" ht="15.75" customHeight="1" x14ac:dyDescent="0.25">
      <c r="A324" s="49">
        <f>IFERROR(IF(B323&gt;0,IF(ISBLANK('Mortgage Payment Plan'!C377),IF(H_MortgageAmoritization!B323-H_MortgageAmoritization!E324&gt;0,DATE(YEAR(A323),MONTH(A323)+1,DAY(A$2)),#N/A),'Mortgage Payment Plan'!C377),#N/A),#N/A)</f>
        <v>55824</v>
      </c>
      <c r="B324" s="50">
        <f>IFERROR(IF(B323&gt;0,IF(OR(ISBLANK('Mortgage Payment Plan'!G377),'Mortgage Payment Plan'!G377=""),IF(H_MortgageAmoritization!B323-H_MortgageAmoritization!E324&gt;0,H_MortgageAmoritization!B323-H_MortgageAmoritization!E324,#N/A),'Mortgage Payment Plan'!G377),#N/A),#N/A)</f>
        <v>57967.869908992478</v>
      </c>
      <c r="C324" s="50">
        <f>IFERROR(IF(AND(B323&gt;0,H_MortgageAmoritization!B323-H_MortgageAmoritization!E324&gt;0),F324+C323,#N/A),#N/A)</f>
        <v>318522.1499089924</v>
      </c>
      <c r="D324" s="50">
        <f>IFERROR(IF(AND(B323&gt;0,H_MortgageAmoritization!B323-H_MortgageAmoritization!E324&gt;0),D323+G324,#N/A),#N/A)</f>
        <v>0</v>
      </c>
      <c r="E324" s="50">
        <f>IFERROR(IF(B323&gt;0,IF(ISBLANK('Mortgage Payment Plan'!D377),('Mortgage Payment Plan'!E$18+'Mortgage Payment Plan'!E$19+IF(MONTH(A323)+1=MONTH(1&amp;'Mortgage Payment Plan'!E$21),'Mortgage Payment Plan'!E$20,IF(AND(MONTH(A323)+1=13,MONTH(1&amp;'Mortgage Payment Plan'!E$21)=1),'Mortgage Payment Plan'!E$20,0)))-(H_MortgageAmoritization!B323*'Mortgage Payment Plan'!E$9/12),'Mortgage Payment Plan'!D377),#N/A),#N/A)</f>
        <v>1381.9906969701867</v>
      </c>
      <c r="F324" s="50">
        <f>IFERROR(IF(B323&gt;0,IF(ISBLANK('Mortgage Payment Plan'!E377),(H_MortgageAmoritization!B323*'Mortgage Payment Plan'!E$9/12),'Mortgage Payment Plan'!E377),#N/A),#N/A)</f>
        <v>296.74930302981329</v>
      </c>
      <c r="G324" s="50">
        <f>IFERROR(IF(B323&gt;0,IF(ISBLANK('Mortgage Payment Plan'!F377),'Mortgage Payment Plan'!E$14,'Mortgage Payment Plan'!F377),#N/A),#N/A)</f>
        <v>0</v>
      </c>
      <c r="H324" s="50">
        <f t="shared" si="3"/>
        <v>1678.74</v>
      </c>
      <c r="J324" s="49">
        <v>55824</v>
      </c>
      <c r="N324" s="50">
        <v>57967.869908992478</v>
      </c>
      <c r="O324" s="50">
        <v>318522.1499089924</v>
      </c>
      <c r="P324" s="50">
        <v>0</v>
      </c>
      <c r="Q324" s="50" t="e" cm="1">
        <f t="array" ref="Q324">IF('Mortgage Payment Plan'!E$22="Annual",IF(MATCH(J324,S:S,0),N324,#N/A),IF('Mortgage Payment Plan'!E$22="Percentage",_xlfn.IFS(R$2=J324,N324,R$3=J324,N324,R$4=J324,N324,R$5=J324,N324,R$6=J324,N324),#N/A))</f>
        <v>#N/A</v>
      </c>
      <c r="U324" s="49">
        <f>IFERROR(IF(V323&gt;0,IF(H_MortgageAmoritization!V323-H_MortgageAmoritization!Y324&gt;0,DATE(YEAR(U323),MONTH(U323)+1,DAY(U$2)),#N/A),#N/A),#N/A)</f>
        <v>55824</v>
      </c>
      <c r="V324" s="50">
        <f>IFERROR(IF(V323&gt;0,IF(OR(ISBLANK('Mortgage Payment Plan'!Q377),'Mortgage Payment Plan'!Q377=""),IF(H_MortgageAmoritization!V323-H_MortgageAmoritization!Y324&gt;0,H_MortgageAmoritization!V323-H_MortgageAmoritization!Y324,#N/A),'Mortgage Payment Plan'!Q377),#N/A),#N/A)</f>
        <v>57966.698630380495</v>
      </c>
      <c r="W324" s="50">
        <f>IFERROR(IF(AND(V323&gt;0,H_MortgageAmoritization!V323-H_MortgageAmoritization!Y324&gt;0),Z324+W323,#N/A),#N/A)</f>
        <v>318521.45210810861</v>
      </c>
      <c r="X324" s="50">
        <f>IFERROR(IF(AND(V323&gt;0,H_MortgageAmoritization!V323-H_MortgageAmoritization!Y324&gt;0),X323+AA324,#N/A),#N/A)</f>
        <v>0</v>
      </c>
      <c r="Y324" s="50">
        <f>IFERROR(IF(V323&gt;0,(IFERROR(('Mortgage Payment Plan'!E$8*('Mortgage Payment Plan'!E$9/12)/(1-((1+('Mortgage Payment Plan'!E$9/12))^IF('Mortgage Payment Plan'!E$16="30 Year Fixed",-360,-180)))),0))-(H_MortgageAmoritization!V323*'Mortgage Payment Plan'!E$9/12),#N/A),#N/A)</f>
        <v>1381.9979873391269</v>
      </c>
      <c r="Z324" s="50">
        <f>IFERROR(IF(V323&gt;0,(H_MortgageAmoritization!V323*'Mortgage Payment Plan'!E$9/12),#N/A),#N/A)</f>
        <v>296.74348308859811</v>
      </c>
      <c r="AA324" s="50">
        <f>IFERROR(IF(V323&gt;0,'Mortgage Payment Plan'!E$14,#N/A),#N/A)</f>
        <v>0</v>
      </c>
      <c r="AB324" s="49">
        <v>55824</v>
      </c>
      <c r="AC324" s="50">
        <v>57966.698630380495</v>
      </c>
      <c r="AD324" s="50">
        <v>318521.45210810861</v>
      </c>
      <c r="AE324" s="50">
        <v>0</v>
      </c>
    </row>
    <row r="325" spans="1:31" ht="15.75" customHeight="1" x14ac:dyDescent="0.25">
      <c r="A325" s="49">
        <f>IFERROR(IF(B324&gt;0,IF(ISBLANK('Mortgage Payment Plan'!C378),IF(H_MortgageAmoritization!B324-H_MortgageAmoritization!E325&gt;0,DATE(YEAR(A324),MONTH(A324)+1,DAY(A$2)),#N/A),'Mortgage Payment Plan'!C378),#N/A),#N/A)</f>
        <v>55854</v>
      </c>
      <c r="B325" s="50">
        <f>IFERROR(IF(B324&gt;0,IF(OR(ISBLANK('Mortgage Payment Plan'!G378),'Mortgage Payment Plan'!G378=""),IF(H_MortgageAmoritization!B324-H_MortgageAmoritization!E325&gt;0,H_MortgageAmoritization!B324-H_MortgageAmoritization!E325,#N/A),'Mortgage Payment Plan'!G378),#N/A),#N/A)</f>
        <v>56578.969258537443</v>
      </c>
      <c r="C325" s="50">
        <f>IFERROR(IF(AND(B324&gt;0,H_MortgageAmoritization!B324-H_MortgageAmoritization!E325&gt;0),F325+C324,#N/A),#N/A)</f>
        <v>318811.98925853736</v>
      </c>
      <c r="D325" s="50">
        <f>IFERROR(IF(AND(B324&gt;0,H_MortgageAmoritization!B324-H_MortgageAmoritization!E325&gt;0),D324+G325,#N/A),#N/A)</f>
        <v>0</v>
      </c>
      <c r="E325" s="50">
        <f>IFERROR(IF(B324&gt;0,IF(ISBLANK('Mortgage Payment Plan'!D378),('Mortgage Payment Plan'!E$18+'Mortgage Payment Plan'!E$19+IF(MONTH(A324)+1=MONTH(1&amp;'Mortgage Payment Plan'!E$21),'Mortgage Payment Plan'!E$20,IF(AND(MONTH(A324)+1=13,MONTH(1&amp;'Mortgage Payment Plan'!E$21)=1),'Mortgage Payment Plan'!E$20,0)))-(H_MortgageAmoritization!B324*'Mortgage Payment Plan'!E$9/12),'Mortgage Payment Plan'!D378),#N/A),#N/A)</f>
        <v>1388.9006504550375</v>
      </c>
      <c r="F325" s="50">
        <f>IFERROR(IF(B324&gt;0,IF(ISBLANK('Mortgage Payment Plan'!E378),(H_MortgageAmoritization!B324*'Mortgage Payment Plan'!E$9/12),'Mortgage Payment Plan'!E378),#N/A),#N/A)</f>
        <v>289.83934954496237</v>
      </c>
      <c r="G325" s="50">
        <f>IFERROR(IF(B324&gt;0,IF(ISBLANK('Mortgage Payment Plan'!F378),'Mortgage Payment Plan'!E$14,'Mortgage Payment Plan'!F378),#N/A),#N/A)</f>
        <v>0</v>
      </c>
      <c r="H325" s="50">
        <f t="shared" si="3"/>
        <v>1678.7399999999998</v>
      </c>
      <c r="J325" s="49">
        <v>55854</v>
      </c>
      <c r="N325" s="50">
        <v>56578.969258537443</v>
      </c>
      <c r="O325" s="50">
        <v>318811.98925853736</v>
      </c>
      <c r="P325" s="50">
        <v>0</v>
      </c>
      <c r="Q325" s="50" t="e" cm="1">
        <f t="array" ref="Q325">IF('Mortgage Payment Plan'!E$22="Annual",IF(MATCH(J325,S:S,0),N325,#N/A),IF('Mortgage Payment Plan'!E$22="Percentage",_xlfn.IFS(R$2=J325,N325,R$3=J325,N325,R$4=J325,N325,R$5=J325,N325,R$6=J325,N325),#N/A))</f>
        <v>#N/A</v>
      </c>
      <c r="U325" s="49">
        <f>IFERROR(IF(V324&gt;0,IF(H_MortgageAmoritization!V324-H_MortgageAmoritization!Y325&gt;0,DATE(YEAR(U324),MONTH(U324)+1,DAY(U$2)),#N/A),#N/A),#N/A)</f>
        <v>55854</v>
      </c>
      <c r="V325" s="50">
        <f>IFERROR(IF(V324&gt;0,IF(OR(ISBLANK('Mortgage Payment Plan'!Q378),'Mortgage Payment Plan'!Q378=""),IF(H_MortgageAmoritization!V324-H_MortgageAmoritization!Y325&gt;0,H_MortgageAmoritization!V324-H_MortgageAmoritization!Y325,#N/A),'Mortgage Payment Plan'!Q378),#N/A),#N/A)</f>
        <v>56577.790653104676</v>
      </c>
      <c r="W325" s="50">
        <f>IFERROR(IF(AND(V324&gt;0,H_MortgageAmoritization!V324-H_MortgageAmoritization!Y325&gt;0),Z325+W324,#N/A),#N/A)</f>
        <v>318811.28560126049</v>
      </c>
      <c r="X325" s="50">
        <f>IFERROR(IF(AND(V324&gt;0,H_MortgageAmoritization!V324-H_MortgageAmoritization!Y325&gt;0),X324+AA325,#N/A),#N/A)</f>
        <v>0</v>
      </c>
      <c r="Y325" s="50">
        <f>IFERROR(IF(V324&gt;0,(IFERROR(('Mortgage Payment Plan'!E$8*('Mortgage Payment Plan'!E$9/12)/(1-((1+('Mortgage Payment Plan'!E$9/12))^IF('Mortgage Payment Plan'!E$16="30 Year Fixed",-360,-180)))),0))-(H_MortgageAmoritization!V324*'Mortgage Payment Plan'!E$9/12),#N/A),#N/A)</f>
        <v>1388.9079772758225</v>
      </c>
      <c r="Z325" s="50">
        <f>IFERROR(IF(V324&gt;0,(H_MortgageAmoritization!V324*'Mortgage Payment Plan'!E$9/12),#N/A),#N/A)</f>
        <v>289.83349315190247</v>
      </c>
      <c r="AA325" s="50">
        <f>IFERROR(IF(V324&gt;0,'Mortgage Payment Plan'!E$14,#N/A),#N/A)</f>
        <v>0</v>
      </c>
      <c r="AB325" s="49">
        <v>55854</v>
      </c>
      <c r="AC325" s="50">
        <v>56577.790653104676</v>
      </c>
      <c r="AD325" s="50">
        <v>318811.28560126049</v>
      </c>
      <c r="AE325" s="50">
        <v>0</v>
      </c>
    </row>
    <row r="326" spans="1:31" ht="15.75" customHeight="1" x14ac:dyDescent="0.25">
      <c r="A326" s="49">
        <f>IFERROR(IF(B325&gt;0,IF(ISBLANK('Mortgage Payment Plan'!C379),IF(H_MortgageAmoritization!B325-H_MortgageAmoritization!E326&gt;0,DATE(YEAR(A325),MONTH(A325)+1,DAY(A$2)),#N/A),'Mortgage Payment Plan'!C379),#N/A),#N/A)</f>
        <v>55885</v>
      </c>
      <c r="B326" s="50">
        <f>IFERROR(IF(B325&gt;0,IF(OR(ISBLANK('Mortgage Payment Plan'!G379),'Mortgage Payment Plan'!G379=""),IF(H_MortgageAmoritization!B325-H_MortgageAmoritization!E326&gt;0,H_MortgageAmoritization!B325-H_MortgageAmoritization!E326,#N/A),'Mortgage Payment Plan'!G379),#N/A),#N/A)</f>
        <v>55183.124104830131</v>
      </c>
      <c r="C326" s="50">
        <f>IFERROR(IF(AND(B325&gt;0,H_MortgageAmoritization!B325-H_MortgageAmoritization!E326&gt;0),F326+C325,#N/A),#N/A)</f>
        <v>319094.88410483004</v>
      </c>
      <c r="D326" s="50">
        <f>IFERROR(IF(AND(B325&gt;0,H_MortgageAmoritization!B325-H_MortgageAmoritization!E326&gt;0),D325+G326,#N/A),#N/A)</f>
        <v>0</v>
      </c>
      <c r="E326" s="50">
        <f>IFERROR(IF(B325&gt;0,IF(ISBLANK('Mortgage Payment Plan'!D379),('Mortgage Payment Plan'!E$18+'Mortgage Payment Plan'!E$19+IF(MONTH(A325)+1=MONTH(1&amp;'Mortgage Payment Plan'!E$21),'Mortgage Payment Plan'!E$20,IF(AND(MONTH(A325)+1=13,MONTH(1&amp;'Mortgage Payment Plan'!E$21)=1),'Mortgage Payment Plan'!E$20,0)))-(H_MortgageAmoritization!B325*'Mortgage Payment Plan'!E$9/12),'Mortgage Payment Plan'!D379),#N/A),#N/A)</f>
        <v>1395.8451537073129</v>
      </c>
      <c r="F326" s="50">
        <f>IFERROR(IF(B325&gt;0,IF(ISBLANK('Mortgage Payment Plan'!E379),(H_MortgageAmoritization!B325*'Mortgage Payment Plan'!E$9/12),'Mortgage Payment Plan'!E379),#N/A),#N/A)</f>
        <v>282.89484629268719</v>
      </c>
      <c r="G326" s="50">
        <f>IFERROR(IF(B325&gt;0,IF(ISBLANK('Mortgage Payment Plan'!F379),'Mortgage Payment Plan'!E$14,'Mortgage Payment Plan'!F379),#N/A),#N/A)</f>
        <v>0</v>
      </c>
      <c r="H326" s="50">
        <f t="shared" si="3"/>
        <v>1678.74</v>
      </c>
      <c r="J326" s="49">
        <v>55885</v>
      </c>
      <c r="N326" s="50">
        <v>55183.124104830131</v>
      </c>
      <c r="O326" s="50">
        <v>319094.88410483004</v>
      </c>
      <c r="P326" s="50">
        <v>0</v>
      </c>
      <c r="Q326" s="50" t="e" cm="1">
        <f t="array" ref="Q326">IF('Mortgage Payment Plan'!E$22="Annual",IF(MATCH(J326,S:S,0),N326,#N/A),IF('Mortgage Payment Plan'!E$22="Percentage",_xlfn.IFS(R$2=J326,N326,R$3=J326,N326,R$4=J326,N326,R$5=J326,N326,R$6=J326,N326),#N/A))</f>
        <v>#N/A</v>
      </c>
      <c r="U326" s="49">
        <f>IFERROR(IF(V325&gt;0,IF(H_MortgageAmoritization!V325-H_MortgageAmoritization!Y326&gt;0,DATE(YEAR(U325),MONTH(U325)+1,DAY(U$2)),#N/A),#N/A),#N/A)</f>
        <v>55885</v>
      </c>
      <c r="V326" s="50">
        <f>IFERROR(IF(V325&gt;0,IF(OR(ISBLANK('Mortgage Payment Plan'!Q379),'Mortgage Payment Plan'!Q379=""),IF(H_MortgageAmoritization!V325-H_MortgageAmoritization!Y326&gt;0,H_MortgageAmoritization!V325-H_MortgageAmoritization!Y326,#N/A),'Mortgage Payment Plan'!Q379),#N/A),#N/A)</f>
        <v>55181.938135942473</v>
      </c>
      <c r="W326" s="50">
        <f>IFERROR(IF(AND(V325&gt;0,H_MortgageAmoritization!V325-H_MortgageAmoritization!Y326&gt;0),Z326+W325,#N/A),#N/A)</f>
        <v>319094.17455452599</v>
      </c>
      <c r="X326" s="50">
        <f>IFERROR(IF(AND(V325&gt;0,H_MortgageAmoritization!V325-H_MortgageAmoritization!Y326&gt;0),X325+AA326,#N/A),#N/A)</f>
        <v>0</v>
      </c>
      <c r="Y326" s="50">
        <f>IFERROR(IF(V325&gt;0,(IFERROR(('Mortgage Payment Plan'!E$8*('Mortgage Payment Plan'!E$9/12)/(1-((1+('Mortgage Payment Plan'!E$9/12))^IF('Mortgage Payment Plan'!E$16="30 Year Fixed",-360,-180)))),0))-(H_MortgageAmoritization!V325*'Mortgage Payment Plan'!E$9/12),#N/A),#N/A)</f>
        <v>1395.8525171622018</v>
      </c>
      <c r="Z326" s="50">
        <f>IFERROR(IF(V325&gt;0,(H_MortgageAmoritization!V325*'Mortgage Payment Plan'!E$9/12),#N/A),#N/A)</f>
        <v>282.88895326552336</v>
      </c>
      <c r="AA326" s="50">
        <f>IFERROR(IF(V325&gt;0,'Mortgage Payment Plan'!E$14,#N/A),#N/A)</f>
        <v>0</v>
      </c>
      <c r="AB326" s="49">
        <v>55885</v>
      </c>
      <c r="AC326" s="50">
        <v>55181.938135942473</v>
      </c>
      <c r="AD326" s="50">
        <v>319094.17455452599</v>
      </c>
      <c r="AE326" s="50">
        <v>0</v>
      </c>
    </row>
    <row r="327" spans="1:31" ht="15.75" customHeight="1" x14ac:dyDescent="0.25">
      <c r="A327" s="49">
        <f>IFERROR(IF(B326&gt;0,IF(ISBLANK('Mortgage Payment Plan'!C380),IF(H_MortgageAmoritization!B326-H_MortgageAmoritization!E327&gt;0,DATE(YEAR(A326),MONTH(A326)+1,DAY(A$2)),#N/A),'Mortgage Payment Plan'!C380),#N/A),#N/A)</f>
        <v>55916</v>
      </c>
      <c r="B327" s="50">
        <f>IFERROR(IF(B326&gt;0,IF(OR(ISBLANK('Mortgage Payment Plan'!G380),'Mortgage Payment Plan'!G380=""),IF(H_MortgageAmoritization!B326-H_MortgageAmoritization!E327&gt;0,H_MortgageAmoritization!B326-H_MortgageAmoritization!E327,#N/A),'Mortgage Payment Plan'!G380),#N/A),#N/A)</f>
        <v>53780.299725354278</v>
      </c>
      <c r="C327" s="50">
        <f>IFERROR(IF(AND(B326&gt;0,H_MortgageAmoritization!B326-H_MortgageAmoritization!E327&gt;0),F327+C326,#N/A),#N/A)</f>
        <v>319370.79972535418</v>
      </c>
      <c r="D327" s="50">
        <f>IFERROR(IF(AND(B326&gt;0,H_MortgageAmoritization!B326-H_MortgageAmoritization!E327&gt;0),D326+G327,#N/A),#N/A)</f>
        <v>0</v>
      </c>
      <c r="E327" s="50">
        <f>IFERROR(IF(B326&gt;0,IF(ISBLANK('Mortgage Payment Plan'!D380),('Mortgage Payment Plan'!E$18+'Mortgage Payment Plan'!E$19+IF(MONTH(A326)+1=MONTH(1&amp;'Mortgage Payment Plan'!E$21),'Mortgage Payment Plan'!E$20,IF(AND(MONTH(A326)+1=13,MONTH(1&amp;'Mortgage Payment Plan'!E$21)=1),'Mortgage Payment Plan'!E$20,0)))-(H_MortgageAmoritization!B326*'Mortgage Payment Plan'!E$9/12),'Mortgage Payment Plan'!D380),#N/A),#N/A)</f>
        <v>1402.8243794758494</v>
      </c>
      <c r="F327" s="50">
        <f>IFERROR(IF(B326&gt;0,IF(ISBLANK('Mortgage Payment Plan'!E380),(H_MortgageAmoritization!B326*'Mortgage Payment Plan'!E$9/12),'Mortgage Payment Plan'!E380),#N/A),#N/A)</f>
        <v>275.91562052415065</v>
      </c>
      <c r="G327" s="50">
        <f>IFERROR(IF(B326&gt;0,IF(ISBLANK('Mortgage Payment Plan'!F380),'Mortgage Payment Plan'!E$14,'Mortgage Payment Plan'!F380),#N/A),#N/A)</f>
        <v>0</v>
      </c>
      <c r="H327" s="50">
        <f t="shared" si="3"/>
        <v>1678.74</v>
      </c>
      <c r="J327" s="49">
        <v>55916</v>
      </c>
      <c r="N327" s="50">
        <v>53780.299725354278</v>
      </c>
      <c r="O327" s="50">
        <v>319370.79972535418</v>
      </c>
      <c r="P327" s="50">
        <v>0</v>
      </c>
      <c r="Q327" s="50" t="e" cm="1">
        <f t="array" ref="Q327">IF('Mortgage Payment Plan'!E$22="Annual",IF(MATCH(J327,S:S,0),N327,#N/A),IF('Mortgage Payment Plan'!E$22="Percentage",_xlfn.IFS(R$2=J327,N327,R$3=J327,N327,R$4=J327,N327,R$5=J327,N327,R$6=J327,N327),#N/A))</f>
        <v>#N/A</v>
      </c>
      <c r="U327" s="49">
        <f>IFERROR(IF(V326&gt;0,IF(H_MortgageAmoritization!V326-H_MortgageAmoritization!Y327&gt;0,DATE(YEAR(U326),MONTH(U326)+1,DAY(U$2)),#N/A),#N/A),#N/A)</f>
        <v>55916</v>
      </c>
      <c r="V327" s="50">
        <f>IFERROR(IF(V326&gt;0,IF(OR(ISBLANK('Mortgage Payment Plan'!Q380),'Mortgage Payment Plan'!Q380=""),IF(H_MortgageAmoritization!V326-H_MortgageAmoritization!Y327&gt;0,H_MortgageAmoritization!V326-H_MortgageAmoritization!Y327,#N/A),'Mortgage Payment Plan'!Q380),#N/A),#N/A)</f>
        <v>53779.106356194461</v>
      </c>
      <c r="W327" s="50">
        <f>IFERROR(IF(AND(V326&gt;0,H_MortgageAmoritization!V326-H_MortgageAmoritization!Y327&gt;0),Z327+W326,#N/A),#N/A)</f>
        <v>319370.08424520568</v>
      </c>
      <c r="X327" s="50">
        <f>IFERROR(IF(AND(V326&gt;0,H_MortgageAmoritization!V326-H_MortgageAmoritization!Y327&gt;0),X326+AA327,#N/A),#N/A)</f>
        <v>0</v>
      </c>
      <c r="Y327" s="50">
        <f>IFERROR(IF(V326&gt;0,(IFERROR(('Mortgage Payment Plan'!E$8*('Mortgage Payment Plan'!E$9/12)/(1-((1+('Mortgage Payment Plan'!E$9/12))^IF('Mortgage Payment Plan'!E$16="30 Year Fixed",-360,-180)))),0))-(H_MortgageAmoritization!V326*'Mortgage Payment Plan'!E$9/12),#N/A),#N/A)</f>
        <v>1402.8317797480127</v>
      </c>
      <c r="Z327" s="50">
        <f>IFERROR(IF(V326&gt;0,(H_MortgageAmoritization!V326*'Mortgage Payment Plan'!E$9/12),#N/A),#N/A)</f>
        <v>275.90969067971236</v>
      </c>
      <c r="AA327" s="50">
        <f>IFERROR(IF(V326&gt;0,'Mortgage Payment Plan'!E$14,#N/A),#N/A)</f>
        <v>0</v>
      </c>
      <c r="AB327" s="49">
        <v>55916</v>
      </c>
      <c r="AC327" s="50">
        <v>53779.106356194461</v>
      </c>
      <c r="AD327" s="50">
        <v>319370.08424520568</v>
      </c>
      <c r="AE327" s="50">
        <v>0</v>
      </c>
    </row>
    <row r="328" spans="1:31" ht="15.75" customHeight="1" x14ac:dyDescent="0.25">
      <c r="A328" s="49">
        <f>IFERROR(IF(B327&gt;0,IF(ISBLANK('Mortgage Payment Plan'!C381),IF(H_MortgageAmoritization!B327-H_MortgageAmoritization!E328&gt;0,DATE(YEAR(A327),MONTH(A327)+1,DAY(A$2)),#N/A),'Mortgage Payment Plan'!C381),#N/A),#N/A)</f>
        <v>55944</v>
      </c>
      <c r="B328" s="50">
        <f>IFERROR(IF(B327&gt;0,IF(OR(ISBLANK('Mortgage Payment Plan'!G381),'Mortgage Payment Plan'!G381=""),IF(H_MortgageAmoritization!B327-H_MortgageAmoritization!E328&gt;0,H_MortgageAmoritization!B327-H_MortgageAmoritization!E328,#N/A),'Mortgage Payment Plan'!G381),#N/A),#N/A)</f>
        <v>52370.461223981052</v>
      </c>
      <c r="C328" s="50">
        <f>IFERROR(IF(AND(B327&gt;0,H_MortgageAmoritization!B327-H_MortgageAmoritization!E328&gt;0),F328+C327,#N/A),#N/A)</f>
        <v>319639.70122398093</v>
      </c>
      <c r="D328" s="50">
        <f>IFERROR(IF(AND(B327&gt;0,H_MortgageAmoritization!B327-H_MortgageAmoritization!E328&gt;0),D327+G328,#N/A),#N/A)</f>
        <v>0</v>
      </c>
      <c r="E328" s="50">
        <f>IFERROR(IF(B327&gt;0,IF(ISBLANK('Mortgage Payment Plan'!D381),('Mortgage Payment Plan'!E$18+'Mortgage Payment Plan'!E$19+IF(MONTH(A327)+1=MONTH(1&amp;'Mortgage Payment Plan'!E$21),'Mortgage Payment Plan'!E$20,IF(AND(MONTH(A327)+1=13,MONTH(1&amp;'Mortgage Payment Plan'!E$21)=1),'Mortgage Payment Plan'!E$20,0)))-(H_MortgageAmoritization!B327*'Mortgage Payment Plan'!E$9/12),'Mortgage Payment Plan'!D381),#N/A),#N/A)</f>
        <v>1409.8385013732286</v>
      </c>
      <c r="F328" s="50">
        <f>IFERROR(IF(B327&gt;0,IF(ISBLANK('Mortgage Payment Plan'!E381),(H_MortgageAmoritization!B327*'Mortgage Payment Plan'!E$9/12),'Mortgage Payment Plan'!E381),#N/A),#N/A)</f>
        <v>268.90149862677134</v>
      </c>
      <c r="G328" s="50">
        <f>IFERROR(IF(B327&gt;0,IF(ISBLANK('Mortgage Payment Plan'!F381),'Mortgage Payment Plan'!E$14,'Mortgage Payment Plan'!F381),#N/A),#N/A)</f>
        <v>0</v>
      </c>
      <c r="H328" s="50">
        <f t="shared" si="3"/>
        <v>1678.74</v>
      </c>
      <c r="J328" s="49">
        <v>55944</v>
      </c>
      <c r="N328" s="50">
        <v>52370.461223981052</v>
      </c>
      <c r="O328" s="50">
        <v>319639.70122398093</v>
      </c>
      <c r="P328" s="50">
        <v>0</v>
      </c>
      <c r="Q328" s="50" t="e" cm="1">
        <f t="array" ref="Q328">IF('Mortgage Payment Plan'!E$22="Annual",IF(MATCH(J328,S:S,0),N328,#N/A),IF('Mortgage Payment Plan'!E$22="Percentage",_xlfn.IFS(R$2=J328,N328,R$3=J328,N328,R$4=J328,N328,R$5=J328,N328,R$6=J328,N328),#N/A))</f>
        <v>#N/A</v>
      </c>
      <c r="U328" s="49">
        <f>IFERROR(IF(V327&gt;0,IF(H_MortgageAmoritization!V327-H_MortgageAmoritization!Y328&gt;0,DATE(YEAR(U327),MONTH(U327)+1,DAY(U$2)),#N/A),#N/A),#N/A)</f>
        <v>55944</v>
      </c>
      <c r="V328" s="50">
        <f>IFERROR(IF(V327&gt;0,IF(OR(ISBLANK('Mortgage Payment Plan'!Q381),'Mortgage Payment Plan'!Q381=""),IF(H_MortgageAmoritization!V327-H_MortgageAmoritization!Y328&gt;0,H_MortgageAmoritization!V327-H_MortgageAmoritization!Y328,#N/A),'Mortgage Payment Plan'!Q381),#N/A),#N/A)</f>
        <v>52369.26041754771</v>
      </c>
      <c r="W328" s="50">
        <f>IFERROR(IF(AND(V327&gt;0,H_MortgageAmoritization!V327-H_MortgageAmoritization!Y328&gt;0),Z328+W327,#N/A),#N/A)</f>
        <v>319638.97977698664</v>
      </c>
      <c r="X328" s="50">
        <f>IFERROR(IF(AND(V327&gt;0,H_MortgageAmoritization!V327-H_MortgageAmoritization!Y328&gt;0),X327+AA328,#N/A),#N/A)</f>
        <v>0</v>
      </c>
      <c r="Y328" s="50">
        <f>IFERROR(IF(V327&gt;0,(IFERROR(('Mortgage Payment Plan'!E$8*('Mortgage Payment Plan'!E$9/12)/(1-((1+('Mortgage Payment Plan'!E$9/12))^IF('Mortgage Payment Plan'!E$16="30 Year Fixed",-360,-180)))),0))-(H_MortgageAmoritization!V327*'Mortgage Payment Plan'!E$9/12),#N/A),#N/A)</f>
        <v>1409.8459386467528</v>
      </c>
      <c r="Z328" s="50">
        <f>IFERROR(IF(V327&gt;0,(H_MortgageAmoritization!V327*'Mortgage Payment Plan'!E$9/12),#N/A),#N/A)</f>
        <v>268.89553178097231</v>
      </c>
      <c r="AA328" s="50">
        <f>IFERROR(IF(V327&gt;0,'Mortgage Payment Plan'!E$14,#N/A),#N/A)</f>
        <v>0</v>
      </c>
      <c r="AB328" s="49">
        <v>55944</v>
      </c>
      <c r="AC328" s="50">
        <v>52369.26041754771</v>
      </c>
      <c r="AD328" s="50">
        <v>319638.97977698664</v>
      </c>
      <c r="AE328" s="50">
        <v>0</v>
      </c>
    </row>
    <row r="329" spans="1:31" ht="15.75" customHeight="1" x14ac:dyDescent="0.25">
      <c r="A329" s="49">
        <f>IFERROR(IF(B328&gt;0,IF(ISBLANK('Mortgage Payment Plan'!C382),IF(H_MortgageAmoritization!B328-H_MortgageAmoritization!E329&gt;0,DATE(YEAR(A328),MONTH(A328)+1,DAY(A$2)),#N/A),'Mortgage Payment Plan'!C382),#N/A),#N/A)</f>
        <v>55975</v>
      </c>
      <c r="B329" s="50">
        <f>IFERROR(IF(B328&gt;0,IF(OR(ISBLANK('Mortgage Payment Plan'!G382),'Mortgage Payment Plan'!G382=""),IF(H_MortgageAmoritization!B328-H_MortgageAmoritization!E329&gt;0,H_MortgageAmoritization!B328-H_MortgageAmoritization!E329,#N/A),'Mortgage Payment Plan'!G382),#N/A),#N/A)</f>
        <v>50953.573530100955</v>
      </c>
      <c r="C329" s="50">
        <f>IFERROR(IF(AND(B328&gt;0,H_MortgageAmoritization!B328-H_MortgageAmoritization!E329&gt;0),F329+C328,#N/A),#N/A)</f>
        <v>319901.55353010085</v>
      </c>
      <c r="D329" s="50">
        <f>IFERROR(IF(AND(B328&gt;0,H_MortgageAmoritization!B328-H_MortgageAmoritization!E329&gt;0),D328+G329,#N/A),#N/A)</f>
        <v>0</v>
      </c>
      <c r="E329" s="50">
        <f>IFERROR(IF(B328&gt;0,IF(ISBLANK('Mortgage Payment Plan'!D382),('Mortgage Payment Plan'!E$18+'Mortgage Payment Plan'!E$19+IF(MONTH(A328)+1=MONTH(1&amp;'Mortgage Payment Plan'!E$21),'Mortgage Payment Plan'!E$20,IF(AND(MONTH(A328)+1=13,MONTH(1&amp;'Mortgage Payment Plan'!E$21)=1),'Mortgage Payment Plan'!E$20,0)))-(H_MortgageAmoritization!B328*'Mortgage Payment Plan'!E$9/12),'Mortgage Payment Plan'!D382),#N/A),#N/A)</f>
        <v>1416.8876938800947</v>
      </c>
      <c r="F329" s="50">
        <f>IFERROR(IF(B328&gt;0,IF(ISBLANK('Mortgage Payment Plan'!E382),(H_MortgageAmoritization!B328*'Mortgage Payment Plan'!E$9/12),'Mortgage Payment Plan'!E382),#N/A),#N/A)</f>
        <v>261.85230611990522</v>
      </c>
      <c r="G329" s="50">
        <f>IFERROR(IF(B328&gt;0,IF(ISBLANK('Mortgage Payment Plan'!F382),'Mortgage Payment Plan'!E$14,'Mortgage Payment Plan'!F382),#N/A),#N/A)</f>
        <v>0</v>
      </c>
      <c r="H329" s="50">
        <f t="shared" si="3"/>
        <v>1678.74</v>
      </c>
      <c r="J329" s="49">
        <v>55975</v>
      </c>
      <c r="N329" s="50">
        <v>50953.573530100955</v>
      </c>
      <c r="O329" s="50">
        <v>319901.55353010085</v>
      </c>
      <c r="P329" s="50">
        <v>0</v>
      </c>
      <c r="Q329" s="50" t="e" cm="1">
        <f t="array" ref="Q329">IF('Mortgage Payment Plan'!E$22="Annual",IF(MATCH(J329,S:S,0),N329,#N/A),IF('Mortgage Payment Plan'!E$22="Percentage",_xlfn.IFS(R$2=J329,N329,R$3=J329,N329,R$4=J329,N329,R$5=J329,N329,R$6=J329,N329),#N/A))</f>
        <v>#N/A</v>
      </c>
      <c r="U329" s="49">
        <f>IFERROR(IF(V328&gt;0,IF(H_MortgageAmoritization!V328-H_MortgageAmoritization!Y329&gt;0,DATE(YEAR(U328),MONTH(U328)+1,DAY(U$2)),#N/A),#N/A),#N/A)</f>
        <v>55975</v>
      </c>
      <c r="V329" s="50">
        <f>IFERROR(IF(V328&gt;0,IF(OR(ISBLANK('Mortgage Payment Plan'!Q382),'Mortgage Payment Plan'!Q382=""),IF(H_MortgageAmoritization!V328-H_MortgageAmoritization!Y329&gt;0,H_MortgageAmoritization!V328-H_MortgageAmoritization!Y329,#N/A),'Mortgage Payment Plan'!Q382),#N/A),#N/A)</f>
        <v>50952.365249207724</v>
      </c>
      <c r="W329" s="50">
        <f>IFERROR(IF(AND(V328&gt;0,H_MortgageAmoritization!V328-H_MortgageAmoritization!Y329&gt;0),Z329+W328,#N/A),#N/A)</f>
        <v>319900.82607907435</v>
      </c>
      <c r="X329" s="50">
        <f>IFERROR(IF(AND(V328&gt;0,H_MortgageAmoritization!V328-H_MortgageAmoritization!Y329&gt;0),X328+AA329,#N/A),#N/A)</f>
        <v>0</v>
      </c>
      <c r="Y329" s="50">
        <f>IFERROR(IF(V328&gt;0,(IFERROR(('Mortgage Payment Plan'!E$8*('Mortgage Payment Plan'!E$9/12)/(1-((1+('Mortgage Payment Plan'!E$9/12))^IF('Mortgage Payment Plan'!E$16="30 Year Fixed",-360,-180)))),0))-(H_MortgageAmoritization!V328*'Mortgage Payment Plan'!E$9/12),#N/A),#N/A)</f>
        <v>1416.8951683399864</v>
      </c>
      <c r="Z329" s="50">
        <f>IFERROR(IF(V328&gt;0,(H_MortgageAmoritization!V328*'Mortgage Payment Plan'!E$9/12),#N/A),#N/A)</f>
        <v>261.84630208773854</v>
      </c>
      <c r="AA329" s="50">
        <f>IFERROR(IF(V328&gt;0,'Mortgage Payment Plan'!E$14,#N/A),#N/A)</f>
        <v>0</v>
      </c>
      <c r="AB329" s="49">
        <v>55975</v>
      </c>
      <c r="AC329" s="50">
        <v>50952.365249207724</v>
      </c>
      <c r="AD329" s="50">
        <v>319900.82607907435</v>
      </c>
      <c r="AE329" s="50">
        <v>0</v>
      </c>
    </row>
    <row r="330" spans="1:31" ht="15.75" customHeight="1" x14ac:dyDescent="0.25">
      <c r="A330" s="49">
        <f>IFERROR(IF(B329&gt;0,IF(ISBLANK('Mortgage Payment Plan'!C383),IF(H_MortgageAmoritization!B329-H_MortgageAmoritization!E330&gt;0,DATE(YEAR(A329),MONTH(A329)+1,DAY(A$2)),#N/A),'Mortgage Payment Plan'!C383),#N/A),#N/A)</f>
        <v>56005</v>
      </c>
      <c r="B330" s="50">
        <f>IFERROR(IF(B329&gt;0,IF(OR(ISBLANK('Mortgage Payment Plan'!G383),'Mortgage Payment Plan'!G383=""),IF(H_MortgageAmoritization!B329-H_MortgageAmoritization!E330&gt;0,H_MortgageAmoritization!B329-H_MortgageAmoritization!E330,#N/A),'Mortgage Payment Plan'!G383),#N/A),#N/A)</f>
        <v>49529.601397751459</v>
      </c>
      <c r="C330" s="50">
        <f>IFERROR(IF(AND(B329&gt;0,H_MortgageAmoritization!B329-H_MortgageAmoritization!E330&gt;0),F330+C329,#N/A),#N/A)</f>
        <v>320156.32139775134</v>
      </c>
      <c r="D330" s="50">
        <f>IFERROR(IF(AND(B329&gt;0,H_MortgageAmoritization!B329-H_MortgageAmoritization!E330&gt;0),D329+G330,#N/A),#N/A)</f>
        <v>0</v>
      </c>
      <c r="E330" s="50">
        <f>IFERROR(IF(B329&gt;0,IF(ISBLANK('Mortgage Payment Plan'!D383),('Mortgage Payment Plan'!E$18+'Mortgage Payment Plan'!E$19+IF(MONTH(A329)+1=MONTH(1&amp;'Mortgage Payment Plan'!E$21),'Mortgage Payment Plan'!E$20,IF(AND(MONTH(A329)+1=13,MONTH(1&amp;'Mortgage Payment Plan'!E$21)=1),'Mortgage Payment Plan'!E$20,0)))-(H_MortgageAmoritization!B329*'Mortgage Payment Plan'!E$9/12),'Mortgage Payment Plan'!D383),#N/A),#N/A)</f>
        <v>1423.9721323494953</v>
      </c>
      <c r="F330" s="50">
        <f>IFERROR(IF(B329&gt;0,IF(ISBLANK('Mortgage Payment Plan'!E383),(H_MortgageAmoritization!B329*'Mortgage Payment Plan'!E$9/12),'Mortgage Payment Plan'!E383),#N/A),#N/A)</f>
        <v>254.76786765050477</v>
      </c>
      <c r="G330" s="50">
        <f>IFERROR(IF(B329&gt;0,IF(ISBLANK('Mortgage Payment Plan'!F383),'Mortgage Payment Plan'!E$14,'Mortgage Payment Plan'!F383),#N/A),#N/A)</f>
        <v>0</v>
      </c>
      <c r="H330" s="50">
        <f t="shared" si="3"/>
        <v>1678.74</v>
      </c>
      <c r="J330" s="49">
        <v>56005</v>
      </c>
      <c r="N330" s="50">
        <v>49529.601397751459</v>
      </c>
      <c r="O330" s="50">
        <v>320156.32139775134</v>
      </c>
      <c r="P330" s="50">
        <v>0</v>
      </c>
      <c r="Q330" s="50" t="e" cm="1">
        <f t="array" ref="Q330">IF('Mortgage Payment Plan'!E$22="Annual",IF(MATCH(J330,S:S,0),N330,#N/A),IF('Mortgage Payment Plan'!E$22="Percentage",_xlfn.IFS(R$2=J330,N330,R$3=J330,N330,R$4=J330,N330,R$5=J330,N330,R$6=J330,N330),#N/A))</f>
        <v>#N/A</v>
      </c>
      <c r="U330" s="49">
        <f>IFERROR(IF(V329&gt;0,IF(H_MortgageAmoritization!V329-H_MortgageAmoritization!Y330&gt;0,DATE(YEAR(U329),MONTH(U329)+1,DAY(U$2)),#N/A),#N/A),#N/A)</f>
        <v>56005</v>
      </c>
      <c r="V330" s="50">
        <f>IFERROR(IF(V329&gt;0,IF(OR(ISBLANK('Mortgage Payment Plan'!Q383),'Mortgage Payment Plan'!Q383=""),IF(H_MortgageAmoritization!V329-H_MortgageAmoritization!Y330&gt;0,H_MortgageAmoritization!V329-H_MortgageAmoritization!Y330,#N/A),'Mortgage Payment Plan'!Q383),#N/A),#N/A)</f>
        <v>49528.385605026037</v>
      </c>
      <c r="W330" s="50">
        <f>IFERROR(IF(AND(V329&gt;0,H_MortgageAmoritization!V329-H_MortgageAmoritization!Y330&gt;0),Z330+W329,#N/A),#N/A)</f>
        <v>320155.5879053204</v>
      </c>
      <c r="X330" s="50">
        <f>IFERROR(IF(AND(V329&gt;0,H_MortgageAmoritization!V329-H_MortgageAmoritization!Y330&gt;0),X329+AA330,#N/A),#N/A)</f>
        <v>0</v>
      </c>
      <c r="Y330" s="50">
        <f>IFERROR(IF(V329&gt;0,(IFERROR(('Mortgage Payment Plan'!E$8*('Mortgage Payment Plan'!E$9/12)/(1-((1+('Mortgage Payment Plan'!E$9/12))^IF('Mortgage Payment Plan'!E$16="30 Year Fixed",-360,-180)))),0))-(H_MortgageAmoritization!V329*'Mortgage Payment Plan'!E$9/12),#N/A),#N/A)</f>
        <v>1423.9796441816866</v>
      </c>
      <c r="Z330" s="50">
        <f>IFERROR(IF(V329&gt;0,(H_MortgageAmoritization!V329*'Mortgage Payment Plan'!E$9/12),#N/A),#N/A)</f>
        <v>254.76182624603859</v>
      </c>
      <c r="AA330" s="50">
        <f>IFERROR(IF(V329&gt;0,'Mortgage Payment Plan'!E$14,#N/A),#N/A)</f>
        <v>0</v>
      </c>
      <c r="AB330" s="49">
        <v>56005</v>
      </c>
      <c r="AC330" s="50">
        <v>49528.385605026037</v>
      </c>
      <c r="AD330" s="50">
        <v>320155.5879053204</v>
      </c>
      <c r="AE330" s="50">
        <v>0</v>
      </c>
    </row>
    <row r="331" spans="1:31" ht="15.75" customHeight="1" x14ac:dyDescent="0.25">
      <c r="A331" s="49">
        <f>IFERROR(IF(B330&gt;0,IF(ISBLANK('Mortgage Payment Plan'!C384),IF(H_MortgageAmoritization!B330-H_MortgageAmoritization!E331&gt;0,DATE(YEAR(A330),MONTH(A330)+1,DAY(A$2)),#N/A),'Mortgage Payment Plan'!C384),#N/A),#N/A)</f>
        <v>56036</v>
      </c>
      <c r="B331" s="50">
        <f>IFERROR(IF(B330&gt;0,IF(OR(ISBLANK('Mortgage Payment Plan'!G384),'Mortgage Payment Plan'!G384=""),IF(H_MortgageAmoritization!B330-H_MortgageAmoritization!E331&gt;0,H_MortgageAmoritization!B330-H_MortgageAmoritization!E331,#N/A),'Mortgage Payment Plan'!G384),#N/A),#N/A)</f>
        <v>48098.509404740216</v>
      </c>
      <c r="C331" s="50">
        <f>IFERROR(IF(AND(B330&gt;0,H_MortgageAmoritization!B330-H_MortgageAmoritization!E331&gt;0),F331+C330,#N/A),#N/A)</f>
        <v>320403.96940474008</v>
      </c>
      <c r="D331" s="50">
        <f>IFERROR(IF(AND(B330&gt;0,H_MortgageAmoritization!B330-H_MortgageAmoritization!E331&gt;0),D330+G331,#N/A),#N/A)</f>
        <v>0</v>
      </c>
      <c r="E331" s="50">
        <f>IFERROR(IF(B330&gt;0,IF(ISBLANK('Mortgage Payment Plan'!D384),('Mortgage Payment Plan'!E$18+'Mortgage Payment Plan'!E$19+IF(MONTH(A330)+1=MONTH(1&amp;'Mortgage Payment Plan'!E$21),'Mortgage Payment Plan'!E$20,IF(AND(MONTH(A330)+1=13,MONTH(1&amp;'Mortgage Payment Plan'!E$21)=1),'Mortgage Payment Plan'!E$20,0)))-(H_MortgageAmoritization!B330*'Mortgage Payment Plan'!E$9/12),'Mortgage Payment Plan'!D384),#N/A),#N/A)</f>
        <v>1431.0919930112427</v>
      </c>
      <c r="F331" s="50">
        <f>IFERROR(IF(B330&gt;0,IF(ISBLANK('Mortgage Payment Plan'!E384),(H_MortgageAmoritization!B330*'Mortgage Payment Plan'!E$9/12),'Mortgage Payment Plan'!E384),#N/A),#N/A)</f>
        <v>247.64800698875729</v>
      </c>
      <c r="G331" s="50">
        <f>IFERROR(IF(B330&gt;0,IF(ISBLANK('Mortgage Payment Plan'!F384),'Mortgage Payment Plan'!E$14,'Mortgage Payment Plan'!F384),#N/A),#N/A)</f>
        <v>0</v>
      </c>
      <c r="H331" s="50">
        <f t="shared" si="3"/>
        <v>1678.74</v>
      </c>
      <c r="J331" s="49">
        <v>56036</v>
      </c>
      <c r="N331" s="50">
        <v>48098.509404740216</v>
      </c>
      <c r="O331" s="50">
        <v>320403.96940474008</v>
      </c>
      <c r="P331" s="50">
        <v>0</v>
      </c>
      <c r="Q331" s="50" t="e" cm="1">
        <f t="array" ref="Q331">IF('Mortgage Payment Plan'!E$22="Annual",IF(MATCH(J331,S:S,0),N331,#N/A),IF('Mortgage Payment Plan'!E$22="Percentage",_xlfn.IFS(R$2=J331,N331,R$3=J331,N331,R$4=J331,N331,R$5=J331,N331,R$6=J331,N331),#N/A))</f>
        <v>#N/A</v>
      </c>
      <c r="U331" s="49">
        <f>IFERROR(IF(V330&gt;0,IF(H_MortgageAmoritization!V330-H_MortgageAmoritization!Y331&gt;0,DATE(YEAR(U330),MONTH(U330)+1,DAY(U$2)),#N/A),#N/A),#N/A)</f>
        <v>56036</v>
      </c>
      <c r="V331" s="50">
        <f>IFERROR(IF(V330&gt;0,IF(OR(ISBLANK('Mortgage Payment Plan'!Q384),'Mortgage Payment Plan'!Q384=""),IF(H_MortgageAmoritization!V330-H_MortgageAmoritization!Y331&gt;0,H_MortgageAmoritization!V330-H_MortgageAmoritization!Y331,#N/A),'Mortgage Payment Plan'!Q384),#N/A),#N/A)</f>
        <v>48097.28606262344</v>
      </c>
      <c r="W331" s="50">
        <f>IFERROR(IF(AND(V330&gt;0,H_MortgageAmoritization!V330-H_MortgageAmoritization!Y331&gt;0),Z331+W330,#N/A),#N/A)</f>
        <v>320403.22983334551</v>
      </c>
      <c r="X331" s="50">
        <f>IFERROR(IF(AND(V330&gt;0,H_MortgageAmoritization!V330-H_MortgageAmoritization!Y331&gt;0),X330+AA331,#N/A),#N/A)</f>
        <v>0</v>
      </c>
      <c r="Y331" s="50">
        <f>IFERROR(IF(V330&gt;0,(IFERROR(('Mortgage Payment Plan'!E$8*('Mortgage Payment Plan'!E$9/12)/(1-((1+('Mortgage Payment Plan'!E$9/12))^IF('Mortgage Payment Plan'!E$16="30 Year Fixed",-360,-180)))),0))-(H_MortgageAmoritization!V330*'Mortgage Payment Plan'!E$9/12),#N/A),#N/A)</f>
        <v>1431.0995424025948</v>
      </c>
      <c r="Z331" s="50">
        <f>IFERROR(IF(V330&gt;0,(H_MortgageAmoritization!V330*'Mortgage Payment Plan'!E$9/12),#N/A),#N/A)</f>
        <v>247.64192802513017</v>
      </c>
      <c r="AA331" s="50">
        <f>IFERROR(IF(V330&gt;0,'Mortgage Payment Plan'!E$14,#N/A),#N/A)</f>
        <v>0</v>
      </c>
      <c r="AB331" s="49">
        <v>56036</v>
      </c>
      <c r="AC331" s="50">
        <v>48097.28606262344</v>
      </c>
      <c r="AD331" s="50">
        <v>320403.22983334551</v>
      </c>
      <c r="AE331" s="50">
        <v>0</v>
      </c>
    </row>
    <row r="332" spans="1:31" ht="15.75" customHeight="1" x14ac:dyDescent="0.25">
      <c r="A332" s="49">
        <f>IFERROR(IF(B331&gt;0,IF(ISBLANK('Mortgage Payment Plan'!C385),IF(H_MortgageAmoritization!B331-H_MortgageAmoritization!E332&gt;0,DATE(YEAR(A331),MONTH(A331)+1,DAY(A$2)),#N/A),'Mortgage Payment Plan'!C385),#N/A),#N/A)</f>
        <v>56066</v>
      </c>
      <c r="B332" s="50">
        <f>IFERROR(IF(B331&gt;0,IF(OR(ISBLANK('Mortgage Payment Plan'!G385),'Mortgage Payment Plan'!G385=""),IF(H_MortgageAmoritization!B331-H_MortgageAmoritization!E332&gt;0,H_MortgageAmoritization!B331-H_MortgageAmoritization!E332,#N/A),'Mortgage Payment Plan'!G385),#N/A),#N/A)</f>
        <v>46660.261951763918</v>
      </c>
      <c r="C332" s="50">
        <f>IFERROR(IF(AND(B331&gt;0,H_MortgageAmoritization!B331-H_MortgageAmoritization!E332&gt;0),F332+C331,#N/A),#N/A)</f>
        <v>320644.46195176378</v>
      </c>
      <c r="D332" s="50">
        <f>IFERROR(IF(AND(B331&gt;0,H_MortgageAmoritization!B331-H_MortgageAmoritization!E332&gt;0),D331+G332,#N/A),#N/A)</f>
        <v>0</v>
      </c>
      <c r="E332" s="50">
        <f>IFERROR(IF(B331&gt;0,IF(ISBLANK('Mortgage Payment Plan'!D385),('Mortgage Payment Plan'!E$18+'Mortgage Payment Plan'!E$19+IF(MONTH(A331)+1=MONTH(1&amp;'Mortgage Payment Plan'!E$21),'Mortgage Payment Plan'!E$20,IF(AND(MONTH(A331)+1=13,MONTH(1&amp;'Mortgage Payment Plan'!E$21)=1),'Mortgage Payment Plan'!E$20,0)))-(H_MortgageAmoritization!B331*'Mortgage Payment Plan'!E$9/12),'Mortgage Payment Plan'!D385),#N/A),#N/A)</f>
        <v>1438.247452976299</v>
      </c>
      <c r="F332" s="50">
        <f>IFERROR(IF(B331&gt;0,IF(ISBLANK('Mortgage Payment Plan'!E385),(H_MortgageAmoritization!B331*'Mortgage Payment Plan'!E$9/12),'Mortgage Payment Plan'!E385),#N/A),#N/A)</f>
        <v>240.49254702370106</v>
      </c>
      <c r="G332" s="50">
        <f>IFERROR(IF(B331&gt;0,IF(ISBLANK('Mortgage Payment Plan'!F385),'Mortgage Payment Plan'!E$14,'Mortgage Payment Plan'!F385),#N/A),#N/A)</f>
        <v>0</v>
      </c>
      <c r="H332" s="50">
        <f t="shared" si="3"/>
        <v>1678.74</v>
      </c>
      <c r="J332" s="49">
        <v>56066</v>
      </c>
      <c r="N332" s="50">
        <v>46660.261951763918</v>
      </c>
      <c r="O332" s="50">
        <v>320644.46195176378</v>
      </c>
      <c r="P332" s="50">
        <v>0</v>
      </c>
      <c r="Q332" s="50" t="e" cm="1">
        <f t="array" ref="Q332">IF('Mortgage Payment Plan'!E$22="Annual",IF(MATCH(J332,S:S,0),N332,#N/A),IF('Mortgage Payment Plan'!E$22="Percentage",_xlfn.IFS(R$2=J332,N332,R$3=J332,N332,R$4=J332,N332,R$5=J332,N332,R$6=J332,N332),#N/A))</f>
        <v>#N/A</v>
      </c>
      <c r="U332" s="49">
        <f>IFERROR(IF(V331&gt;0,IF(H_MortgageAmoritization!V331-H_MortgageAmoritization!Y332&gt;0,DATE(YEAR(U331),MONTH(U331)+1,DAY(U$2)),#N/A),#N/A),#N/A)</f>
        <v>56066</v>
      </c>
      <c r="V332" s="50">
        <f>IFERROR(IF(V331&gt;0,IF(OR(ISBLANK('Mortgage Payment Plan'!Q385),'Mortgage Payment Plan'!Q385=""),IF(H_MortgageAmoritization!V331-H_MortgageAmoritization!Y332&gt;0,H_MortgageAmoritization!V331-H_MortgageAmoritization!Y332,#N/A),'Mortgage Payment Plan'!Q385),#N/A),#N/A)</f>
        <v>46659.031022508832</v>
      </c>
      <c r="W332" s="50">
        <f>IFERROR(IF(AND(V331&gt;0,H_MortgageAmoritization!V331-H_MortgageAmoritization!Y332&gt;0),Z332+W331,#N/A),#N/A)</f>
        <v>320643.7162636586</v>
      </c>
      <c r="X332" s="50">
        <f>IFERROR(IF(AND(V331&gt;0,H_MortgageAmoritization!V331-H_MortgageAmoritization!Y332&gt;0),X331+AA332,#N/A),#N/A)</f>
        <v>0</v>
      </c>
      <c r="Y332" s="50">
        <f>IFERROR(IF(V331&gt;0,(IFERROR(('Mortgage Payment Plan'!E$8*('Mortgage Payment Plan'!E$9/12)/(1-((1+('Mortgage Payment Plan'!E$9/12))^IF('Mortgage Payment Plan'!E$16="30 Year Fixed",-360,-180)))),0))-(H_MortgageAmoritization!V331*'Mortgage Payment Plan'!E$9/12),#N/A),#N/A)</f>
        <v>1438.2550401146079</v>
      </c>
      <c r="Z332" s="50">
        <f>IFERROR(IF(V331&gt;0,(H_MortgageAmoritization!V331*'Mortgage Payment Plan'!E$9/12),#N/A),#N/A)</f>
        <v>240.48643031311721</v>
      </c>
      <c r="AA332" s="50">
        <f>IFERROR(IF(V331&gt;0,'Mortgage Payment Plan'!E$14,#N/A),#N/A)</f>
        <v>0</v>
      </c>
      <c r="AB332" s="49">
        <v>56066</v>
      </c>
      <c r="AC332" s="50">
        <v>46659.031022508832</v>
      </c>
      <c r="AD332" s="50">
        <v>320643.7162636586</v>
      </c>
      <c r="AE332" s="50">
        <v>0</v>
      </c>
    </row>
    <row r="333" spans="1:31" ht="15.75" customHeight="1" x14ac:dyDescent="0.25">
      <c r="A333" s="49">
        <f>IFERROR(IF(B332&gt;0,IF(ISBLANK('Mortgage Payment Plan'!C386),IF(H_MortgageAmoritization!B332-H_MortgageAmoritization!E333&gt;0,DATE(YEAR(A332),MONTH(A332)+1,DAY(A$2)),#N/A),'Mortgage Payment Plan'!C386),#N/A),#N/A)</f>
        <v>56097</v>
      </c>
      <c r="B333" s="50">
        <f>IFERROR(IF(B332&gt;0,IF(OR(ISBLANK('Mortgage Payment Plan'!G386),'Mortgage Payment Plan'!G386=""),IF(H_MortgageAmoritization!B332-H_MortgageAmoritization!E333&gt;0,H_MortgageAmoritization!B332-H_MortgageAmoritization!E333,#N/A),'Mortgage Payment Plan'!G386),#N/A),#N/A)</f>
        <v>45214.823261522739</v>
      </c>
      <c r="C333" s="50">
        <f>IFERROR(IF(AND(B332&gt;0,H_MortgageAmoritization!B332-H_MortgageAmoritization!E333&gt;0),F333+C332,#N/A),#N/A)</f>
        <v>320877.76326152257</v>
      </c>
      <c r="D333" s="50">
        <f>IFERROR(IF(AND(B332&gt;0,H_MortgageAmoritization!B332-H_MortgageAmoritization!E333&gt;0),D332+G333,#N/A),#N/A)</f>
        <v>0</v>
      </c>
      <c r="E333" s="50">
        <f>IFERROR(IF(B332&gt;0,IF(ISBLANK('Mortgage Payment Plan'!D386),('Mortgage Payment Plan'!E$18+'Mortgage Payment Plan'!E$19+IF(MONTH(A332)+1=MONTH(1&amp;'Mortgage Payment Plan'!E$21),'Mortgage Payment Plan'!E$20,IF(AND(MONTH(A332)+1=13,MONTH(1&amp;'Mortgage Payment Plan'!E$21)=1),'Mortgage Payment Plan'!E$20,0)))-(H_MortgageAmoritization!B332*'Mortgage Payment Plan'!E$9/12),'Mortgage Payment Plan'!D386),#N/A),#N/A)</f>
        <v>1445.4386902411804</v>
      </c>
      <c r="F333" s="50">
        <f>IFERROR(IF(B332&gt;0,IF(ISBLANK('Mortgage Payment Plan'!E386),(H_MortgageAmoritization!B332*'Mortgage Payment Plan'!E$9/12),'Mortgage Payment Plan'!E386),#N/A),#N/A)</f>
        <v>233.30130975881957</v>
      </c>
      <c r="G333" s="50">
        <f>IFERROR(IF(B332&gt;0,IF(ISBLANK('Mortgage Payment Plan'!F386),'Mortgage Payment Plan'!E$14,'Mortgage Payment Plan'!F386),#N/A),#N/A)</f>
        <v>0</v>
      </c>
      <c r="H333" s="50">
        <f t="shared" si="3"/>
        <v>1678.74</v>
      </c>
      <c r="J333" s="49">
        <v>56097</v>
      </c>
      <c r="N333" s="50">
        <v>45214.823261522739</v>
      </c>
      <c r="O333" s="50">
        <v>320877.76326152257</v>
      </c>
      <c r="P333" s="50">
        <v>0</v>
      </c>
      <c r="Q333" s="50" t="e" cm="1">
        <f t="array" ref="Q333">IF('Mortgage Payment Plan'!E$22="Annual",IF(MATCH(J333,S:S,0),N333,#N/A),IF('Mortgage Payment Plan'!E$22="Percentage",_xlfn.IFS(R$2=J333,N333,R$3=J333,N333,R$4=J333,N333,R$5=J333,N333,R$6=J333,N333),#N/A))</f>
        <v>#N/A</v>
      </c>
      <c r="U333" s="49">
        <f>IFERROR(IF(V332&gt;0,IF(H_MortgageAmoritization!V332-H_MortgageAmoritization!Y333&gt;0,DATE(YEAR(U332),MONTH(U332)+1,DAY(U$2)),#N/A),#N/A),#N/A)</f>
        <v>56097</v>
      </c>
      <c r="V333" s="50">
        <f>IFERROR(IF(V332&gt;0,IF(OR(ISBLANK('Mortgage Payment Plan'!Q386),'Mortgage Payment Plan'!Q386=""),IF(H_MortgageAmoritization!V332-H_MortgageAmoritization!Y333&gt;0,H_MortgageAmoritization!V332-H_MortgageAmoritization!Y333,#N/A),'Mortgage Payment Plan'!Q386),#N/A),#N/A)</f>
        <v>45213.584707193651</v>
      </c>
      <c r="W333" s="50">
        <f>IFERROR(IF(AND(V332&gt;0,H_MortgageAmoritization!V332-H_MortgageAmoritization!Y333&gt;0),Z333+W332,#N/A),#N/A)</f>
        <v>320877.01141877112</v>
      </c>
      <c r="X333" s="50">
        <f>IFERROR(IF(AND(V332&gt;0,H_MortgageAmoritization!V332-H_MortgageAmoritization!Y333&gt;0),X332+AA333,#N/A),#N/A)</f>
        <v>0</v>
      </c>
      <c r="Y333" s="50">
        <f>IFERROR(IF(V332&gt;0,(IFERROR(('Mortgage Payment Plan'!E$8*('Mortgage Payment Plan'!E$9/12)/(1-((1+('Mortgage Payment Plan'!E$9/12))^IF('Mortgage Payment Plan'!E$16="30 Year Fixed",-360,-180)))),0))-(H_MortgageAmoritization!V332*'Mortgage Payment Plan'!E$9/12),#N/A),#N/A)</f>
        <v>1445.446315315181</v>
      </c>
      <c r="Z333" s="50">
        <f>IFERROR(IF(V332&gt;0,(H_MortgageAmoritization!V332*'Mortgage Payment Plan'!E$9/12),#N/A),#N/A)</f>
        <v>233.29515511254417</v>
      </c>
      <c r="AA333" s="50">
        <f>IFERROR(IF(V332&gt;0,'Mortgage Payment Plan'!E$14,#N/A),#N/A)</f>
        <v>0</v>
      </c>
      <c r="AB333" s="49">
        <v>56097</v>
      </c>
      <c r="AC333" s="50">
        <v>45213.584707193651</v>
      </c>
      <c r="AD333" s="50">
        <v>320877.01141877112</v>
      </c>
      <c r="AE333" s="50">
        <v>0</v>
      </c>
    </row>
    <row r="334" spans="1:31" ht="15.75" customHeight="1" x14ac:dyDescent="0.25">
      <c r="A334" s="49">
        <f>IFERROR(IF(B333&gt;0,IF(ISBLANK('Mortgage Payment Plan'!C387),IF(H_MortgageAmoritization!B333-H_MortgageAmoritization!E334&gt;0,DATE(YEAR(A333),MONTH(A333)+1,DAY(A$2)),#N/A),'Mortgage Payment Plan'!C387),#N/A),#N/A)</f>
        <v>56128</v>
      </c>
      <c r="B334" s="50">
        <f>IFERROR(IF(B333&gt;0,IF(OR(ISBLANK('Mortgage Payment Plan'!G387),'Mortgage Payment Plan'!G387=""),IF(H_MortgageAmoritization!B333-H_MortgageAmoritization!E334&gt;0,H_MortgageAmoritization!B333-H_MortgageAmoritization!E334,#N/A),'Mortgage Payment Plan'!G387),#N/A),#N/A)</f>
        <v>43762.15737783035</v>
      </c>
      <c r="C334" s="50">
        <f>IFERROR(IF(AND(B333&gt;0,H_MortgageAmoritization!B333-H_MortgageAmoritization!E334&gt;0),F334+C333,#N/A),#N/A)</f>
        <v>321103.83737783018</v>
      </c>
      <c r="D334" s="50">
        <f>IFERROR(IF(AND(B333&gt;0,H_MortgageAmoritization!B333-H_MortgageAmoritization!E334&gt;0),D333+G334,#N/A),#N/A)</f>
        <v>0</v>
      </c>
      <c r="E334" s="50">
        <f>IFERROR(IF(B333&gt;0,IF(ISBLANK('Mortgage Payment Plan'!D387),('Mortgage Payment Plan'!E$18+'Mortgage Payment Plan'!E$19+IF(MONTH(A333)+1=MONTH(1&amp;'Mortgage Payment Plan'!E$21),'Mortgage Payment Plan'!E$20,IF(AND(MONTH(A333)+1=13,MONTH(1&amp;'Mortgage Payment Plan'!E$21)=1),'Mortgage Payment Plan'!E$20,0)))-(H_MortgageAmoritization!B333*'Mortgage Payment Plan'!E$9/12),'Mortgage Payment Plan'!D387),#N/A),#N/A)</f>
        <v>1452.6658836923864</v>
      </c>
      <c r="F334" s="50">
        <f>IFERROR(IF(B333&gt;0,IF(ISBLANK('Mortgage Payment Plan'!E387),(H_MortgageAmoritization!B333*'Mortgage Payment Plan'!E$9/12),'Mortgage Payment Plan'!E387),#N/A),#N/A)</f>
        <v>226.07411630761371</v>
      </c>
      <c r="G334" s="50">
        <f>IFERROR(IF(B333&gt;0,IF(ISBLANK('Mortgage Payment Plan'!F387),'Mortgage Payment Plan'!E$14,'Mortgage Payment Plan'!F387),#N/A),#N/A)</f>
        <v>0</v>
      </c>
      <c r="H334" s="50">
        <f t="shared" si="3"/>
        <v>1678.74</v>
      </c>
      <c r="J334" s="49">
        <v>56128</v>
      </c>
      <c r="N334" s="50">
        <v>43762.15737783035</v>
      </c>
      <c r="O334" s="50">
        <v>321103.83737783018</v>
      </c>
      <c r="P334" s="50">
        <v>0</v>
      </c>
      <c r="Q334" s="50" t="e" cm="1">
        <f t="array" ref="Q334">IF('Mortgage Payment Plan'!E$22="Annual",IF(MATCH(J334,S:S,0),N334,#N/A),IF('Mortgage Payment Plan'!E$22="Percentage",_xlfn.IFS(R$2=J334,N334,R$3=J334,N334,R$4=J334,N334,R$5=J334,N334,R$6=J334,N334),#N/A))</f>
        <v>#N/A</v>
      </c>
      <c r="U334" s="49">
        <f>IFERROR(IF(V333&gt;0,IF(H_MortgageAmoritization!V333-H_MortgageAmoritization!Y334&gt;0,DATE(YEAR(U333),MONTH(U333)+1,DAY(U$2)),#N/A),#N/A),#N/A)</f>
        <v>56128</v>
      </c>
      <c r="V334" s="50">
        <f>IFERROR(IF(V333&gt;0,IF(OR(ISBLANK('Mortgage Payment Plan'!Q387),'Mortgage Payment Plan'!Q387=""),IF(H_MortgageAmoritization!V333-H_MortgageAmoritization!Y334&gt;0,H_MortgageAmoritization!V333-H_MortgageAmoritization!Y334,#N/A),'Mortgage Payment Plan'!Q387),#N/A),#N/A)</f>
        <v>43760.911160301897</v>
      </c>
      <c r="W334" s="50">
        <f>IFERROR(IF(AND(V333&gt;0,H_MortgageAmoritization!V333-H_MortgageAmoritization!Y334&gt;0),Z334+W333,#N/A),#N/A)</f>
        <v>321103.07934230706</v>
      </c>
      <c r="X334" s="50">
        <f>IFERROR(IF(AND(V333&gt;0,H_MortgageAmoritization!V333-H_MortgageAmoritization!Y334&gt;0),X333+AA334,#N/A),#N/A)</f>
        <v>0</v>
      </c>
      <c r="Y334" s="50">
        <f>IFERROR(IF(V333&gt;0,(IFERROR(('Mortgage Payment Plan'!E$8*('Mortgage Payment Plan'!E$9/12)/(1-((1+('Mortgage Payment Plan'!E$9/12))^IF('Mortgage Payment Plan'!E$16="30 Year Fixed",-360,-180)))),0))-(H_MortgageAmoritization!V333*'Mortgage Payment Plan'!E$9/12),#N/A),#N/A)</f>
        <v>1452.6735468917568</v>
      </c>
      <c r="Z334" s="50">
        <f>IFERROR(IF(V333&gt;0,(H_MortgageAmoritization!V333*'Mortgage Payment Plan'!E$9/12),#N/A),#N/A)</f>
        <v>226.06792353596825</v>
      </c>
      <c r="AA334" s="50">
        <f>IFERROR(IF(V333&gt;0,'Mortgage Payment Plan'!E$14,#N/A),#N/A)</f>
        <v>0</v>
      </c>
      <c r="AB334" s="49">
        <v>56128</v>
      </c>
      <c r="AC334" s="50">
        <v>43760.911160301897</v>
      </c>
      <c r="AD334" s="50">
        <v>321103.07934230706</v>
      </c>
      <c r="AE334" s="50">
        <v>0</v>
      </c>
    </row>
    <row r="335" spans="1:31" ht="15.75" customHeight="1" x14ac:dyDescent="0.25">
      <c r="A335" s="49">
        <f>IFERROR(IF(B334&gt;0,IF(ISBLANK('Mortgage Payment Plan'!C388),IF(H_MortgageAmoritization!B334-H_MortgageAmoritization!E335&gt;0,DATE(YEAR(A334),MONTH(A334)+1,DAY(A$2)),#N/A),'Mortgage Payment Plan'!C388),#N/A),#N/A)</f>
        <v>56158</v>
      </c>
      <c r="B335" s="50">
        <f>IFERROR(IF(B334&gt;0,IF(OR(ISBLANK('Mortgage Payment Plan'!G388),'Mortgage Payment Plan'!G388=""),IF(H_MortgageAmoritization!B334-H_MortgageAmoritization!E335&gt;0,H_MortgageAmoritization!B334-H_MortgageAmoritization!E335,#N/A),'Mortgage Payment Plan'!G388),#N/A),#N/A)</f>
        <v>42302.228164719505</v>
      </c>
      <c r="C335" s="50">
        <f>IFERROR(IF(AND(B334&gt;0,H_MortgageAmoritization!B334-H_MortgageAmoritization!E335&gt;0),F335+C334,#N/A),#N/A)</f>
        <v>321322.64816471934</v>
      </c>
      <c r="D335" s="50">
        <f>IFERROR(IF(AND(B334&gt;0,H_MortgageAmoritization!B334-H_MortgageAmoritization!E335&gt;0),D334+G335,#N/A),#N/A)</f>
        <v>0</v>
      </c>
      <c r="E335" s="50">
        <f>IFERROR(IF(B334&gt;0,IF(ISBLANK('Mortgage Payment Plan'!D388),('Mortgage Payment Plan'!E$18+'Mortgage Payment Plan'!E$19+IF(MONTH(A334)+1=MONTH(1&amp;'Mortgage Payment Plan'!E$21),'Mortgage Payment Plan'!E$20,IF(AND(MONTH(A334)+1=13,MONTH(1&amp;'Mortgage Payment Plan'!E$21)=1),'Mortgage Payment Plan'!E$20,0)))-(H_MortgageAmoritization!B334*'Mortgage Payment Plan'!E$9/12),'Mortgage Payment Plan'!D388),#N/A),#N/A)</f>
        <v>1459.9292131108482</v>
      </c>
      <c r="F335" s="50">
        <f>IFERROR(IF(B334&gt;0,IF(ISBLANK('Mortgage Payment Plan'!E388),(H_MortgageAmoritization!B334*'Mortgage Payment Plan'!E$9/12),'Mortgage Payment Plan'!E388),#N/A),#N/A)</f>
        <v>218.81078688915173</v>
      </c>
      <c r="G335" s="50">
        <f>IFERROR(IF(B334&gt;0,IF(ISBLANK('Mortgage Payment Plan'!F388),'Mortgage Payment Plan'!E$14,'Mortgage Payment Plan'!F388),#N/A),#N/A)</f>
        <v>0</v>
      </c>
      <c r="H335" s="50">
        <f t="shared" si="3"/>
        <v>1678.74</v>
      </c>
      <c r="J335" s="49">
        <v>56158</v>
      </c>
      <c r="N335" s="50">
        <v>42302.228164719505</v>
      </c>
      <c r="O335" s="50">
        <v>321322.64816471934</v>
      </c>
      <c r="P335" s="50">
        <v>0</v>
      </c>
      <c r="Q335" s="50" t="e" cm="1">
        <f t="array" ref="Q335">IF('Mortgage Payment Plan'!E$22="Annual",IF(MATCH(J335,S:S,0),N335,#N/A),IF('Mortgage Payment Plan'!E$22="Percentage",_xlfn.IFS(R$2=J335,N335,R$3=J335,N335,R$4=J335,N335,R$5=J335,N335,R$6=J335,N335),#N/A))</f>
        <v>#N/A</v>
      </c>
      <c r="U335" s="49">
        <f>IFERROR(IF(V334&gt;0,IF(H_MortgageAmoritization!V334-H_MortgageAmoritization!Y335&gt;0,DATE(YEAR(U334),MONTH(U334)+1,DAY(U$2)),#N/A),#N/A),#N/A)</f>
        <v>56158</v>
      </c>
      <c r="V335" s="50">
        <f>IFERROR(IF(V334&gt;0,IF(OR(ISBLANK('Mortgage Payment Plan'!Q388),'Mortgage Payment Plan'!Q388=""),IF(H_MortgageAmoritization!V334-H_MortgageAmoritization!Y335&gt;0,H_MortgageAmoritization!V334-H_MortgageAmoritization!Y335,#N/A),'Mortgage Payment Plan'!Q388),#N/A),#N/A)</f>
        <v>42300.974245675679</v>
      </c>
      <c r="W335" s="50">
        <f>IFERROR(IF(AND(V334&gt;0,H_MortgageAmoritization!V334-H_MortgageAmoritization!Y335&gt;0),Z335+W334,#N/A),#N/A)</f>
        <v>321321.88389810856</v>
      </c>
      <c r="X335" s="50">
        <f>IFERROR(IF(AND(V334&gt;0,H_MortgageAmoritization!V334-H_MortgageAmoritization!Y335&gt;0),X334+AA335,#N/A),#N/A)</f>
        <v>0</v>
      </c>
      <c r="Y335" s="50">
        <f>IFERROR(IF(V334&gt;0,(IFERROR(('Mortgage Payment Plan'!E$8*('Mortgage Payment Plan'!E$9/12)/(1-((1+('Mortgage Payment Plan'!E$9/12))^IF('Mortgage Payment Plan'!E$16="30 Year Fixed",-360,-180)))),0))-(H_MortgageAmoritization!V334*'Mortgage Payment Plan'!E$9/12),#N/A),#N/A)</f>
        <v>1459.9369146262156</v>
      </c>
      <c r="Z335" s="50">
        <f>IFERROR(IF(V334&gt;0,(H_MortgageAmoritization!V334*'Mortgage Payment Plan'!E$9/12),#N/A),#N/A)</f>
        <v>218.80455580150945</v>
      </c>
      <c r="AA335" s="50">
        <f>IFERROR(IF(V334&gt;0,'Mortgage Payment Plan'!E$14,#N/A),#N/A)</f>
        <v>0</v>
      </c>
      <c r="AB335" s="49">
        <v>56158</v>
      </c>
      <c r="AC335" s="50">
        <v>42300.974245675679</v>
      </c>
      <c r="AD335" s="50">
        <v>321321.88389810856</v>
      </c>
      <c r="AE335" s="50">
        <v>0</v>
      </c>
    </row>
    <row r="336" spans="1:31" ht="15.75" customHeight="1" x14ac:dyDescent="0.25">
      <c r="A336" s="49">
        <f>IFERROR(IF(B335&gt;0,IF(ISBLANK('Mortgage Payment Plan'!C389),IF(H_MortgageAmoritization!B335-H_MortgageAmoritization!E336&gt;0,DATE(YEAR(A335),MONTH(A335)+1,DAY(A$2)),#N/A),'Mortgage Payment Plan'!C389),#N/A),#N/A)</f>
        <v>56189</v>
      </c>
      <c r="B336" s="50">
        <f>IFERROR(IF(B335&gt;0,IF(OR(ISBLANK('Mortgage Payment Plan'!G389),'Mortgage Payment Plan'!G389=""),IF(H_MortgageAmoritization!B335-H_MortgageAmoritization!E336&gt;0,H_MortgageAmoritization!B335-H_MortgageAmoritization!E336,#N/A),'Mortgage Payment Plan'!G389),#N/A),#N/A)</f>
        <v>40834.999305543104</v>
      </c>
      <c r="C336" s="50">
        <f>IFERROR(IF(AND(B335&gt;0,H_MortgageAmoritization!B335-H_MortgageAmoritization!E336&gt;0),F336+C335,#N/A),#N/A)</f>
        <v>321534.15930554294</v>
      </c>
      <c r="D336" s="50">
        <f>IFERROR(IF(AND(B335&gt;0,H_MortgageAmoritization!B335-H_MortgageAmoritization!E336&gt;0),D335+G336,#N/A),#N/A)</f>
        <v>0</v>
      </c>
      <c r="E336" s="50">
        <f>IFERROR(IF(B335&gt;0,IF(ISBLANK('Mortgage Payment Plan'!D389),('Mortgage Payment Plan'!E$18+'Mortgage Payment Plan'!E$19+IF(MONTH(A335)+1=MONTH(1&amp;'Mortgage Payment Plan'!E$21),'Mortgage Payment Plan'!E$20,IF(AND(MONTH(A335)+1=13,MONTH(1&amp;'Mortgage Payment Plan'!E$21)=1),'Mortgage Payment Plan'!E$20,0)))-(H_MortgageAmoritization!B335*'Mortgage Payment Plan'!E$9/12),'Mortgage Payment Plan'!D389),#N/A),#N/A)</f>
        <v>1467.2288591764025</v>
      </c>
      <c r="F336" s="50">
        <f>IFERROR(IF(B335&gt;0,IF(ISBLANK('Mortgage Payment Plan'!E389),(H_MortgageAmoritization!B335*'Mortgage Payment Plan'!E$9/12),'Mortgage Payment Plan'!E389),#N/A),#N/A)</f>
        <v>211.51114082359751</v>
      </c>
      <c r="G336" s="50">
        <f>IFERROR(IF(B335&gt;0,IF(ISBLANK('Mortgage Payment Plan'!F389),'Mortgage Payment Plan'!E$14,'Mortgage Payment Plan'!F389),#N/A),#N/A)</f>
        <v>0</v>
      </c>
      <c r="H336" s="50">
        <f t="shared" si="3"/>
        <v>1678.74</v>
      </c>
      <c r="J336" s="49">
        <v>56189</v>
      </c>
      <c r="N336" s="50">
        <v>40834.999305543104</v>
      </c>
      <c r="O336" s="50">
        <v>321534.15930554294</v>
      </c>
      <c r="P336" s="50">
        <v>0</v>
      </c>
      <c r="Q336" s="50" t="e" cm="1">
        <f t="array" ref="Q336">IF('Mortgage Payment Plan'!E$22="Annual",IF(MATCH(J336,S:S,0),N336,#N/A),IF('Mortgage Payment Plan'!E$22="Percentage",_xlfn.IFS(R$2=J336,N336,R$3=J336,N336,R$4=J336,N336,R$5=J336,N336,R$6=J336,N336),#N/A))</f>
        <v>#N/A</v>
      </c>
      <c r="U336" s="49">
        <f>IFERROR(IF(V335&gt;0,IF(H_MortgageAmoritization!V335-H_MortgageAmoritization!Y336&gt;0,DATE(YEAR(U335),MONTH(U335)+1,DAY(U$2)),#N/A),#N/A),#N/A)</f>
        <v>56189</v>
      </c>
      <c r="V336" s="50">
        <f>IFERROR(IF(V335&gt;0,IF(OR(ISBLANK('Mortgage Payment Plan'!Q389),'Mortgage Payment Plan'!Q389=""),IF(H_MortgageAmoritization!V335-H_MortgageAmoritization!Y336&gt;0,H_MortgageAmoritization!V335-H_MortgageAmoritization!Y336,#N/A),'Mortgage Payment Plan'!Q389),#N/A),#N/A)</f>
        <v>40833.737646476329</v>
      </c>
      <c r="W336" s="50">
        <f>IFERROR(IF(AND(V335&gt;0,H_MortgageAmoritization!V335-H_MortgageAmoritization!Y336&gt;0),Z336+W335,#N/A),#N/A)</f>
        <v>321533.38876933692</v>
      </c>
      <c r="X336" s="50">
        <f>IFERROR(IF(AND(V335&gt;0,H_MortgageAmoritization!V335-H_MortgageAmoritization!Y336&gt;0),X335+AA336,#N/A),#N/A)</f>
        <v>0</v>
      </c>
      <c r="Y336" s="50">
        <f>IFERROR(IF(V335&gt;0,(IFERROR(('Mortgage Payment Plan'!E$8*('Mortgage Payment Plan'!E$9/12)/(1-((1+('Mortgage Payment Plan'!E$9/12))^IF('Mortgage Payment Plan'!E$16="30 Year Fixed",-360,-180)))),0))-(H_MortgageAmoritization!V335*'Mortgage Payment Plan'!E$9/12),#N/A),#N/A)</f>
        <v>1467.2365991993468</v>
      </c>
      <c r="Z336" s="50">
        <f>IFERROR(IF(V335&gt;0,(H_MortgageAmoritization!V335*'Mortgage Payment Plan'!E$9/12),#N/A),#N/A)</f>
        <v>211.50487122837839</v>
      </c>
      <c r="AA336" s="50">
        <f>IFERROR(IF(V335&gt;0,'Mortgage Payment Plan'!E$14,#N/A),#N/A)</f>
        <v>0</v>
      </c>
      <c r="AB336" s="49">
        <v>56189</v>
      </c>
      <c r="AC336" s="50">
        <v>40833.737646476329</v>
      </c>
      <c r="AD336" s="50">
        <v>321533.38876933692</v>
      </c>
      <c r="AE336" s="50">
        <v>0</v>
      </c>
    </row>
    <row r="337" spans="1:31" ht="15.75" customHeight="1" x14ac:dyDescent="0.25">
      <c r="A337" s="49">
        <f>IFERROR(IF(B336&gt;0,IF(ISBLANK('Mortgage Payment Plan'!C390),IF(H_MortgageAmoritization!B336-H_MortgageAmoritization!E337&gt;0,DATE(YEAR(A336),MONTH(A336)+1,DAY(A$2)),#N/A),'Mortgage Payment Plan'!C390),#N/A),#N/A)</f>
        <v>56219</v>
      </c>
      <c r="B337" s="50">
        <f>IFERROR(IF(B336&gt;0,IF(OR(ISBLANK('Mortgage Payment Plan'!G390),'Mortgage Payment Plan'!G390=""),IF(H_MortgageAmoritization!B336-H_MortgageAmoritization!E337&gt;0,H_MortgageAmoritization!B336-H_MortgageAmoritization!E337,#N/A),'Mortgage Payment Plan'!G390),#N/A),#N/A)</f>
        <v>39360.434302070818</v>
      </c>
      <c r="C337" s="50">
        <f>IFERROR(IF(AND(B336&gt;0,H_MortgageAmoritization!B336-H_MortgageAmoritization!E337&gt;0),F337+C336,#N/A),#N/A)</f>
        <v>321738.33430207067</v>
      </c>
      <c r="D337" s="50">
        <f>IFERROR(IF(AND(B336&gt;0,H_MortgageAmoritization!B336-H_MortgageAmoritization!E337&gt;0),D336+G337,#N/A),#N/A)</f>
        <v>0</v>
      </c>
      <c r="E337" s="50">
        <f>IFERROR(IF(B336&gt;0,IF(ISBLANK('Mortgage Payment Plan'!D390),('Mortgage Payment Plan'!E$18+'Mortgage Payment Plan'!E$19+IF(MONTH(A336)+1=MONTH(1&amp;'Mortgage Payment Plan'!E$21),'Mortgage Payment Plan'!E$20,IF(AND(MONTH(A336)+1=13,MONTH(1&amp;'Mortgage Payment Plan'!E$21)=1),'Mortgage Payment Plan'!E$20,0)))-(H_MortgageAmoritization!B336*'Mortgage Payment Plan'!E$9/12),'Mortgage Payment Plan'!D390),#N/A),#N/A)</f>
        <v>1474.5650034722844</v>
      </c>
      <c r="F337" s="50">
        <f>IFERROR(IF(B336&gt;0,IF(ISBLANK('Mortgage Payment Plan'!E390),(H_MortgageAmoritization!B336*'Mortgage Payment Plan'!E$9/12),'Mortgage Payment Plan'!E390),#N/A),#N/A)</f>
        <v>204.17499652771551</v>
      </c>
      <c r="G337" s="50">
        <f>IFERROR(IF(B336&gt;0,IF(ISBLANK('Mortgage Payment Plan'!F390),'Mortgage Payment Plan'!E$14,'Mortgage Payment Plan'!F390),#N/A),#N/A)</f>
        <v>0</v>
      </c>
      <c r="H337" s="50">
        <f t="shared" si="3"/>
        <v>1678.7399999999998</v>
      </c>
      <c r="J337" s="49">
        <v>56219</v>
      </c>
      <c r="N337" s="50">
        <v>39360.434302070818</v>
      </c>
      <c r="O337" s="50">
        <v>321738.33430207067</v>
      </c>
      <c r="P337" s="50">
        <v>0</v>
      </c>
      <c r="Q337" s="50" t="e" cm="1">
        <f t="array" ref="Q337">IF('Mortgage Payment Plan'!E$22="Annual",IF(MATCH(J337,S:S,0),N337,#N/A),IF('Mortgage Payment Plan'!E$22="Percentage",_xlfn.IFS(R$2=J337,N337,R$3=J337,N337,R$4=J337,N337,R$5=J337,N337,R$6=J337,N337),#N/A))</f>
        <v>#N/A</v>
      </c>
      <c r="U337" s="49">
        <f>IFERROR(IF(V336&gt;0,IF(H_MortgageAmoritization!V336-H_MortgageAmoritization!Y337&gt;0,DATE(YEAR(U336),MONTH(U336)+1,DAY(U$2)),#N/A),#N/A),#N/A)</f>
        <v>56219</v>
      </c>
      <c r="V337" s="50">
        <f>IFERROR(IF(V336&gt;0,IF(OR(ISBLANK('Mortgage Payment Plan'!Q390),'Mortgage Payment Plan'!Q390=""),IF(H_MortgageAmoritization!V336-H_MortgageAmoritization!Y337&gt;0,H_MortgageAmoritization!V336-H_MortgageAmoritization!Y337,#N/A),'Mortgage Payment Plan'!Q390),#N/A),#N/A)</f>
        <v>39359.164864280989</v>
      </c>
      <c r="W337" s="50">
        <f>IFERROR(IF(AND(V336&gt;0,H_MortgageAmoritization!V336-H_MortgageAmoritization!Y337&gt;0),Z337+W336,#N/A),#N/A)</f>
        <v>321737.55745756929</v>
      </c>
      <c r="X337" s="50">
        <f>IFERROR(IF(AND(V336&gt;0,H_MortgageAmoritization!V336-H_MortgageAmoritization!Y337&gt;0),X336+AA337,#N/A),#N/A)</f>
        <v>0</v>
      </c>
      <c r="Y337" s="50">
        <f>IFERROR(IF(V336&gt;0,(IFERROR(('Mortgage Payment Plan'!E$8*('Mortgage Payment Plan'!E$9/12)/(1-((1+('Mortgage Payment Plan'!E$9/12))^IF('Mortgage Payment Plan'!E$16="30 Year Fixed",-360,-180)))),0))-(H_MortgageAmoritization!V336*'Mortgage Payment Plan'!E$9/12),#N/A),#N/A)</f>
        <v>1474.5727821953435</v>
      </c>
      <c r="Z337" s="50">
        <f>IFERROR(IF(V336&gt;0,(H_MortgageAmoritization!V336*'Mortgage Payment Plan'!E$9/12),#N/A),#N/A)</f>
        <v>204.16868823238164</v>
      </c>
      <c r="AA337" s="50">
        <f>IFERROR(IF(V336&gt;0,'Mortgage Payment Plan'!E$14,#N/A),#N/A)</f>
        <v>0</v>
      </c>
      <c r="AB337" s="49">
        <v>56219</v>
      </c>
      <c r="AC337" s="50">
        <v>39359.164864280989</v>
      </c>
      <c r="AD337" s="50">
        <v>321737.55745756929</v>
      </c>
      <c r="AE337" s="50">
        <v>0</v>
      </c>
    </row>
    <row r="338" spans="1:31" ht="15.75" customHeight="1" x14ac:dyDescent="0.25">
      <c r="A338" s="49">
        <f>IFERROR(IF(B337&gt;0,IF(ISBLANK('Mortgage Payment Plan'!C391),IF(H_MortgageAmoritization!B337-H_MortgageAmoritization!E338&gt;0,DATE(YEAR(A337),MONTH(A337)+1,DAY(A$2)),#N/A),'Mortgage Payment Plan'!C391),#N/A),#N/A)</f>
        <v>56250</v>
      </c>
      <c r="B338" s="50">
        <f>IFERROR(IF(B337&gt;0,IF(OR(ISBLANK('Mortgage Payment Plan'!G391),'Mortgage Payment Plan'!G391=""),IF(H_MortgageAmoritization!B337-H_MortgageAmoritization!E338&gt;0,H_MortgageAmoritization!B337-H_MortgageAmoritization!E338,#N/A),'Mortgage Payment Plan'!G391),#N/A),#N/A)</f>
        <v>37878.496473581174</v>
      </c>
      <c r="C338" s="50">
        <f>IFERROR(IF(AND(B337&gt;0,H_MortgageAmoritization!B337-H_MortgageAmoritization!E338&gt;0),F338+C337,#N/A),#N/A)</f>
        <v>321935.13647358102</v>
      </c>
      <c r="D338" s="50">
        <f>IFERROR(IF(AND(B337&gt;0,H_MortgageAmoritization!B337-H_MortgageAmoritization!E338&gt;0),D337+G338,#N/A),#N/A)</f>
        <v>0</v>
      </c>
      <c r="E338" s="50">
        <f>IFERROR(IF(B337&gt;0,IF(ISBLANK('Mortgage Payment Plan'!D391),('Mortgage Payment Plan'!E$18+'Mortgage Payment Plan'!E$19+IF(MONTH(A337)+1=MONTH(1&amp;'Mortgage Payment Plan'!E$21),'Mortgage Payment Plan'!E$20,IF(AND(MONTH(A337)+1=13,MONTH(1&amp;'Mortgage Payment Plan'!E$21)=1),'Mortgage Payment Plan'!E$20,0)))-(H_MortgageAmoritization!B337*'Mortgage Payment Plan'!E$9/12),'Mortgage Payment Plan'!D391),#N/A),#N/A)</f>
        <v>1481.9378284896459</v>
      </c>
      <c r="F338" s="50">
        <f>IFERROR(IF(B337&gt;0,IF(ISBLANK('Mortgage Payment Plan'!E391),(H_MortgageAmoritization!B337*'Mortgage Payment Plan'!E$9/12),'Mortgage Payment Plan'!E391),#N/A),#N/A)</f>
        <v>196.8021715103541</v>
      </c>
      <c r="G338" s="50">
        <f>IFERROR(IF(B337&gt;0,IF(ISBLANK('Mortgage Payment Plan'!F391),'Mortgage Payment Plan'!E$14,'Mortgage Payment Plan'!F391),#N/A),#N/A)</f>
        <v>0</v>
      </c>
      <c r="H338" s="50">
        <f t="shared" si="3"/>
        <v>1678.74</v>
      </c>
      <c r="J338" s="49">
        <v>56250</v>
      </c>
      <c r="N338" s="50">
        <v>37878.496473581174</v>
      </c>
      <c r="O338" s="50">
        <v>321935.13647358102</v>
      </c>
      <c r="P338" s="50">
        <v>0</v>
      </c>
      <c r="Q338" s="50" t="e" cm="1">
        <f t="array" ref="Q338">IF('Mortgage Payment Plan'!E$22="Annual",IF(MATCH(J338,S:S,0),N338,#N/A),IF('Mortgage Payment Plan'!E$22="Percentage",_xlfn.IFS(R$2=J338,N338,R$3=J338,N338,R$4=J338,N338,R$5=J338,N338,R$6=J338,N338),#N/A))</f>
        <v>#N/A</v>
      </c>
      <c r="U338" s="49">
        <f>IFERROR(IF(V337&gt;0,IF(H_MortgageAmoritization!V337-H_MortgageAmoritization!Y338&gt;0,DATE(YEAR(U337),MONTH(U337)+1,DAY(U$2)),#N/A),#N/A),#N/A)</f>
        <v>56250</v>
      </c>
      <c r="V338" s="50">
        <f>IFERROR(IF(V337&gt;0,IF(OR(ISBLANK('Mortgage Payment Plan'!Q391),'Mortgage Payment Plan'!Q391=""),IF(H_MortgageAmoritization!V337-H_MortgageAmoritization!Y338&gt;0,H_MortgageAmoritization!V337-H_MortgageAmoritization!Y338,#N/A),'Mortgage Payment Plan'!Q391),#N/A),#N/A)</f>
        <v>37877.219218174665</v>
      </c>
      <c r="W338" s="50">
        <f>IFERROR(IF(AND(V337&gt;0,H_MortgageAmoritization!V337-H_MortgageAmoritization!Y338&gt;0),Z338+W337,#N/A),#N/A)</f>
        <v>321934.35328189068</v>
      </c>
      <c r="X338" s="50">
        <f>IFERROR(IF(AND(V337&gt;0,H_MortgageAmoritization!V337-H_MortgageAmoritization!Y338&gt;0),X337+AA338,#N/A),#N/A)</f>
        <v>0</v>
      </c>
      <c r="Y338" s="50">
        <f>IFERROR(IF(V337&gt;0,(IFERROR(('Mortgage Payment Plan'!E$8*('Mortgage Payment Plan'!E$9/12)/(1-((1+('Mortgage Payment Plan'!E$9/12))^IF('Mortgage Payment Plan'!E$16="30 Year Fixed",-360,-180)))),0))-(H_MortgageAmoritization!V337*'Mortgage Payment Plan'!E$9/12),#N/A),#N/A)</f>
        <v>1481.9456461063201</v>
      </c>
      <c r="Z338" s="50">
        <f>IFERROR(IF(V337&gt;0,(H_MortgageAmoritization!V337*'Mortgage Payment Plan'!E$9/12),#N/A),#N/A)</f>
        <v>196.79582432140492</v>
      </c>
      <c r="AA338" s="50">
        <f>IFERROR(IF(V337&gt;0,'Mortgage Payment Plan'!E$14,#N/A),#N/A)</f>
        <v>0</v>
      </c>
      <c r="AB338" s="49">
        <v>56250</v>
      </c>
      <c r="AC338" s="50">
        <v>37877.219218174665</v>
      </c>
      <c r="AD338" s="50">
        <v>321934.35328189068</v>
      </c>
      <c r="AE338" s="50">
        <v>0</v>
      </c>
    </row>
    <row r="339" spans="1:31" ht="15.75" customHeight="1" x14ac:dyDescent="0.25">
      <c r="A339" s="49">
        <f>IFERROR(IF(B338&gt;0,IF(ISBLANK('Mortgage Payment Plan'!C392),IF(H_MortgageAmoritization!B338-H_MortgageAmoritization!E339&gt;0,DATE(YEAR(A338),MONTH(A338)+1,DAY(A$2)),#N/A),'Mortgage Payment Plan'!C392),#N/A),#N/A)</f>
        <v>56281</v>
      </c>
      <c r="B339" s="50">
        <f>IFERROR(IF(B338&gt;0,IF(OR(ISBLANK('Mortgage Payment Plan'!G392),'Mortgage Payment Plan'!G392=""),IF(H_MortgageAmoritization!B338-H_MortgageAmoritization!E339&gt;0,H_MortgageAmoritization!B338-H_MortgageAmoritization!E339,#N/A),'Mortgage Payment Plan'!G392),#N/A),#N/A)</f>
        <v>36389.14895594908</v>
      </c>
      <c r="C339" s="50">
        <f>IFERROR(IF(AND(B338&gt;0,H_MortgageAmoritization!B338-H_MortgageAmoritization!E339&gt;0),F339+C338,#N/A),#N/A)</f>
        <v>322124.52895594895</v>
      </c>
      <c r="D339" s="50">
        <f>IFERROR(IF(AND(B338&gt;0,H_MortgageAmoritization!B338-H_MortgageAmoritization!E339&gt;0),D338+G339,#N/A),#N/A)</f>
        <v>0</v>
      </c>
      <c r="E339" s="50">
        <f>IFERROR(IF(B338&gt;0,IF(ISBLANK('Mortgage Payment Plan'!D392),('Mortgage Payment Plan'!E$18+'Mortgage Payment Plan'!E$19+IF(MONTH(A338)+1=MONTH(1&amp;'Mortgage Payment Plan'!E$21),'Mortgage Payment Plan'!E$20,IF(AND(MONTH(A338)+1=13,MONTH(1&amp;'Mortgage Payment Plan'!E$21)=1),'Mortgage Payment Plan'!E$20,0)))-(H_MortgageAmoritization!B338*'Mortgage Payment Plan'!E$9/12),'Mortgage Payment Plan'!D392),#N/A),#N/A)</f>
        <v>1489.3475176320942</v>
      </c>
      <c r="F339" s="50">
        <f>IFERROR(IF(B338&gt;0,IF(ISBLANK('Mortgage Payment Plan'!E392),(H_MortgageAmoritization!B338*'Mortgage Payment Plan'!E$9/12),'Mortgage Payment Plan'!E392),#N/A),#N/A)</f>
        <v>189.39248236790584</v>
      </c>
      <c r="G339" s="50">
        <f>IFERROR(IF(B338&gt;0,IF(ISBLANK('Mortgage Payment Plan'!F392),'Mortgage Payment Plan'!E$14,'Mortgage Payment Plan'!F392),#N/A),#N/A)</f>
        <v>0</v>
      </c>
      <c r="H339" s="50">
        <f t="shared" si="3"/>
        <v>1678.74</v>
      </c>
      <c r="J339" s="49">
        <v>56281</v>
      </c>
      <c r="N339" s="50">
        <v>36389.14895594908</v>
      </c>
      <c r="O339" s="50">
        <v>322124.52895594895</v>
      </c>
      <c r="P339" s="50">
        <v>0</v>
      </c>
      <c r="Q339" s="50" t="e" cm="1">
        <f t="array" ref="Q339">IF('Mortgage Payment Plan'!E$22="Annual",IF(MATCH(J339,S:S,0),N339,#N/A),IF('Mortgage Payment Plan'!E$22="Percentage",_xlfn.IFS(R$2=J339,N339,R$3=J339,N339,R$4=J339,N339,R$5=J339,N339,R$6=J339,N339),#N/A))</f>
        <v>#N/A</v>
      </c>
      <c r="U339" s="49">
        <f>IFERROR(IF(V338&gt;0,IF(H_MortgageAmoritization!V338-H_MortgageAmoritization!Y339&gt;0,DATE(YEAR(U338),MONTH(U338)+1,DAY(U$2)),#N/A),#N/A),#N/A)</f>
        <v>56281</v>
      </c>
      <c r="V339" s="50">
        <f>IFERROR(IF(V338&gt;0,IF(OR(ISBLANK('Mortgage Payment Plan'!Q392),'Mortgage Payment Plan'!Q392=""),IF(H_MortgageAmoritization!V338-H_MortgageAmoritization!Y339&gt;0,H_MortgageAmoritization!V338-H_MortgageAmoritization!Y339,#N/A),'Mortgage Payment Plan'!Q392),#N/A),#N/A)</f>
        <v>36387.863843837811</v>
      </c>
      <c r="W339" s="50">
        <f>IFERROR(IF(AND(V338&gt;0,H_MortgageAmoritization!V338-H_MortgageAmoritization!Y339&gt;0),Z339+W338,#N/A),#N/A)</f>
        <v>322123.73937798158</v>
      </c>
      <c r="X339" s="50">
        <f>IFERROR(IF(AND(V338&gt;0,H_MortgageAmoritization!V338-H_MortgageAmoritization!Y339&gt;0),X338+AA339,#N/A),#N/A)</f>
        <v>0</v>
      </c>
      <c r="Y339" s="50">
        <f>IFERROR(IF(V338&gt;0,(IFERROR(('Mortgage Payment Plan'!E$8*('Mortgage Payment Plan'!E$9/12)/(1-((1+('Mortgage Payment Plan'!E$9/12))^IF('Mortgage Payment Plan'!E$16="30 Year Fixed",-360,-180)))),0))-(H_MortgageAmoritization!V338*'Mortgage Payment Plan'!E$9/12),#N/A),#N/A)</f>
        <v>1489.3553743368518</v>
      </c>
      <c r="Z339" s="50">
        <f>IFERROR(IF(V338&gt;0,(H_MortgageAmoritization!V338*'Mortgage Payment Plan'!E$9/12),#N/A),#N/A)</f>
        <v>189.38609609087334</v>
      </c>
      <c r="AA339" s="50">
        <f>IFERROR(IF(V338&gt;0,'Mortgage Payment Plan'!E$14,#N/A),#N/A)</f>
        <v>0</v>
      </c>
      <c r="AB339" s="49">
        <v>56281</v>
      </c>
      <c r="AC339" s="50">
        <v>36387.863843837811</v>
      </c>
      <c r="AD339" s="50">
        <v>322123.73937798158</v>
      </c>
      <c r="AE339" s="50">
        <v>0</v>
      </c>
    </row>
    <row r="340" spans="1:31" ht="15.75" customHeight="1" x14ac:dyDescent="0.25">
      <c r="A340" s="49">
        <f>IFERROR(IF(B339&gt;0,IF(ISBLANK('Mortgage Payment Plan'!C393),IF(H_MortgageAmoritization!B339-H_MortgageAmoritization!E340&gt;0,DATE(YEAR(A339),MONTH(A339)+1,DAY(A$2)),#N/A),'Mortgage Payment Plan'!C393),#N/A),#N/A)</f>
        <v>56309</v>
      </c>
      <c r="B340" s="50">
        <f>IFERROR(IF(B339&gt;0,IF(OR(ISBLANK('Mortgage Payment Plan'!G393),'Mortgage Payment Plan'!G393=""),IF(H_MortgageAmoritization!B339-H_MortgageAmoritization!E340&gt;0,H_MortgageAmoritization!B339-H_MortgageAmoritization!E340,#N/A),'Mortgage Payment Plan'!G393),#N/A),#N/A)</f>
        <v>34892.354700728829</v>
      </c>
      <c r="C340" s="50">
        <f>IFERROR(IF(AND(B339&gt;0,H_MortgageAmoritization!B339-H_MortgageAmoritization!E340&gt;0),F340+C339,#N/A),#N/A)</f>
        <v>322306.47470072866</v>
      </c>
      <c r="D340" s="50">
        <f>IFERROR(IF(AND(B339&gt;0,H_MortgageAmoritization!B339-H_MortgageAmoritization!E340&gt;0),D339+G340,#N/A),#N/A)</f>
        <v>0</v>
      </c>
      <c r="E340" s="50">
        <f>IFERROR(IF(B339&gt;0,IF(ISBLANK('Mortgage Payment Plan'!D393),('Mortgage Payment Plan'!E$18+'Mortgage Payment Plan'!E$19+IF(MONTH(A339)+1=MONTH(1&amp;'Mortgage Payment Plan'!E$21),'Mortgage Payment Plan'!E$20,IF(AND(MONTH(A339)+1=13,MONTH(1&amp;'Mortgage Payment Plan'!E$21)=1),'Mortgage Payment Plan'!E$20,0)))-(H_MortgageAmoritization!B339*'Mortgage Payment Plan'!E$9/12),'Mortgage Payment Plan'!D393),#N/A),#N/A)</f>
        <v>1496.7942552202546</v>
      </c>
      <c r="F340" s="50">
        <f>IFERROR(IF(B339&gt;0,IF(ISBLANK('Mortgage Payment Plan'!E393),(H_MortgageAmoritization!B339*'Mortgage Payment Plan'!E$9/12),'Mortgage Payment Plan'!E393),#N/A),#N/A)</f>
        <v>181.94574477974538</v>
      </c>
      <c r="G340" s="50">
        <f>IFERROR(IF(B339&gt;0,IF(ISBLANK('Mortgage Payment Plan'!F393),'Mortgage Payment Plan'!E$14,'Mortgage Payment Plan'!F393),#N/A),#N/A)</f>
        <v>0</v>
      </c>
      <c r="H340" s="50">
        <f t="shared" si="3"/>
        <v>1678.74</v>
      </c>
      <c r="J340" s="49">
        <v>56309</v>
      </c>
      <c r="N340" s="50">
        <v>34892.354700728829</v>
      </c>
      <c r="O340" s="50">
        <v>322306.47470072866</v>
      </c>
      <c r="P340" s="50">
        <v>0</v>
      </c>
      <c r="Q340" s="50" t="e" cm="1">
        <f t="array" ref="Q340">IF('Mortgage Payment Plan'!E$22="Annual",IF(MATCH(J340,S:S,0),N340,#N/A),IF('Mortgage Payment Plan'!E$22="Percentage",_xlfn.IFS(R$2=J340,N340,R$3=J340,N340,R$4=J340,N340,R$5=J340,N340,R$6=J340,N340),#N/A))</f>
        <v>#N/A</v>
      </c>
      <c r="U340" s="49">
        <f>IFERROR(IF(V339&gt;0,IF(H_MortgageAmoritization!V339-H_MortgageAmoritization!Y340&gt;0,DATE(YEAR(U339),MONTH(U339)+1,DAY(U$2)),#N/A),#N/A),#N/A)</f>
        <v>56309</v>
      </c>
      <c r="V340" s="50">
        <f>IFERROR(IF(V339&gt;0,IF(OR(ISBLANK('Mortgage Payment Plan'!Q393),'Mortgage Payment Plan'!Q393=""),IF(H_MortgageAmoritization!V339-H_MortgageAmoritization!Y340&gt;0,H_MortgageAmoritization!V339-H_MortgageAmoritization!Y340,#N/A),'Mortgage Payment Plan'!Q393),#N/A),#N/A)</f>
        <v>34891.061692629271</v>
      </c>
      <c r="W340" s="50">
        <f>IFERROR(IF(AND(V339&gt;0,H_MortgageAmoritization!V339-H_MortgageAmoritization!Y340&gt;0),Z340+W339,#N/A),#N/A)</f>
        <v>322305.67869720078</v>
      </c>
      <c r="X340" s="50">
        <f>IFERROR(IF(AND(V339&gt;0,H_MortgageAmoritization!V339-H_MortgageAmoritization!Y340&gt;0),X339+AA340,#N/A),#N/A)</f>
        <v>0</v>
      </c>
      <c r="Y340" s="50">
        <f>IFERROR(IF(V339&gt;0,(IFERROR(('Mortgage Payment Plan'!E$8*('Mortgage Payment Plan'!E$9/12)/(1-((1+('Mortgage Payment Plan'!E$9/12))^IF('Mortgage Payment Plan'!E$16="30 Year Fixed",-360,-180)))),0))-(H_MortgageAmoritization!V339*'Mortgage Payment Plan'!E$9/12),#N/A),#N/A)</f>
        <v>1496.8021512085361</v>
      </c>
      <c r="Z340" s="50">
        <f>IFERROR(IF(V339&gt;0,(H_MortgageAmoritization!V339*'Mortgage Payment Plan'!E$9/12),#N/A),#N/A)</f>
        <v>181.93931921918906</v>
      </c>
      <c r="AA340" s="50">
        <f>IFERROR(IF(V339&gt;0,'Mortgage Payment Plan'!E$14,#N/A),#N/A)</f>
        <v>0</v>
      </c>
      <c r="AB340" s="49">
        <v>56309</v>
      </c>
      <c r="AC340" s="50">
        <v>34891.061692629271</v>
      </c>
      <c r="AD340" s="50">
        <v>322305.67869720078</v>
      </c>
      <c r="AE340" s="50">
        <v>0</v>
      </c>
    </row>
    <row r="341" spans="1:31" ht="15.75" customHeight="1" x14ac:dyDescent="0.25">
      <c r="A341" s="49">
        <f>IFERROR(IF(B340&gt;0,IF(ISBLANK('Mortgage Payment Plan'!C394),IF(H_MortgageAmoritization!B340-H_MortgageAmoritization!E341&gt;0,DATE(YEAR(A340),MONTH(A340)+1,DAY(A$2)),#N/A),'Mortgage Payment Plan'!C394),#N/A),#N/A)</f>
        <v>56340</v>
      </c>
      <c r="B341" s="50">
        <f>IFERROR(IF(B340&gt;0,IF(OR(ISBLANK('Mortgage Payment Plan'!G394),'Mortgage Payment Plan'!G394=""),IF(H_MortgageAmoritization!B340-H_MortgageAmoritization!E341&gt;0,H_MortgageAmoritization!B340-H_MortgageAmoritization!E341,#N/A),'Mortgage Payment Plan'!G394),#N/A),#N/A)</f>
        <v>33388.076474232475</v>
      </c>
      <c r="C341" s="50">
        <f>IFERROR(IF(AND(B340&gt;0,H_MortgageAmoritization!B340-H_MortgageAmoritization!E341&gt;0),F341+C340,#N/A),#N/A)</f>
        <v>322480.93647423229</v>
      </c>
      <c r="D341" s="50">
        <f>IFERROR(IF(AND(B340&gt;0,H_MortgageAmoritization!B340-H_MortgageAmoritization!E341&gt;0),D340+G341,#N/A),#N/A)</f>
        <v>0</v>
      </c>
      <c r="E341" s="50">
        <f>IFERROR(IF(B340&gt;0,IF(ISBLANK('Mortgage Payment Plan'!D394),('Mortgage Payment Plan'!E$18+'Mortgage Payment Plan'!E$19+IF(MONTH(A340)+1=MONTH(1&amp;'Mortgage Payment Plan'!E$21),'Mortgage Payment Plan'!E$20,IF(AND(MONTH(A340)+1=13,MONTH(1&amp;'Mortgage Payment Plan'!E$21)=1),'Mortgage Payment Plan'!E$20,0)))-(H_MortgageAmoritization!B340*'Mortgage Payment Plan'!E$9/12),'Mortgage Payment Plan'!D394),#N/A),#N/A)</f>
        <v>1504.278226496356</v>
      </c>
      <c r="F341" s="50">
        <f>IFERROR(IF(B340&gt;0,IF(ISBLANK('Mortgage Payment Plan'!E394),(H_MortgageAmoritization!B340*'Mortgage Payment Plan'!E$9/12),'Mortgage Payment Plan'!E394),#N/A),#N/A)</f>
        <v>174.46177350364414</v>
      </c>
      <c r="G341" s="50">
        <f>IFERROR(IF(B340&gt;0,IF(ISBLANK('Mortgage Payment Plan'!F394),'Mortgage Payment Plan'!E$14,'Mortgage Payment Plan'!F394),#N/A),#N/A)</f>
        <v>0</v>
      </c>
      <c r="H341" s="50">
        <f t="shared" si="3"/>
        <v>1678.74</v>
      </c>
      <c r="J341" s="49">
        <v>56340</v>
      </c>
      <c r="N341" s="50">
        <v>33388.076474232475</v>
      </c>
      <c r="O341" s="50">
        <v>322480.93647423229</v>
      </c>
      <c r="P341" s="50">
        <v>0</v>
      </c>
      <c r="Q341" s="50" t="e" cm="1">
        <f t="array" ref="Q341">IF('Mortgage Payment Plan'!E$22="Annual",IF(MATCH(J341,S:S,0),N341,#N/A),IF('Mortgage Payment Plan'!E$22="Percentage",_xlfn.IFS(R$2=J341,N341,R$3=J341,N341,R$4=J341,N341,R$5=J341,N341,R$6=J341,N341),#N/A))</f>
        <v>#N/A</v>
      </c>
      <c r="U341" s="49">
        <f>IFERROR(IF(V340&gt;0,IF(H_MortgageAmoritization!V340-H_MortgageAmoritization!Y341&gt;0,DATE(YEAR(U340),MONTH(U340)+1,DAY(U$2)),#N/A),#N/A),#N/A)</f>
        <v>56340</v>
      </c>
      <c r="V341" s="50">
        <f>IFERROR(IF(V340&gt;0,IF(OR(ISBLANK('Mortgage Payment Plan'!Q394),'Mortgage Payment Plan'!Q394=""),IF(H_MortgageAmoritization!V340-H_MortgageAmoritization!Y341&gt;0,H_MortgageAmoritization!V340-H_MortgageAmoritization!Y341,#N/A),'Mortgage Payment Plan'!Q394),#N/A),#N/A)</f>
        <v>33386.775530664694</v>
      </c>
      <c r="W341" s="50">
        <f>IFERROR(IF(AND(V340&gt;0,H_MortgageAmoritization!V340-H_MortgageAmoritization!Y341&gt;0),Z341+W340,#N/A),#N/A)</f>
        <v>322480.13400566392</v>
      </c>
      <c r="X341" s="50">
        <f>IFERROR(IF(AND(V340&gt;0,H_MortgageAmoritization!V340-H_MortgageAmoritization!Y341&gt;0),X340+AA341,#N/A),#N/A)</f>
        <v>0</v>
      </c>
      <c r="Y341" s="50">
        <f>IFERROR(IF(V340&gt;0,(IFERROR(('Mortgage Payment Plan'!E$8*('Mortgage Payment Plan'!E$9/12)/(1-((1+('Mortgage Payment Plan'!E$9/12))^IF('Mortgage Payment Plan'!E$16="30 Year Fixed",-360,-180)))),0))-(H_MortgageAmoritization!V340*'Mortgage Payment Plan'!E$9/12),#N/A),#N/A)</f>
        <v>1504.2861619645787</v>
      </c>
      <c r="Z341" s="50">
        <f>IFERROR(IF(V340&gt;0,(H_MortgageAmoritization!V340*'Mortgage Payment Plan'!E$9/12),#N/A),#N/A)</f>
        <v>174.45530846314637</v>
      </c>
      <c r="AA341" s="50">
        <f>IFERROR(IF(V340&gt;0,'Mortgage Payment Plan'!E$14,#N/A),#N/A)</f>
        <v>0</v>
      </c>
      <c r="AB341" s="49">
        <v>56340</v>
      </c>
      <c r="AC341" s="50">
        <v>33386.775530664694</v>
      </c>
      <c r="AD341" s="50">
        <v>322480.13400566392</v>
      </c>
      <c r="AE341" s="50">
        <v>0</v>
      </c>
    </row>
    <row r="342" spans="1:31" ht="15.75" customHeight="1" x14ac:dyDescent="0.25">
      <c r="A342" s="49">
        <f>IFERROR(IF(B341&gt;0,IF(ISBLANK('Mortgage Payment Plan'!C395),IF(H_MortgageAmoritization!B341-H_MortgageAmoritization!E342&gt;0,DATE(YEAR(A341),MONTH(A341)+1,DAY(A$2)),#N/A),'Mortgage Payment Plan'!C395),#N/A),#N/A)</f>
        <v>56370</v>
      </c>
      <c r="B342" s="50">
        <f>IFERROR(IF(B341&gt;0,IF(OR(ISBLANK('Mortgage Payment Plan'!G395),'Mortgage Payment Plan'!G395=""),IF(H_MortgageAmoritization!B341-H_MortgageAmoritization!E342&gt;0,H_MortgageAmoritization!B341-H_MortgageAmoritization!E342,#N/A),'Mortgage Payment Plan'!G395),#N/A),#N/A)</f>
        <v>31876.276856603639</v>
      </c>
      <c r="C342" s="50">
        <f>IFERROR(IF(AND(B341&gt;0,H_MortgageAmoritization!B341-H_MortgageAmoritization!E342&gt;0),F342+C341,#N/A),#N/A)</f>
        <v>322647.87685660349</v>
      </c>
      <c r="D342" s="50">
        <f>IFERROR(IF(AND(B341&gt;0,H_MortgageAmoritization!B341-H_MortgageAmoritization!E342&gt;0),D341+G342,#N/A),#N/A)</f>
        <v>0</v>
      </c>
      <c r="E342" s="50">
        <f>IFERROR(IF(B341&gt;0,IF(ISBLANK('Mortgage Payment Plan'!D395),('Mortgage Payment Plan'!E$18+'Mortgage Payment Plan'!E$19+IF(MONTH(A341)+1=MONTH(1&amp;'Mortgage Payment Plan'!E$21),'Mortgage Payment Plan'!E$20,IF(AND(MONTH(A341)+1=13,MONTH(1&amp;'Mortgage Payment Plan'!E$21)=1),'Mortgage Payment Plan'!E$20,0)))-(H_MortgageAmoritization!B341*'Mortgage Payment Plan'!E$9/12),'Mortgage Payment Plan'!D395),#N/A),#N/A)</f>
        <v>1511.7996176288377</v>
      </c>
      <c r="F342" s="50">
        <f>IFERROR(IF(B341&gt;0,IF(ISBLANK('Mortgage Payment Plan'!E395),(H_MortgageAmoritization!B341*'Mortgage Payment Plan'!E$9/12),'Mortgage Payment Plan'!E395),#N/A),#N/A)</f>
        <v>166.94038237116237</v>
      </c>
      <c r="G342" s="50">
        <f>IFERROR(IF(B341&gt;0,IF(ISBLANK('Mortgage Payment Plan'!F395),'Mortgage Payment Plan'!E$14,'Mortgage Payment Plan'!F395),#N/A),#N/A)</f>
        <v>0</v>
      </c>
      <c r="H342" s="50">
        <f t="shared" si="3"/>
        <v>1678.74</v>
      </c>
      <c r="J342" s="49">
        <v>56370</v>
      </c>
      <c r="N342" s="50">
        <v>31876.276856603639</v>
      </c>
      <c r="O342" s="50">
        <v>322647.87685660349</v>
      </c>
      <c r="P342" s="50">
        <v>0</v>
      </c>
      <c r="Q342" s="50" t="e" cm="1">
        <f t="array" ref="Q342">IF('Mortgage Payment Plan'!E$22="Annual",IF(MATCH(J342,S:S,0),N342,#N/A),IF('Mortgage Payment Plan'!E$22="Percentage",_xlfn.IFS(R$2=J342,N342,R$3=J342,N342,R$4=J342,N342,R$5=J342,N342,R$6=J342,N342),#N/A))</f>
        <v>#N/A</v>
      </c>
      <c r="U342" s="49">
        <f>IFERROR(IF(V341&gt;0,IF(H_MortgageAmoritization!V341-H_MortgageAmoritization!Y342&gt;0,DATE(YEAR(U341),MONTH(U341)+1,DAY(U$2)),#N/A),#N/A),#N/A)</f>
        <v>56370</v>
      </c>
      <c r="V342" s="50">
        <f>IFERROR(IF(V341&gt;0,IF(OR(ISBLANK('Mortgage Payment Plan'!Q395),'Mortgage Payment Plan'!Q395=""),IF(H_MortgageAmoritization!V341-H_MortgageAmoritization!Y342&gt;0,H_MortgageAmoritization!V341-H_MortgageAmoritization!Y342,#N/A),'Mortgage Payment Plan'!Q395),#N/A),#N/A)</f>
        <v>31874.967937890291</v>
      </c>
      <c r="W342" s="50">
        <f>IFERROR(IF(AND(V341&gt;0,H_MortgageAmoritization!V341-H_MortgageAmoritization!Y342&gt;0),Z342+W341,#N/A),#N/A)</f>
        <v>322647.06788331724</v>
      </c>
      <c r="X342" s="50">
        <f>IFERROR(IF(AND(V341&gt;0,H_MortgageAmoritization!V341-H_MortgageAmoritization!Y342&gt;0),X341+AA342,#N/A),#N/A)</f>
        <v>0</v>
      </c>
      <c r="Y342" s="50">
        <f>IFERROR(IF(V341&gt;0,(IFERROR(('Mortgage Payment Plan'!E$8*('Mortgage Payment Plan'!E$9/12)/(1-((1+('Mortgage Payment Plan'!E$9/12))^IF('Mortgage Payment Plan'!E$16="30 Year Fixed",-360,-180)))),0))-(H_MortgageAmoritization!V341*'Mortgage Payment Plan'!E$9/12),#N/A),#N/A)</f>
        <v>1511.8075927744017</v>
      </c>
      <c r="Z342" s="50">
        <f>IFERROR(IF(V341&gt;0,(H_MortgageAmoritization!V341*'Mortgage Payment Plan'!E$9/12),#N/A),#N/A)</f>
        <v>166.93387765332346</v>
      </c>
      <c r="AA342" s="50">
        <f>IFERROR(IF(V341&gt;0,'Mortgage Payment Plan'!E$14,#N/A),#N/A)</f>
        <v>0</v>
      </c>
      <c r="AB342" s="49">
        <v>56370</v>
      </c>
      <c r="AC342" s="50">
        <v>31874.967937890291</v>
      </c>
      <c r="AD342" s="50">
        <v>322647.06788331724</v>
      </c>
      <c r="AE342" s="50">
        <v>0</v>
      </c>
    </row>
    <row r="343" spans="1:31" ht="15.75" customHeight="1" x14ac:dyDescent="0.25">
      <c r="A343" s="49">
        <f>IFERROR(IF(B342&gt;0,IF(ISBLANK('Mortgage Payment Plan'!C396),IF(H_MortgageAmoritization!B342-H_MortgageAmoritization!E343&gt;0,DATE(YEAR(A342),MONTH(A342)+1,DAY(A$2)),#N/A),'Mortgage Payment Plan'!C396),#N/A),#N/A)</f>
        <v>56401</v>
      </c>
      <c r="B343" s="50">
        <f>IFERROR(IF(B342&gt;0,IF(OR(ISBLANK('Mortgage Payment Plan'!G396),'Mortgage Payment Plan'!G396=""),IF(H_MortgageAmoritization!B342-H_MortgageAmoritization!E343&gt;0,H_MortgageAmoritization!B342-H_MortgageAmoritization!E343,#N/A),'Mortgage Payment Plan'!G396),#N/A),#N/A)</f>
        <v>30356.918240886658</v>
      </c>
      <c r="C343" s="50">
        <f>IFERROR(IF(AND(B342&gt;0,H_MortgageAmoritization!B342-H_MortgageAmoritization!E343&gt;0),F343+C342,#N/A),#N/A)</f>
        <v>322807.2582408865</v>
      </c>
      <c r="D343" s="50">
        <f>IFERROR(IF(AND(B342&gt;0,H_MortgageAmoritization!B342-H_MortgageAmoritization!E343&gt;0),D342+G343,#N/A),#N/A)</f>
        <v>0</v>
      </c>
      <c r="E343" s="50">
        <f>IFERROR(IF(B342&gt;0,IF(ISBLANK('Mortgage Payment Plan'!D396),('Mortgage Payment Plan'!E$18+'Mortgage Payment Plan'!E$19+IF(MONTH(A342)+1=MONTH(1&amp;'Mortgage Payment Plan'!E$21),'Mortgage Payment Plan'!E$20,IF(AND(MONTH(A342)+1=13,MONTH(1&amp;'Mortgage Payment Plan'!E$21)=1),'Mortgage Payment Plan'!E$20,0)))-(H_MortgageAmoritization!B342*'Mortgage Payment Plan'!E$9/12),'Mortgage Payment Plan'!D396),#N/A),#N/A)</f>
        <v>1519.3586157169818</v>
      </c>
      <c r="F343" s="50">
        <f>IFERROR(IF(B342&gt;0,IF(ISBLANK('Mortgage Payment Plan'!E396),(H_MortgageAmoritization!B342*'Mortgage Payment Plan'!E$9/12),'Mortgage Payment Plan'!E396),#N/A),#N/A)</f>
        <v>159.38138428301821</v>
      </c>
      <c r="G343" s="50">
        <f>IFERROR(IF(B342&gt;0,IF(ISBLANK('Mortgage Payment Plan'!F396),'Mortgage Payment Plan'!E$14,'Mortgage Payment Plan'!F396),#N/A),#N/A)</f>
        <v>0</v>
      </c>
      <c r="H343" s="50">
        <f t="shared" si="3"/>
        <v>1678.74</v>
      </c>
      <c r="J343" s="49">
        <v>56401</v>
      </c>
      <c r="N343" s="50">
        <v>30356.918240886658</v>
      </c>
      <c r="O343" s="50">
        <v>322807.2582408865</v>
      </c>
      <c r="P343" s="50">
        <v>0</v>
      </c>
      <c r="Q343" s="50" t="e" cm="1">
        <f t="array" ref="Q343">IF('Mortgage Payment Plan'!E$22="Annual",IF(MATCH(J343,S:S,0),N343,#N/A),IF('Mortgage Payment Plan'!E$22="Percentage",_xlfn.IFS(R$2=J343,N343,R$3=J343,N343,R$4=J343,N343,R$5=J343,N343,R$6=J343,N343),#N/A))</f>
        <v>#N/A</v>
      </c>
      <c r="U343" s="49">
        <f>IFERROR(IF(V342&gt;0,IF(H_MortgageAmoritization!V342-H_MortgageAmoritization!Y343&gt;0,DATE(YEAR(U342),MONTH(U342)+1,DAY(U$2)),#N/A),#N/A),#N/A)</f>
        <v>56401</v>
      </c>
      <c r="V343" s="50">
        <f>IFERROR(IF(V342&gt;0,IF(OR(ISBLANK('Mortgage Payment Plan'!Q396),'Mortgage Payment Plan'!Q396=""),IF(H_MortgageAmoritization!V342-H_MortgageAmoritization!Y343&gt;0,H_MortgageAmoritization!V342-H_MortgageAmoritization!Y343,#N/A),'Mortgage Payment Plan'!Q396),#N/A),#N/A)</f>
        <v>30355.601307152017</v>
      </c>
      <c r="W343" s="50">
        <f>IFERROR(IF(AND(V342&gt;0,H_MortgageAmoritization!V342-H_MortgageAmoritization!Y343&gt;0),Z343+W342,#N/A),#N/A)</f>
        <v>322806.44272300671</v>
      </c>
      <c r="X343" s="50">
        <f>IFERROR(IF(AND(V342&gt;0,H_MortgageAmoritization!V342-H_MortgageAmoritization!Y343&gt;0),X342+AA343,#N/A),#N/A)</f>
        <v>0</v>
      </c>
      <c r="Y343" s="50">
        <f>IFERROR(IF(V342&gt;0,(IFERROR(('Mortgage Payment Plan'!E$8*('Mortgage Payment Plan'!E$9/12)/(1-((1+('Mortgage Payment Plan'!E$9/12))^IF('Mortgage Payment Plan'!E$16="30 Year Fixed",-360,-180)))),0))-(H_MortgageAmoritization!V342*'Mortgage Payment Plan'!E$9/12),#N/A),#N/A)</f>
        <v>1519.3666307382737</v>
      </c>
      <c r="Z343" s="50">
        <f>IFERROR(IF(V342&gt;0,(H_MortgageAmoritization!V342*'Mortgage Payment Plan'!E$9/12),#N/A),#N/A)</f>
        <v>159.37483968945145</v>
      </c>
      <c r="AA343" s="50">
        <f>IFERROR(IF(V342&gt;0,'Mortgage Payment Plan'!E$14,#N/A),#N/A)</f>
        <v>0</v>
      </c>
      <c r="AB343" s="49">
        <v>56401</v>
      </c>
      <c r="AC343" s="50">
        <v>30355.601307152017</v>
      </c>
      <c r="AD343" s="50">
        <v>322806.44272300671</v>
      </c>
      <c r="AE343" s="50">
        <v>0</v>
      </c>
    </row>
    <row r="344" spans="1:31" ht="15.75" customHeight="1" x14ac:dyDescent="0.25">
      <c r="A344" s="49">
        <f>IFERROR(IF(B343&gt;0,IF(ISBLANK('Mortgage Payment Plan'!C397),IF(H_MortgageAmoritization!B343-H_MortgageAmoritization!E344&gt;0,DATE(YEAR(A343),MONTH(A343)+1,DAY(A$2)),#N/A),'Mortgage Payment Plan'!C397),#N/A),#N/A)</f>
        <v>56431</v>
      </c>
      <c r="B344" s="50">
        <f>IFERROR(IF(B343&gt;0,IF(OR(ISBLANK('Mortgage Payment Plan'!G397),'Mortgage Payment Plan'!G397=""),IF(H_MortgageAmoritization!B343-H_MortgageAmoritization!E344&gt;0,H_MortgageAmoritization!B343-H_MortgageAmoritization!E344,#N/A),'Mortgage Payment Plan'!G397),#N/A),#N/A)</f>
        <v>28829.962832091092</v>
      </c>
      <c r="C344" s="50">
        <f>IFERROR(IF(AND(B343&gt;0,H_MortgageAmoritization!B343-H_MortgageAmoritization!E344&gt;0),F344+C343,#N/A),#N/A)</f>
        <v>322959.04283209093</v>
      </c>
      <c r="D344" s="50">
        <f>IFERROR(IF(AND(B343&gt;0,H_MortgageAmoritization!B343-H_MortgageAmoritization!E344&gt;0),D343+G344,#N/A),#N/A)</f>
        <v>0</v>
      </c>
      <c r="E344" s="50">
        <f>IFERROR(IF(B343&gt;0,IF(ISBLANK('Mortgage Payment Plan'!D397),('Mortgage Payment Plan'!E$18+'Mortgage Payment Plan'!E$19+IF(MONTH(A343)+1=MONTH(1&amp;'Mortgage Payment Plan'!E$21),'Mortgage Payment Plan'!E$20,IF(AND(MONTH(A343)+1=13,MONTH(1&amp;'Mortgage Payment Plan'!E$21)=1),'Mortgage Payment Plan'!E$20,0)))-(H_MortgageAmoritization!B343*'Mortgage Payment Plan'!E$9/12),'Mortgage Payment Plan'!D397),#N/A),#N/A)</f>
        <v>1526.9554087955667</v>
      </c>
      <c r="F344" s="50">
        <f>IFERROR(IF(B343&gt;0,IF(ISBLANK('Mortgage Payment Plan'!E397),(H_MortgageAmoritization!B343*'Mortgage Payment Plan'!E$9/12),'Mortgage Payment Plan'!E397),#N/A),#N/A)</f>
        <v>151.78459120443327</v>
      </c>
      <c r="G344" s="50">
        <f>IFERROR(IF(B343&gt;0,IF(ISBLANK('Mortgage Payment Plan'!F397),'Mortgage Payment Plan'!E$14,'Mortgage Payment Plan'!F397),#N/A),#N/A)</f>
        <v>0</v>
      </c>
      <c r="H344" s="50">
        <f t="shared" si="3"/>
        <v>1678.74</v>
      </c>
      <c r="J344" s="49">
        <v>56431</v>
      </c>
      <c r="N344" s="50">
        <v>28829.962832091092</v>
      </c>
      <c r="O344" s="50">
        <v>322959.04283209093</v>
      </c>
      <c r="P344" s="50">
        <v>0</v>
      </c>
      <c r="Q344" s="50" t="e" cm="1">
        <f t="array" ref="Q344">IF('Mortgage Payment Plan'!E$22="Annual",IF(MATCH(J344,S:S,0),N344,#N/A),IF('Mortgage Payment Plan'!E$22="Percentage",_xlfn.IFS(R$2=J344,N344,R$3=J344,N344,R$4=J344,N344,R$5=J344,N344,R$6=J344,N344),#N/A))</f>
        <v>#N/A</v>
      </c>
      <c r="U344" s="49">
        <f>IFERROR(IF(V343&gt;0,IF(H_MortgageAmoritization!V343-H_MortgageAmoritization!Y344&gt;0,DATE(YEAR(U343),MONTH(U343)+1,DAY(U$2)),#N/A),#N/A),#N/A)</f>
        <v>56431</v>
      </c>
      <c r="V344" s="50">
        <f>IFERROR(IF(V343&gt;0,IF(OR(ISBLANK('Mortgage Payment Plan'!Q397),'Mortgage Payment Plan'!Q397=""),IF(H_MortgageAmoritization!V343-H_MortgageAmoritization!Y344&gt;0,H_MortgageAmoritization!V343-H_MortgageAmoritization!Y344,#N/A),'Mortgage Payment Plan'!Q397),#N/A),#N/A)</f>
        <v>28828.637843260054</v>
      </c>
      <c r="W344" s="50">
        <f>IFERROR(IF(AND(V343&gt;0,H_MortgageAmoritization!V343-H_MortgageAmoritization!Y344&gt;0),Z344+W343,#N/A),#N/A)</f>
        <v>322958.22072954249</v>
      </c>
      <c r="X344" s="50">
        <f>IFERROR(IF(AND(V343&gt;0,H_MortgageAmoritization!V343-H_MortgageAmoritization!Y344&gt;0),X343+AA344,#N/A),#N/A)</f>
        <v>0</v>
      </c>
      <c r="Y344" s="50">
        <f>IFERROR(IF(V343&gt;0,(IFERROR(('Mortgage Payment Plan'!E$8*('Mortgage Payment Plan'!E$9/12)/(1-((1+('Mortgage Payment Plan'!E$9/12))^IF('Mortgage Payment Plan'!E$16="30 Year Fixed",-360,-180)))),0))-(H_MortgageAmoritization!V343*'Mortgage Payment Plan'!E$9/12),#N/A),#N/A)</f>
        <v>1526.9634638919649</v>
      </c>
      <c r="Z344" s="50">
        <f>IFERROR(IF(V343&gt;0,(H_MortgageAmoritization!V343*'Mortgage Payment Plan'!E$9/12),#N/A),#N/A)</f>
        <v>151.77800653576008</v>
      </c>
      <c r="AA344" s="50">
        <f>IFERROR(IF(V343&gt;0,'Mortgage Payment Plan'!E$14,#N/A),#N/A)</f>
        <v>0</v>
      </c>
      <c r="AB344" s="49">
        <v>56431</v>
      </c>
      <c r="AC344" s="50">
        <v>28828.637843260054</v>
      </c>
      <c r="AD344" s="50">
        <v>322958.22072954249</v>
      </c>
      <c r="AE344" s="50">
        <v>0</v>
      </c>
    </row>
    <row r="345" spans="1:31" ht="15.75" customHeight="1" x14ac:dyDescent="0.25">
      <c r="A345" s="49">
        <f>IFERROR(IF(B344&gt;0,IF(ISBLANK('Mortgage Payment Plan'!C398),IF(H_MortgageAmoritization!B344-H_MortgageAmoritization!E345&gt;0,DATE(YEAR(A344),MONTH(A344)+1,DAY(A$2)),#N/A),'Mortgage Payment Plan'!C398),#N/A),#N/A)</f>
        <v>56462</v>
      </c>
      <c r="B345" s="50">
        <f>IFERROR(IF(B344&gt;0,IF(OR(ISBLANK('Mortgage Payment Plan'!G398),'Mortgage Payment Plan'!G398=""),IF(H_MortgageAmoritization!B344-H_MortgageAmoritization!E345&gt;0,H_MortgageAmoritization!B344-H_MortgageAmoritization!E345,#N/A),'Mortgage Payment Plan'!G398),#N/A),#N/A)</f>
        <v>27295.372646251548</v>
      </c>
      <c r="C345" s="50">
        <f>IFERROR(IF(AND(B344&gt;0,H_MortgageAmoritization!B344-H_MortgageAmoritization!E345&gt;0),F345+C344,#N/A),#N/A)</f>
        <v>323103.19264625141</v>
      </c>
      <c r="D345" s="50">
        <f>IFERROR(IF(AND(B344&gt;0,H_MortgageAmoritization!B344-H_MortgageAmoritization!E345&gt;0),D344+G345,#N/A),#N/A)</f>
        <v>0</v>
      </c>
      <c r="E345" s="50">
        <f>IFERROR(IF(B344&gt;0,IF(ISBLANK('Mortgage Payment Plan'!D398),('Mortgage Payment Plan'!E$18+'Mortgage Payment Plan'!E$19+IF(MONTH(A344)+1=MONTH(1&amp;'Mortgage Payment Plan'!E$21),'Mortgage Payment Plan'!E$20,IF(AND(MONTH(A344)+1=13,MONTH(1&amp;'Mortgage Payment Plan'!E$21)=1),'Mortgage Payment Plan'!E$20,0)))-(H_MortgageAmoritization!B344*'Mortgage Payment Plan'!E$9/12),'Mortgage Payment Plan'!D398),#N/A),#N/A)</f>
        <v>1534.5901858395446</v>
      </c>
      <c r="F345" s="50">
        <f>IFERROR(IF(B344&gt;0,IF(ISBLANK('Mortgage Payment Plan'!E398),(H_MortgageAmoritization!B344*'Mortgage Payment Plan'!E$9/12),'Mortgage Payment Plan'!E398),#N/A),#N/A)</f>
        <v>144.14981416045546</v>
      </c>
      <c r="G345" s="50">
        <f>IFERROR(IF(B344&gt;0,IF(ISBLANK('Mortgage Payment Plan'!F398),'Mortgage Payment Plan'!E$14,'Mortgage Payment Plan'!F398),#N/A),#N/A)</f>
        <v>0</v>
      </c>
      <c r="H345" s="50">
        <f t="shared" si="3"/>
        <v>1678.74</v>
      </c>
      <c r="J345" s="49">
        <v>56462</v>
      </c>
      <c r="N345" s="50">
        <v>27295.372646251548</v>
      </c>
      <c r="O345" s="50">
        <v>323103.19264625141</v>
      </c>
      <c r="P345" s="50">
        <v>0</v>
      </c>
      <c r="Q345" s="50" t="e" cm="1">
        <f t="array" ref="Q345">IF('Mortgage Payment Plan'!E$22="Annual",IF(MATCH(J345,S:S,0),N345,#N/A),IF('Mortgage Payment Plan'!E$22="Percentage",_xlfn.IFS(R$2=J345,N345,R$3=J345,N345,R$4=J345,N345,R$5=J345,N345,R$6=J345,N345),#N/A))</f>
        <v>#N/A</v>
      </c>
      <c r="U345" s="49">
        <f>IFERROR(IF(V344&gt;0,IF(H_MortgageAmoritization!V344-H_MortgageAmoritization!Y345&gt;0,DATE(YEAR(U344),MONTH(U344)+1,DAY(U$2)),#N/A),#N/A),#N/A)</f>
        <v>56462</v>
      </c>
      <c r="V345" s="50">
        <f>IFERROR(IF(V344&gt;0,IF(OR(ISBLANK('Mortgage Payment Plan'!Q398),'Mortgage Payment Plan'!Q398=""),IF(H_MortgageAmoritization!V344-H_MortgageAmoritization!Y345&gt;0,H_MortgageAmoritization!V344-H_MortgageAmoritization!Y345,#N/A),'Mortgage Payment Plan'!Q398),#N/A),#N/A)</f>
        <v>27294.039562048631</v>
      </c>
      <c r="W345" s="50">
        <f>IFERROR(IF(AND(V344&gt;0,H_MortgageAmoritization!V344-H_MortgageAmoritization!Y345&gt;0),Z345+W344,#N/A),#N/A)</f>
        <v>323102.36391875881</v>
      </c>
      <c r="X345" s="50">
        <f>IFERROR(IF(AND(V344&gt;0,H_MortgageAmoritization!V344-H_MortgageAmoritization!Y345&gt;0),X344+AA345,#N/A),#N/A)</f>
        <v>0</v>
      </c>
      <c r="Y345" s="50">
        <f>IFERROR(IF(V344&gt;0,(IFERROR(('Mortgage Payment Plan'!E$8*('Mortgage Payment Plan'!E$9/12)/(1-((1+('Mortgage Payment Plan'!E$9/12))^IF('Mortgage Payment Plan'!E$16="30 Year Fixed",-360,-180)))),0))-(H_MortgageAmoritization!V344*'Mortgage Payment Plan'!E$9/12),#N/A),#N/A)</f>
        <v>1534.5982812114248</v>
      </c>
      <c r="Z345" s="50">
        <f>IFERROR(IF(V344&gt;0,(H_MortgageAmoritization!V344*'Mortgage Payment Plan'!E$9/12),#N/A),#N/A)</f>
        <v>144.14318921630027</v>
      </c>
      <c r="AA345" s="50">
        <f>IFERROR(IF(V344&gt;0,'Mortgage Payment Plan'!E$14,#N/A),#N/A)</f>
        <v>0</v>
      </c>
      <c r="AB345" s="49">
        <v>56462</v>
      </c>
      <c r="AC345" s="50">
        <v>27294.039562048631</v>
      </c>
      <c r="AD345" s="50">
        <v>323102.36391875881</v>
      </c>
      <c r="AE345" s="50">
        <v>0</v>
      </c>
    </row>
    <row r="346" spans="1:31" ht="15.75" customHeight="1" x14ac:dyDescent="0.25">
      <c r="A346" s="49">
        <f>IFERROR(IF(B345&gt;0,IF(ISBLANK('Mortgage Payment Plan'!C399),IF(H_MortgageAmoritization!B345-H_MortgageAmoritization!E346&gt;0,DATE(YEAR(A345),MONTH(A345)+1,DAY(A$2)),#N/A),'Mortgage Payment Plan'!C399),#N/A),#N/A)</f>
        <v>56493</v>
      </c>
      <c r="B346" s="50">
        <f>IFERROR(IF(B345&gt;0,IF(OR(ISBLANK('Mortgage Payment Plan'!G399),'Mortgage Payment Plan'!G399=""),IF(H_MortgageAmoritization!B345-H_MortgageAmoritization!E346&gt;0,H_MortgageAmoritization!B345-H_MortgageAmoritization!E346,#N/A),'Mortgage Payment Plan'!G399),#N/A),#N/A)</f>
        <v>25753.109509482805</v>
      </c>
      <c r="C346" s="50">
        <f>IFERROR(IF(AND(B345&gt;0,H_MortgageAmoritization!B345-H_MortgageAmoritization!E346&gt;0),F346+C345,#N/A),#N/A)</f>
        <v>323239.66950948269</v>
      </c>
      <c r="D346" s="50">
        <f>IFERROR(IF(AND(B345&gt;0,H_MortgageAmoritization!B345-H_MortgageAmoritization!E346&gt;0),D345+G346,#N/A),#N/A)</f>
        <v>0</v>
      </c>
      <c r="E346" s="50">
        <f>IFERROR(IF(B345&gt;0,IF(ISBLANK('Mortgage Payment Plan'!D399),('Mortgage Payment Plan'!E$18+'Mortgage Payment Plan'!E$19+IF(MONTH(A345)+1=MONTH(1&amp;'Mortgage Payment Plan'!E$21),'Mortgage Payment Plan'!E$20,IF(AND(MONTH(A345)+1=13,MONTH(1&amp;'Mortgage Payment Plan'!E$21)=1),'Mortgage Payment Plan'!E$20,0)))-(H_MortgageAmoritization!B345*'Mortgage Payment Plan'!E$9/12),'Mortgage Payment Plan'!D399),#N/A),#N/A)</f>
        <v>1542.2631367687422</v>
      </c>
      <c r="F346" s="50">
        <f>IFERROR(IF(B345&gt;0,IF(ISBLANK('Mortgage Payment Plan'!E399),(H_MortgageAmoritization!B345*'Mortgage Payment Plan'!E$9/12),'Mortgage Payment Plan'!E399),#N/A),#N/A)</f>
        <v>136.47686323125774</v>
      </c>
      <c r="G346" s="50">
        <f>IFERROR(IF(B345&gt;0,IF(ISBLANK('Mortgage Payment Plan'!F399),'Mortgage Payment Plan'!E$14,'Mortgage Payment Plan'!F399),#N/A),#N/A)</f>
        <v>0</v>
      </c>
      <c r="H346" s="50">
        <f t="shared" si="3"/>
        <v>1678.74</v>
      </c>
      <c r="J346" s="49">
        <v>56493</v>
      </c>
      <c r="N346" s="50">
        <v>25753.109509482805</v>
      </c>
      <c r="O346" s="50">
        <v>323239.66950948269</v>
      </c>
      <c r="P346" s="50">
        <v>0</v>
      </c>
      <c r="Q346" s="50" t="e" cm="1">
        <f t="array" ref="Q346">IF('Mortgage Payment Plan'!E$22="Annual",IF(MATCH(J346,S:S,0),N346,#N/A),IF('Mortgage Payment Plan'!E$22="Percentage",_xlfn.IFS(R$2=J346,N346,R$3=J346,N346,R$4=J346,N346,R$5=J346,N346,R$6=J346,N346),#N/A))</f>
        <v>#N/A</v>
      </c>
      <c r="U346" s="49">
        <f>IFERROR(IF(V345&gt;0,IF(H_MortgageAmoritization!V345-H_MortgageAmoritization!Y346&gt;0,DATE(YEAR(U345),MONTH(U345)+1,DAY(U$2)),#N/A),#N/A),#N/A)</f>
        <v>56493</v>
      </c>
      <c r="V346" s="50">
        <f>IFERROR(IF(V345&gt;0,IF(OR(ISBLANK('Mortgage Payment Plan'!Q399),'Mortgage Payment Plan'!Q399=""),IF(H_MortgageAmoritization!V345-H_MortgageAmoritization!Y346&gt;0,H_MortgageAmoritization!V345-H_MortgageAmoritization!Y346,#N/A),'Mortgage Payment Plan'!Q399),#N/A),#N/A)</f>
        <v>25751.768289431147</v>
      </c>
      <c r="W346" s="50">
        <f>IFERROR(IF(AND(V345&gt;0,H_MortgageAmoritization!V345-H_MortgageAmoritization!Y346&gt;0),Z346+W345,#N/A),#N/A)</f>
        <v>323238.83411656908</v>
      </c>
      <c r="X346" s="50">
        <f>IFERROR(IF(AND(V345&gt;0,H_MortgageAmoritization!V345-H_MortgageAmoritization!Y346&gt;0),X345+AA346,#N/A),#N/A)</f>
        <v>0</v>
      </c>
      <c r="Y346" s="50">
        <f>IFERROR(IF(V345&gt;0,(IFERROR(('Mortgage Payment Plan'!E$8*('Mortgage Payment Plan'!E$9/12)/(1-((1+('Mortgage Payment Plan'!E$9/12))^IF('Mortgage Payment Plan'!E$16="30 Year Fixed",-360,-180)))),0))-(H_MortgageAmoritization!V345*'Mortgage Payment Plan'!E$9/12),#N/A),#N/A)</f>
        <v>1542.2712726174818</v>
      </c>
      <c r="Z346" s="50">
        <f>IFERROR(IF(V345&gt;0,(H_MortgageAmoritization!V345*'Mortgage Payment Plan'!E$9/12),#N/A),#N/A)</f>
        <v>136.47019781024315</v>
      </c>
      <c r="AA346" s="50">
        <f>IFERROR(IF(V345&gt;0,'Mortgage Payment Plan'!E$14,#N/A),#N/A)</f>
        <v>0</v>
      </c>
      <c r="AB346" s="49">
        <v>56493</v>
      </c>
      <c r="AC346" s="50">
        <v>25751.768289431147</v>
      </c>
      <c r="AD346" s="50">
        <v>323238.83411656908</v>
      </c>
      <c r="AE346" s="50">
        <v>0</v>
      </c>
    </row>
    <row r="347" spans="1:31" ht="15.75" customHeight="1" x14ac:dyDescent="0.25">
      <c r="A347" s="49">
        <f>IFERROR(IF(B346&gt;0,IF(ISBLANK('Mortgage Payment Plan'!C400),IF(H_MortgageAmoritization!B346-H_MortgageAmoritization!E347&gt;0,DATE(YEAR(A346),MONTH(A346)+1,DAY(A$2)),#N/A),'Mortgage Payment Plan'!C400),#N/A),#N/A)</f>
        <v>56523</v>
      </c>
      <c r="B347" s="50">
        <f>IFERROR(IF(B346&gt;0,IF(OR(ISBLANK('Mortgage Payment Plan'!G400),'Mortgage Payment Plan'!G400=""),IF(H_MortgageAmoritization!B346-H_MortgageAmoritization!E347&gt;0,H_MortgageAmoritization!B346-H_MortgageAmoritization!E347,#N/A),'Mortgage Payment Plan'!G400),#N/A),#N/A)</f>
        <v>24203.13505703022</v>
      </c>
      <c r="C347" s="50">
        <f>IFERROR(IF(AND(B346&gt;0,H_MortgageAmoritization!B346-H_MortgageAmoritization!E347&gt;0),F347+C346,#N/A),#N/A)</f>
        <v>323368.43505703012</v>
      </c>
      <c r="D347" s="50">
        <f>IFERROR(IF(AND(B346&gt;0,H_MortgageAmoritization!B346-H_MortgageAmoritization!E347&gt;0),D346+G347,#N/A),#N/A)</f>
        <v>0</v>
      </c>
      <c r="E347" s="50">
        <f>IFERROR(IF(B346&gt;0,IF(ISBLANK('Mortgage Payment Plan'!D400),('Mortgage Payment Plan'!E$18+'Mortgage Payment Plan'!E$19+IF(MONTH(A346)+1=MONTH(1&amp;'Mortgage Payment Plan'!E$21),'Mortgage Payment Plan'!E$20,IF(AND(MONTH(A346)+1=13,MONTH(1&amp;'Mortgage Payment Plan'!E$21)=1),'Mortgage Payment Plan'!E$20,0)))-(H_MortgageAmoritization!B346*'Mortgage Payment Plan'!E$9/12),'Mortgage Payment Plan'!D400),#N/A),#N/A)</f>
        <v>1549.9744524525859</v>
      </c>
      <c r="F347" s="50">
        <f>IFERROR(IF(B346&gt;0,IF(ISBLANK('Mortgage Payment Plan'!E400),(H_MortgageAmoritization!B346*'Mortgage Payment Plan'!E$9/12),'Mortgage Payment Plan'!E400),#N/A),#N/A)</f>
        <v>128.76554754741403</v>
      </c>
      <c r="G347" s="50">
        <f>IFERROR(IF(B346&gt;0,IF(ISBLANK('Mortgage Payment Plan'!F400),'Mortgage Payment Plan'!E$14,'Mortgage Payment Plan'!F400),#N/A),#N/A)</f>
        <v>0</v>
      </c>
      <c r="H347" s="50">
        <f t="shared" si="3"/>
        <v>1678.7399999999998</v>
      </c>
      <c r="J347" s="49">
        <v>56523</v>
      </c>
      <c r="N347" s="50">
        <v>24203.13505703022</v>
      </c>
      <c r="O347" s="50">
        <v>323368.43505703012</v>
      </c>
      <c r="P347" s="50">
        <v>0</v>
      </c>
      <c r="Q347" s="50" t="e" cm="1">
        <f t="array" ref="Q347">IF('Mortgage Payment Plan'!E$22="Annual",IF(MATCH(J347,S:S,0),N347,#N/A),IF('Mortgage Payment Plan'!E$22="Percentage",_xlfn.IFS(R$2=J347,N347,R$3=J347,N347,R$4=J347,N347,R$5=J347,N347,R$6=J347,N347),#N/A))</f>
        <v>#N/A</v>
      </c>
      <c r="U347" s="49">
        <f>IFERROR(IF(V346&gt;0,IF(H_MortgageAmoritization!V346-H_MortgageAmoritization!Y347&gt;0,DATE(YEAR(U346),MONTH(U346)+1,DAY(U$2)),#N/A),#N/A),#N/A)</f>
        <v>56523</v>
      </c>
      <c r="V347" s="50">
        <f>IFERROR(IF(V346&gt;0,IF(OR(ISBLANK('Mortgage Payment Plan'!Q400),'Mortgage Payment Plan'!Q400=""),IF(H_MortgageAmoritization!V346-H_MortgageAmoritization!Y347&gt;0,H_MortgageAmoritization!V346-H_MortgageAmoritization!Y347,#N/A),'Mortgage Payment Plan'!Q400),#N/A),#N/A)</f>
        <v>24201.78566045058</v>
      </c>
      <c r="W347" s="50">
        <f>IFERROR(IF(AND(V346&gt;0,H_MortgageAmoritization!V346-H_MortgageAmoritization!Y347&gt;0),Z347+W346,#N/A),#N/A)</f>
        <v>323367.59295801626</v>
      </c>
      <c r="X347" s="50">
        <f>IFERROR(IF(AND(V346&gt;0,H_MortgageAmoritization!V346-H_MortgageAmoritization!Y347&gt;0),X346+AA347,#N/A),#N/A)</f>
        <v>0</v>
      </c>
      <c r="Y347" s="50">
        <f>IFERROR(IF(V346&gt;0,(IFERROR(('Mortgage Payment Plan'!E$8*('Mortgage Payment Plan'!E$9/12)/(1-((1+('Mortgage Payment Plan'!E$9/12))^IF('Mortgage Payment Plan'!E$16="30 Year Fixed",-360,-180)))),0))-(H_MortgageAmoritization!V346*'Mortgage Payment Plan'!E$9/12),#N/A),#N/A)</f>
        <v>1549.9826289805694</v>
      </c>
      <c r="Z347" s="50">
        <f>IFERROR(IF(V346&gt;0,(H_MortgageAmoritization!V346*'Mortgage Payment Plan'!E$9/12),#N/A),#N/A)</f>
        <v>128.75884144715573</v>
      </c>
      <c r="AA347" s="50">
        <f>IFERROR(IF(V346&gt;0,'Mortgage Payment Plan'!E$14,#N/A),#N/A)</f>
        <v>0</v>
      </c>
      <c r="AB347" s="49">
        <v>56523</v>
      </c>
      <c r="AC347" s="50">
        <v>24201.78566045058</v>
      </c>
      <c r="AD347" s="50">
        <v>323367.59295801626</v>
      </c>
      <c r="AE347" s="50">
        <v>0</v>
      </c>
    </row>
    <row r="348" spans="1:31" ht="15.75" customHeight="1" x14ac:dyDescent="0.25">
      <c r="A348" s="49">
        <f>IFERROR(IF(B347&gt;0,IF(ISBLANK('Mortgage Payment Plan'!C401),IF(H_MortgageAmoritization!B347-H_MortgageAmoritization!E348&gt;0,DATE(YEAR(A347),MONTH(A347)+1,DAY(A$2)),#N/A),'Mortgage Payment Plan'!C401),#N/A),#N/A)</f>
        <v>56554</v>
      </c>
      <c r="B348" s="50">
        <f>IFERROR(IF(B347&gt;0,IF(OR(ISBLANK('Mortgage Payment Plan'!G401),'Mortgage Payment Plan'!G401=""),IF(H_MortgageAmoritization!B347-H_MortgageAmoritization!E348&gt;0,H_MortgageAmoritization!B347-H_MortgageAmoritization!E348,#N/A),'Mortgage Payment Plan'!G401),#N/A),#N/A)</f>
        <v>22645.410732315373</v>
      </c>
      <c r="C348" s="50">
        <f>IFERROR(IF(AND(B347&gt;0,H_MortgageAmoritization!B347-H_MortgageAmoritization!E348&gt;0),F348+C347,#N/A),#N/A)</f>
        <v>323489.45073231525</v>
      </c>
      <c r="D348" s="50">
        <f>IFERROR(IF(AND(B347&gt;0,H_MortgageAmoritization!B347-H_MortgageAmoritization!E348&gt;0),D347+G348,#N/A),#N/A)</f>
        <v>0</v>
      </c>
      <c r="E348" s="50">
        <f>IFERROR(IF(B347&gt;0,IF(ISBLANK('Mortgage Payment Plan'!D401),('Mortgage Payment Plan'!E$18+'Mortgage Payment Plan'!E$19+IF(MONTH(A347)+1=MONTH(1&amp;'Mortgage Payment Plan'!E$21),'Mortgage Payment Plan'!E$20,IF(AND(MONTH(A347)+1=13,MONTH(1&amp;'Mortgage Payment Plan'!E$21)=1),'Mortgage Payment Plan'!E$20,0)))-(H_MortgageAmoritization!B347*'Mortgage Payment Plan'!E$9/12),'Mortgage Payment Plan'!D401),#N/A),#N/A)</f>
        <v>1557.724324714849</v>
      </c>
      <c r="F348" s="50">
        <f>IFERROR(IF(B347&gt;0,IF(ISBLANK('Mortgage Payment Plan'!E401),(H_MortgageAmoritization!B347*'Mortgage Payment Plan'!E$9/12),'Mortgage Payment Plan'!E401),#N/A),#N/A)</f>
        <v>121.01567528515109</v>
      </c>
      <c r="G348" s="50">
        <f>IFERROR(IF(B347&gt;0,IF(ISBLANK('Mortgage Payment Plan'!F401),'Mortgage Payment Plan'!E$14,'Mortgage Payment Plan'!F401),#N/A),#N/A)</f>
        <v>0</v>
      </c>
      <c r="H348" s="50">
        <f t="shared" si="3"/>
        <v>1678.74</v>
      </c>
      <c r="J348" s="49">
        <v>56554</v>
      </c>
      <c r="N348" s="50">
        <v>22645.410732315373</v>
      </c>
      <c r="O348" s="50">
        <v>323489.45073231525</v>
      </c>
      <c r="P348" s="50">
        <v>0</v>
      </c>
      <c r="Q348" s="50" t="e" cm="1">
        <f t="array" ref="Q348">IF('Mortgage Payment Plan'!E$22="Annual",IF(MATCH(J348,S:S,0),N348,#N/A),IF('Mortgage Payment Plan'!E$22="Percentage",_xlfn.IFS(R$2=J348,N348,R$3=J348,N348,R$4=J348,N348,R$5=J348,N348,R$6=J348,N348),#N/A))</f>
        <v>#N/A</v>
      </c>
      <c r="U348" s="49">
        <f>IFERROR(IF(V347&gt;0,IF(H_MortgageAmoritization!V347-H_MortgageAmoritization!Y348&gt;0,DATE(YEAR(U347),MONTH(U347)+1,DAY(U$2)),#N/A),#N/A),#N/A)</f>
        <v>56554</v>
      </c>
      <c r="V348" s="50">
        <f>IFERROR(IF(V347&gt;0,IF(OR(ISBLANK('Mortgage Payment Plan'!Q401),'Mortgage Payment Plan'!Q401=""),IF(H_MortgageAmoritization!V347-H_MortgageAmoritization!Y348&gt;0,H_MortgageAmoritization!V347-H_MortgageAmoritization!Y348,#N/A),'Mortgage Payment Plan'!Q401),#N/A),#N/A)</f>
        <v>22644.053118325108</v>
      </c>
      <c r="W348" s="50">
        <f>IFERROR(IF(AND(V347&gt;0,H_MortgageAmoritization!V347-H_MortgageAmoritization!Y348&gt;0),Z348+W347,#N/A),#N/A)</f>
        <v>323488.60188631853</v>
      </c>
      <c r="X348" s="50">
        <f>IFERROR(IF(AND(V347&gt;0,H_MortgageAmoritization!V347-H_MortgageAmoritization!Y348&gt;0),X347+AA348,#N/A),#N/A)</f>
        <v>0</v>
      </c>
      <c r="Y348" s="50">
        <f>IFERROR(IF(V347&gt;0,(IFERROR(('Mortgage Payment Plan'!E$8*('Mortgage Payment Plan'!E$9/12)/(1-((1+('Mortgage Payment Plan'!E$9/12))^IF('Mortgage Payment Plan'!E$16="30 Year Fixed",-360,-180)))),0))-(H_MortgageAmoritization!V347*'Mortgage Payment Plan'!E$9/12),#N/A),#N/A)</f>
        <v>1557.7325421254723</v>
      </c>
      <c r="Z348" s="50">
        <f>IFERROR(IF(V347&gt;0,(H_MortgageAmoritization!V347*'Mortgage Payment Plan'!E$9/12),#N/A),#N/A)</f>
        <v>121.0089283022529</v>
      </c>
      <c r="AA348" s="50">
        <f>IFERROR(IF(V347&gt;0,'Mortgage Payment Plan'!E$14,#N/A),#N/A)</f>
        <v>0</v>
      </c>
      <c r="AB348" s="49">
        <v>56554</v>
      </c>
      <c r="AC348" s="50">
        <v>22644.053118325108</v>
      </c>
      <c r="AD348" s="50">
        <v>323488.60188631853</v>
      </c>
      <c r="AE348" s="50">
        <v>0</v>
      </c>
    </row>
    <row r="349" spans="1:31" ht="15.75" customHeight="1" x14ac:dyDescent="0.25">
      <c r="A349" s="49">
        <f>IFERROR(IF(B348&gt;0,IF(ISBLANK('Mortgage Payment Plan'!C402),IF(H_MortgageAmoritization!B348-H_MortgageAmoritization!E349&gt;0,DATE(YEAR(A348),MONTH(A348)+1,DAY(A$2)),#N/A),'Mortgage Payment Plan'!C402),#N/A),#N/A)</f>
        <v>56584</v>
      </c>
      <c r="B349" s="50">
        <f>IFERROR(IF(B348&gt;0,IF(OR(ISBLANK('Mortgage Payment Plan'!G402),'Mortgage Payment Plan'!G402=""),IF(H_MortgageAmoritization!B348-H_MortgageAmoritization!E349&gt;0,H_MortgageAmoritization!B348-H_MortgageAmoritization!E349,#N/A),'Mortgage Payment Plan'!G402),#N/A),#N/A)</f>
        <v>21079.897785976951</v>
      </c>
      <c r="C349" s="50">
        <f>IFERROR(IF(AND(B348&gt;0,H_MortgageAmoritization!B348-H_MortgageAmoritization!E349&gt;0),F349+C348,#N/A),#N/A)</f>
        <v>323602.67778597685</v>
      </c>
      <c r="D349" s="50">
        <f>IFERROR(IF(AND(B348&gt;0,H_MortgageAmoritization!B348-H_MortgageAmoritization!E349&gt;0),D348+G349,#N/A),#N/A)</f>
        <v>0</v>
      </c>
      <c r="E349" s="50">
        <f>IFERROR(IF(B348&gt;0,IF(ISBLANK('Mortgage Payment Plan'!D402),('Mortgage Payment Plan'!E$18+'Mortgage Payment Plan'!E$19+IF(MONTH(A348)+1=MONTH(1&amp;'Mortgage Payment Plan'!E$21),'Mortgage Payment Plan'!E$20,IF(AND(MONTH(A348)+1=13,MONTH(1&amp;'Mortgage Payment Plan'!E$21)=1),'Mortgage Payment Plan'!E$20,0)))-(H_MortgageAmoritization!B348*'Mortgage Payment Plan'!E$9/12),'Mortgage Payment Plan'!D402),#N/A),#N/A)</f>
        <v>1565.5129463384233</v>
      </c>
      <c r="F349" s="50">
        <f>IFERROR(IF(B348&gt;0,IF(ISBLANK('Mortgage Payment Plan'!E402),(H_MortgageAmoritization!B348*'Mortgage Payment Plan'!E$9/12),'Mortgage Payment Plan'!E402),#N/A),#N/A)</f>
        <v>113.22705366157686</v>
      </c>
      <c r="G349" s="50">
        <f>IFERROR(IF(B348&gt;0,IF(ISBLANK('Mortgage Payment Plan'!F402),'Mortgage Payment Plan'!E$14,'Mortgage Payment Plan'!F402),#N/A),#N/A)</f>
        <v>0</v>
      </c>
      <c r="H349" s="50">
        <f t="shared" si="3"/>
        <v>1678.7400000000002</v>
      </c>
      <c r="J349" s="49">
        <v>56584</v>
      </c>
      <c r="N349" s="50">
        <v>21079.897785976951</v>
      </c>
      <c r="O349" s="50">
        <v>323602.67778597685</v>
      </c>
      <c r="P349" s="50">
        <v>0</v>
      </c>
      <c r="Q349" s="50" t="e" cm="1">
        <f t="array" ref="Q349">IF('Mortgage Payment Plan'!E$22="Annual",IF(MATCH(J349,S:S,0),N349,#N/A),IF('Mortgage Payment Plan'!E$22="Percentage",_xlfn.IFS(R$2=J349,N349,R$3=J349,N349,R$4=J349,N349,R$5=J349,N349,R$6=J349,N349),#N/A))</f>
        <v>#N/A</v>
      </c>
      <c r="U349" s="49">
        <f>IFERROR(IF(V348&gt;0,IF(H_MortgageAmoritization!V348-H_MortgageAmoritization!Y349&gt;0,DATE(YEAR(U348),MONTH(U348)+1,DAY(U$2)),#N/A),#N/A),#N/A)</f>
        <v>56584</v>
      </c>
      <c r="V349" s="50">
        <f>IFERROR(IF(V348&gt;0,IF(OR(ISBLANK('Mortgage Payment Plan'!Q402),'Mortgage Payment Plan'!Q402=""),IF(H_MortgageAmoritization!V348-H_MortgageAmoritization!Y349&gt;0,H_MortgageAmoritization!V348-H_MortgageAmoritization!Y349,#N/A),'Mortgage Payment Plan'!Q402),#N/A),#N/A)</f>
        <v>21078.531913489009</v>
      </c>
      <c r="W349" s="50">
        <f>IFERROR(IF(AND(V348&gt;0,H_MortgageAmoritization!V348-H_MortgageAmoritization!Y349&gt;0),Z349+W348,#N/A),#N/A)</f>
        <v>323601.82215191016</v>
      </c>
      <c r="X349" s="50">
        <f>IFERROR(IF(AND(V348&gt;0,H_MortgageAmoritization!V348-H_MortgageAmoritization!Y349&gt;0),X348+AA349,#N/A),#N/A)</f>
        <v>0</v>
      </c>
      <c r="Y349" s="50">
        <f>IFERROR(IF(V348&gt;0,(IFERROR(('Mortgage Payment Plan'!E$8*('Mortgage Payment Plan'!E$9/12)/(1-((1+('Mortgage Payment Plan'!E$9/12))^IF('Mortgage Payment Plan'!E$16="30 Year Fixed",-360,-180)))),0))-(H_MortgageAmoritization!V348*'Mortgage Payment Plan'!E$9/12),#N/A),#N/A)</f>
        <v>1565.5212048360995</v>
      </c>
      <c r="Z349" s="50">
        <f>IFERROR(IF(V348&gt;0,(H_MortgageAmoritization!V348*'Mortgage Payment Plan'!E$9/12),#N/A),#N/A)</f>
        <v>113.22026559162553</v>
      </c>
      <c r="AA349" s="50">
        <f>IFERROR(IF(V348&gt;0,'Mortgage Payment Plan'!E$14,#N/A),#N/A)</f>
        <v>0</v>
      </c>
      <c r="AB349" s="49">
        <v>56584</v>
      </c>
      <c r="AC349" s="50">
        <v>21078.531913489009</v>
      </c>
      <c r="AD349" s="50">
        <v>323601.82215191016</v>
      </c>
      <c r="AE349" s="50">
        <v>0</v>
      </c>
    </row>
    <row r="350" spans="1:31" ht="15.75" customHeight="1" x14ac:dyDescent="0.25">
      <c r="A350" s="49">
        <f>IFERROR(IF(B349&gt;0,IF(ISBLANK('Mortgage Payment Plan'!C403),IF(H_MortgageAmoritization!B349-H_MortgageAmoritization!E350&gt;0,DATE(YEAR(A349),MONTH(A349)+1,DAY(A$2)),#N/A),'Mortgage Payment Plan'!C403),#N/A),#N/A)</f>
        <v>56615</v>
      </c>
      <c r="B350" s="50">
        <f>IFERROR(IF(B349&gt;0,IF(OR(ISBLANK('Mortgage Payment Plan'!G403),'Mortgage Payment Plan'!G403=""),IF(H_MortgageAmoritization!B349-H_MortgageAmoritization!E350&gt;0,H_MortgageAmoritization!B349-H_MortgageAmoritization!E350,#N/A),'Mortgage Payment Plan'!G403),#N/A),#N/A)</f>
        <v>19506.557274906834</v>
      </c>
      <c r="C350" s="50">
        <f>IFERROR(IF(AND(B349&gt;0,H_MortgageAmoritization!B349-H_MortgageAmoritization!E350&gt;0),F350+C349,#N/A),#N/A)</f>
        <v>323708.07727490674</v>
      </c>
      <c r="D350" s="50">
        <f>IFERROR(IF(AND(B349&gt;0,H_MortgageAmoritization!B349-H_MortgageAmoritization!E350&gt;0),D349+G350,#N/A),#N/A)</f>
        <v>0</v>
      </c>
      <c r="E350" s="50">
        <f>IFERROR(IF(B349&gt;0,IF(ISBLANK('Mortgage Payment Plan'!D403),('Mortgage Payment Plan'!E$18+'Mortgage Payment Plan'!E$19+IF(MONTH(A349)+1=MONTH(1&amp;'Mortgage Payment Plan'!E$21),'Mortgage Payment Plan'!E$20,IF(AND(MONTH(A349)+1=13,MONTH(1&amp;'Mortgage Payment Plan'!E$21)=1),'Mortgage Payment Plan'!E$20,0)))-(H_MortgageAmoritization!B349*'Mortgage Payment Plan'!E$9/12),'Mortgage Payment Plan'!D403),#N/A),#N/A)</f>
        <v>1573.3405110701153</v>
      </c>
      <c r="F350" s="50">
        <f>IFERROR(IF(B349&gt;0,IF(ISBLANK('Mortgage Payment Plan'!E403),(H_MortgageAmoritization!B349*'Mortgage Payment Plan'!E$9/12),'Mortgage Payment Plan'!E403),#N/A),#N/A)</f>
        <v>105.39948892988475</v>
      </c>
      <c r="G350" s="50">
        <f>IFERROR(IF(B349&gt;0,IF(ISBLANK('Mortgage Payment Plan'!F403),'Mortgage Payment Plan'!E$14,'Mortgage Payment Plan'!F403),#N/A),#N/A)</f>
        <v>0</v>
      </c>
      <c r="H350" s="50">
        <f t="shared" si="3"/>
        <v>1678.74</v>
      </c>
      <c r="J350" s="49">
        <v>56615</v>
      </c>
      <c r="N350" s="50">
        <v>19506.557274906834</v>
      </c>
      <c r="O350" s="50">
        <v>323708.07727490674</v>
      </c>
      <c r="P350" s="50">
        <v>0</v>
      </c>
      <c r="Q350" s="50" t="e" cm="1">
        <f t="array" ref="Q350">IF('Mortgage Payment Plan'!E$22="Annual",IF(MATCH(J350,S:S,0),N350,#N/A),IF('Mortgage Payment Plan'!E$22="Percentage",_xlfn.IFS(R$2=J350,N350,R$3=J350,N350,R$4=J350,N350,R$5=J350,N350,R$6=J350,N350),#N/A))</f>
        <v>#N/A</v>
      </c>
      <c r="U350" s="49">
        <f>IFERROR(IF(V349&gt;0,IF(H_MortgageAmoritization!V349-H_MortgageAmoritization!Y350&gt;0,DATE(YEAR(U349),MONTH(U349)+1,DAY(U$2)),#N/A),#N/A),#N/A)</f>
        <v>56615</v>
      </c>
      <c r="V350" s="50">
        <f>IFERROR(IF(V349&gt;0,IF(OR(ISBLANK('Mortgage Payment Plan'!Q403),'Mortgage Payment Plan'!Q403=""),IF(H_MortgageAmoritization!V349-H_MortgageAmoritization!Y350&gt;0,H_MortgageAmoritization!V349-H_MortgageAmoritization!Y350,#N/A),'Mortgage Payment Plan'!Q403),#N/A),#N/A)</f>
        <v>19505.183102628729</v>
      </c>
      <c r="W350" s="50">
        <f>IFERROR(IF(AND(V349&gt;0,H_MortgageAmoritization!V349-H_MortgageAmoritization!Y350&gt;0),Z350+W349,#N/A),#N/A)</f>
        <v>323707.21481147764</v>
      </c>
      <c r="X350" s="50">
        <f>IFERROR(IF(AND(V349&gt;0,H_MortgageAmoritization!V349-H_MortgageAmoritization!Y350&gt;0),X349+AA350,#N/A),#N/A)</f>
        <v>0</v>
      </c>
      <c r="Y350" s="50">
        <f>IFERROR(IF(V349&gt;0,(IFERROR(('Mortgage Payment Plan'!E$8*('Mortgage Payment Plan'!E$9/12)/(1-((1+('Mortgage Payment Plan'!E$9/12))^IF('Mortgage Payment Plan'!E$16="30 Year Fixed",-360,-180)))),0))-(H_MortgageAmoritization!V349*'Mortgage Payment Plan'!E$9/12),#N/A),#N/A)</f>
        <v>1573.3488108602801</v>
      </c>
      <c r="Z350" s="50">
        <f>IFERROR(IF(V349&gt;0,(H_MortgageAmoritization!V349*'Mortgage Payment Plan'!E$9/12),#N/A),#N/A)</f>
        <v>105.39265956744504</v>
      </c>
      <c r="AA350" s="50">
        <f>IFERROR(IF(V349&gt;0,'Mortgage Payment Plan'!E$14,#N/A),#N/A)</f>
        <v>0</v>
      </c>
      <c r="AB350" s="49">
        <v>56615</v>
      </c>
      <c r="AC350" s="50">
        <v>19505.183102628729</v>
      </c>
      <c r="AD350" s="50">
        <v>323707.21481147764</v>
      </c>
      <c r="AE350" s="50">
        <v>0</v>
      </c>
    </row>
    <row r="351" spans="1:31" ht="15.75" customHeight="1" x14ac:dyDescent="0.25">
      <c r="A351" s="49">
        <f>IFERROR(IF(B350&gt;0,IF(ISBLANK('Mortgage Payment Plan'!C404),IF(H_MortgageAmoritization!B350-H_MortgageAmoritization!E351&gt;0,DATE(YEAR(A350),MONTH(A350)+1,DAY(A$2)),#N/A),'Mortgage Payment Plan'!C404),#N/A),#N/A)</f>
        <v>56646</v>
      </c>
      <c r="B351" s="50">
        <f>IFERROR(IF(B350&gt;0,IF(OR(ISBLANK('Mortgage Payment Plan'!G404),'Mortgage Payment Plan'!G404=""),IF(H_MortgageAmoritization!B350-H_MortgageAmoritization!E351&gt;0,H_MortgageAmoritization!B350-H_MortgageAmoritization!E351,#N/A),'Mortgage Payment Plan'!G404),#N/A),#N/A)</f>
        <v>17925.35006128137</v>
      </c>
      <c r="C351" s="50">
        <f>IFERROR(IF(AND(B350&gt;0,H_MortgageAmoritization!B350-H_MortgageAmoritization!E351&gt;0),F351+C350,#N/A),#N/A)</f>
        <v>323805.6100612813</v>
      </c>
      <c r="D351" s="50">
        <f>IFERROR(IF(AND(B350&gt;0,H_MortgageAmoritization!B350-H_MortgageAmoritization!E351&gt;0),D350+G351,#N/A),#N/A)</f>
        <v>0</v>
      </c>
      <c r="E351" s="50">
        <f>IFERROR(IF(B350&gt;0,IF(ISBLANK('Mortgage Payment Plan'!D404),('Mortgage Payment Plan'!E$18+'Mortgage Payment Plan'!E$19+IF(MONTH(A350)+1=MONTH(1&amp;'Mortgage Payment Plan'!E$21),'Mortgage Payment Plan'!E$20,IF(AND(MONTH(A350)+1=13,MONTH(1&amp;'Mortgage Payment Plan'!E$21)=1),'Mortgage Payment Plan'!E$20,0)))-(H_MortgageAmoritization!B350*'Mortgage Payment Plan'!E$9/12),'Mortgage Payment Plan'!D404),#N/A),#N/A)</f>
        <v>1581.2072136254658</v>
      </c>
      <c r="F351" s="50">
        <f>IFERROR(IF(B350&gt;0,IF(ISBLANK('Mortgage Payment Plan'!E404),(H_MortgageAmoritization!B350*'Mortgage Payment Plan'!E$9/12),'Mortgage Payment Plan'!E404),#N/A),#N/A)</f>
        <v>97.532786374534169</v>
      </c>
      <c r="G351" s="50">
        <f>IFERROR(IF(B350&gt;0,IF(ISBLANK('Mortgage Payment Plan'!F404),'Mortgage Payment Plan'!E$14,'Mortgage Payment Plan'!F404),#N/A),#N/A)</f>
        <v>0</v>
      </c>
      <c r="H351" s="50">
        <f t="shared" si="3"/>
        <v>1678.74</v>
      </c>
      <c r="J351" s="49">
        <v>56646</v>
      </c>
      <c r="N351" s="50">
        <v>17925.35006128137</v>
      </c>
      <c r="O351" s="50">
        <v>323805.6100612813</v>
      </c>
      <c r="P351" s="50">
        <v>0</v>
      </c>
      <c r="Q351" s="50" t="e" cm="1">
        <f t="array" ref="Q351">IF('Mortgage Payment Plan'!E$22="Annual",IF(MATCH(J351,S:S,0),N351,#N/A),IF('Mortgage Payment Plan'!E$22="Percentage",_xlfn.IFS(R$2=J351,N351,R$3=J351,N351,R$4=J351,N351,R$5=J351,N351,R$6=J351,N351),#N/A))</f>
        <v>#N/A</v>
      </c>
      <c r="U351" s="49">
        <f>IFERROR(IF(V350&gt;0,IF(H_MortgageAmoritization!V350-H_MortgageAmoritization!Y351&gt;0,DATE(YEAR(U350),MONTH(U350)+1,DAY(U$2)),#N/A),#N/A),#N/A)</f>
        <v>56646</v>
      </c>
      <c r="V351" s="50">
        <f>IFERROR(IF(V350&gt;0,IF(OR(ISBLANK('Mortgage Payment Plan'!Q404),'Mortgage Payment Plan'!Q404=""),IF(H_MortgageAmoritization!V350-H_MortgageAmoritization!Y351&gt;0,H_MortgageAmoritization!V350-H_MortgageAmoritization!Y351,#N/A),'Mortgage Payment Plan'!Q404),#N/A),#N/A)</f>
        <v>17923.967547714146</v>
      </c>
      <c r="W351" s="50">
        <f>IFERROR(IF(AND(V350&gt;0,H_MortgageAmoritization!V350-H_MortgageAmoritization!Y351&gt;0),Z351+W350,#N/A),#N/A)</f>
        <v>323804.7407269908</v>
      </c>
      <c r="X351" s="50">
        <f>IFERROR(IF(AND(V350&gt;0,H_MortgageAmoritization!V350-H_MortgageAmoritization!Y351&gt;0),X350+AA351,#N/A),#N/A)</f>
        <v>0</v>
      </c>
      <c r="Y351" s="50">
        <f>IFERROR(IF(V350&gt;0,(IFERROR(('Mortgage Payment Plan'!E$8*('Mortgage Payment Plan'!E$9/12)/(1-((1+('Mortgage Payment Plan'!E$9/12))^IF('Mortgage Payment Plan'!E$16="30 Year Fixed",-360,-180)))),0))-(H_MortgageAmoritization!V350*'Mortgage Payment Plan'!E$9/12),#N/A),#N/A)</f>
        <v>1581.2155549145814</v>
      </c>
      <c r="Z351" s="50">
        <f>IFERROR(IF(V350&gt;0,(H_MortgageAmoritization!V350*'Mortgage Payment Plan'!E$9/12),#N/A),#N/A)</f>
        <v>97.52591551314363</v>
      </c>
      <c r="AA351" s="50">
        <f>IFERROR(IF(V350&gt;0,'Mortgage Payment Plan'!E$14,#N/A),#N/A)</f>
        <v>0</v>
      </c>
      <c r="AB351" s="49">
        <v>56646</v>
      </c>
      <c r="AC351" s="50">
        <v>17923.967547714146</v>
      </c>
      <c r="AD351" s="50">
        <v>323804.7407269908</v>
      </c>
      <c r="AE351" s="50">
        <v>0</v>
      </c>
    </row>
    <row r="352" spans="1:31" ht="15.75" customHeight="1" x14ac:dyDescent="0.25">
      <c r="A352" s="49">
        <f>IFERROR(IF(B351&gt;0,IF(ISBLANK('Mortgage Payment Plan'!C405),IF(H_MortgageAmoritization!B351-H_MortgageAmoritization!E352&gt;0,DATE(YEAR(A351),MONTH(A351)+1,DAY(A$2)),#N/A),'Mortgage Payment Plan'!C405),#N/A),#N/A)</f>
        <v>56674</v>
      </c>
      <c r="B352" s="50">
        <f>IFERROR(IF(B351&gt;0,IF(OR(ISBLANK('Mortgage Payment Plan'!G405),'Mortgage Payment Plan'!G405=""),IF(H_MortgageAmoritization!B351-H_MortgageAmoritization!E352&gt;0,H_MortgageAmoritization!B351-H_MortgageAmoritization!E352,#N/A),'Mortgage Payment Plan'!G405),#N/A),#N/A)</f>
        <v>16336.236811587776</v>
      </c>
      <c r="C352" s="50">
        <f>IFERROR(IF(AND(B351&gt;0,H_MortgageAmoritization!B351-H_MortgageAmoritization!E352&gt;0),F352+C351,#N/A),#N/A)</f>
        <v>323895.2368115877</v>
      </c>
      <c r="D352" s="50">
        <f>IFERROR(IF(AND(B351&gt;0,H_MortgageAmoritization!B351-H_MortgageAmoritization!E352&gt;0),D351+G352,#N/A),#N/A)</f>
        <v>0</v>
      </c>
      <c r="E352" s="50">
        <f>IFERROR(IF(B351&gt;0,IF(ISBLANK('Mortgage Payment Plan'!D405),('Mortgage Payment Plan'!E$18+'Mortgage Payment Plan'!E$19+IF(MONTH(A351)+1=MONTH(1&amp;'Mortgage Payment Plan'!E$21),'Mortgage Payment Plan'!E$20,IF(AND(MONTH(A351)+1=13,MONTH(1&amp;'Mortgage Payment Plan'!E$21)=1),'Mortgage Payment Plan'!E$20,0)))-(H_MortgageAmoritization!B351*'Mortgage Payment Plan'!E$9/12),'Mortgage Payment Plan'!D405),#N/A),#N/A)</f>
        <v>1589.1132496935932</v>
      </c>
      <c r="F352" s="50">
        <f>IFERROR(IF(B351&gt;0,IF(ISBLANK('Mortgage Payment Plan'!E405),(H_MortgageAmoritization!B351*'Mortgage Payment Plan'!E$9/12),'Mortgage Payment Plan'!E405),#N/A),#N/A)</f>
        <v>89.626750306406848</v>
      </c>
      <c r="G352" s="50">
        <f>IFERROR(IF(B351&gt;0,IF(ISBLANK('Mortgage Payment Plan'!F405),'Mortgage Payment Plan'!E$14,'Mortgage Payment Plan'!F405),#N/A),#N/A)</f>
        <v>0</v>
      </c>
      <c r="H352" s="50">
        <f t="shared" si="3"/>
        <v>1678.74</v>
      </c>
      <c r="J352" s="49">
        <v>56674</v>
      </c>
      <c r="N352" s="50">
        <v>16336.236811587776</v>
      </c>
      <c r="O352" s="50">
        <v>323895.2368115877</v>
      </c>
      <c r="P352" s="50">
        <v>0</v>
      </c>
      <c r="Q352" s="50" t="e" cm="1">
        <f t="array" ref="Q352">IF('Mortgage Payment Plan'!E$22="Annual",IF(MATCH(J352,S:S,0),N352,#N/A),IF('Mortgage Payment Plan'!E$22="Percentage",_xlfn.IFS(R$2=J352,N352,R$3=J352,N352,R$4=J352,N352,R$5=J352,N352,R$6=J352,N352),#N/A))</f>
        <v>#N/A</v>
      </c>
      <c r="U352" s="49">
        <f>IFERROR(IF(V351&gt;0,IF(H_MortgageAmoritization!V351-H_MortgageAmoritization!Y352&gt;0,DATE(YEAR(U351),MONTH(U351)+1,DAY(U$2)),#N/A),#N/A),#N/A)</f>
        <v>56674</v>
      </c>
      <c r="V352" s="50">
        <f>IFERROR(IF(V351&gt;0,IF(OR(ISBLANK('Mortgage Payment Plan'!Q405),'Mortgage Payment Plan'!Q405=""),IF(H_MortgageAmoritization!V351-H_MortgageAmoritization!Y352&gt;0,H_MortgageAmoritization!V351-H_MortgageAmoritization!Y352,#N/A),'Mortgage Payment Plan'!Q405),#N/A),#N/A)</f>
        <v>16334.845915024993</v>
      </c>
      <c r="W352" s="50">
        <f>IFERROR(IF(AND(V351&gt;0,H_MortgageAmoritization!V351-H_MortgageAmoritization!Y352&gt;0),Z352+W351,#N/A),#N/A)</f>
        <v>323894.36056472937</v>
      </c>
      <c r="X352" s="50">
        <f>IFERROR(IF(AND(V351&gt;0,H_MortgageAmoritization!V351-H_MortgageAmoritization!Y352&gt;0),X351+AA352,#N/A),#N/A)</f>
        <v>0</v>
      </c>
      <c r="Y352" s="50">
        <f>IFERROR(IF(V351&gt;0,(IFERROR(('Mortgage Payment Plan'!E$8*('Mortgage Payment Plan'!E$9/12)/(1-((1+('Mortgage Payment Plan'!E$9/12))^IF('Mortgage Payment Plan'!E$16="30 Year Fixed",-360,-180)))),0))-(H_MortgageAmoritization!V351*'Mortgage Payment Plan'!E$9/12),#N/A),#N/A)</f>
        <v>1589.1216326891542</v>
      </c>
      <c r="Z352" s="50">
        <f>IFERROR(IF(V351&gt;0,(H_MortgageAmoritization!V351*'Mortgage Payment Plan'!E$9/12),#N/A),#N/A)</f>
        <v>89.619837738570723</v>
      </c>
      <c r="AA352" s="50">
        <f>IFERROR(IF(V351&gt;0,'Mortgage Payment Plan'!E$14,#N/A),#N/A)</f>
        <v>0</v>
      </c>
      <c r="AB352" s="49">
        <v>56674</v>
      </c>
      <c r="AC352" s="50">
        <v>16334.845915024993</v>
      </c>
      <c r="AD352" s="50">
        <v>323894.36056472937</v>
      </c>
      <c r="AE352" s="50">
        <v>0</v>
      </c>
    </row>
    <row r="353" spans="1:31" ht="15.75" customHeight="1" x14ac:dyDescent="0.25">
      <c r="A353" s="49">
        <f>IFERROR(IF(B352&gt;0,IF(ISBLANK('Mortgage Payment Plan'!C406),IF(H_MortgageAmoritization!B352-H_MortgageAmoritization!E353&gt;0,DATE(YEAR(A352),MONTH(A352)+1,DAY(A$2)),#N/A),'Mortgage Payment Plan'!C406),#N/A),#N/A)</f>
        <v>56705</v>
      </c>
      <c r="B353" s="50">
        <f>IFERROR(IF(B352&gt;0,IF(OR(ISBLANK('Mortgage Payment Plan'!G406),'Mortgage Payment Plan'!G406=""),IF(H_MortgageAmoritization!B352-H_MortgageAmoritization!E353&gt;0,H_MortgageAmoritization!B352-H_MortgageAmoritization!E353,#N/A),'Mortgage Payment Plan'!G406),#N/A),#N/A)</f>
        <v>14739.177995645716</v>
      </c>
      <c r="C353" s="50">
        <f>IFERROR(IF(AND(B352&gt;0,H_MortgageAmoritization!B352-H_MortgageAmoritization!E353&gt;0),F353+C352,#N/A),#N/A)</f>
        <v>323976.91799564566</v>
      </c>
      <c r="D353" s="50">
        <f>IFERROR(IF(AND(B352&gt;0,H_MortgageAmoritization!B352-H_MortgageAmoritization!E353&gt;0),D352+G353,#N/A),#N/A)</f>
        <v>0</v>
      </c>
      <c r="E353" s="50">
        <f>IFERROR(IF(B352&gt;0,IF(ISBLANK('Mortgage Payment Plan'!D406),('Mortgage Payment Plan'!E$18+'Mortgage Payment Plan'!E$19+IF(MONTH(A352)+1=MONTH(1&amp;'Mortgage Payment Plan'!E$21),'Mortgage Payment Plan'!E$20,IF(AND(MONTH(A352)+1=13,MONTH(1&amp;'Mortgage Payment Plan'!E$21)=1),'Mortgage Payment Plan'!E$20,0)))-(H_MortgageAmoritization!B352*'Mortgage Payment Plan'!E$9/12),'Mortgage Payment Plan'!D406),#N/A),#N/A)</f>
        <v>1597.0588159420611</v>
      </c>
      <c r="F353" s="50">
        <f>IFERROR(IF(B352&gt;0,IF(ISBLANK('Mortgage Payment Plan'!E406),(H_MortgageAmoritization!B352*'Mortgage Payment Plan'!E$9/12),'Mortgage Payment Plan'!E406),#N/A),#N/A)</f>
        <v>81.681184057938879</v>
      </c>
      <c r="G353" s="50">
        <f>IFERROR(IF(B352&gt;0,IF(ISBLANK('Mortgage Payment Plan'!F406),'Mortgage Payment Plan'!E$14,'Mortgage Payment Plan'!F406),#N/A),#N/A)</f>
        <v>0</v>
      </c>
      <c r="H353" s="50">
        <f t="shared" si="3"/>
        <v>1678.74</v>
      </c>
      <c r="J353" s="49">
        <v>56705</v>
      </c>
      <c r="N353" s="50">
        <v>14739.177995645716</v>
      </c>
      <c r="O353" s="50">
        <v>323976.91799564566</v>
      </c>
      <c r="P353" s="50">
        <v>0</v>
      </c>
      <c r="Q353" s="50" t="e" cm="1">
        <f t="array" ref="Q353">IF('Mortgage Payment Plan'!E$22="Annual",IF(MATCH(J353,S:S,0),N353,#N/A),IF('Mortgage Payment Plan'!E$22="Percentage",_xlfn.IFS(R$2=J353,N353,R$3=J353,N353,R$4=J353,N353,R$5=J353,N353,R$6=J353,N353),#N/A))</f>
        <v>#N/A</v>
      </c>
      <c r="U353" s="49">
        <f>IFERROR(IF(V352&gt;0,IF(H_MortgageAmoritization!V352-H_MortgageAmoritization!Y353&gt;0,DATE(YEAR(U352),MONTH(U352)+1,DAY(U$2)),#N/A),#N/A),#N/A)</f>
        <v>56705</v>
      </c>
      <c r="V353" s="50">
        <f>IFERROR(IF(V352&gt;0,IF(OR(ISBLANK('Mortgage Payment Plan'!Q406),'Mortgage Payment Plan'!Q406=""),IF(H_MortgageAmoritization!V352-H_MortgageAmoritization!Y353&gt;0,H_MortgageAmoritization!V352-H_MortgageAmoritization!Y353,#N/A),'Mortgage Payment Plan'!Q406),#N/A),#N/A)</f>
        <v>14737.778674172392</v>
      </c>
      <c r="W353" s="50">
        <f>IFERROR(IF(AND(V352&gt;0,H_MortgageAmoritization!V352-H_MortgageAmoritization!Y353&gt;0),Z353+W352,#N/A),#N/A)</f>
        <v>323976.03479430452</v>
      </c>
      <c r="X353" s="50">
        <f>IFERROR(IF(AND(V352&gt;0,H_MortgageAmoritization!V352-H_MortgageAmoritization!Y353&gt;0),X352+AA353,#N/A),#N/A)</f>
        <v>0</v>
      </c>
      <c r="Y353" s="50">
        <f>IFERROR(IF(V352&gt;0,(IFERROR(('Mortgage Payment Plan'!E$8*('Mortgage Payment Plan'!E$9/12)/(1-((1+('Mortgage Payment Plan'!E$9/12))^IF('Mortgage Payment Plan'!E$16="30 Year Fixed",-360,-180)))),0))-(H_MortgageAmoritization!V352*'Mortgage Payment Plan'!E$9/12),#N/A),#N/A)</f>
        <v>1597.0672408526002</v>
      </c>
      <c r="Z353" s="50">
        <f>IFERROR(IF(V352&gt;0,(H_MortgageAmoritization!V352*'Mortgage Payment Plan'!E$9/12),#N/A),#N/A)</f>
        <v>81.674229575124954</v>
      </c>
      <c r="AA353" s="50">
        <f>IFERROR(IF(V352&gt;0,'Mortgage Payment Plan'!E$14,#N/A),#N/A)</f>
        <v>0</v>
      </c>
      <c r="AB353" s="49">
        <v>56705</v>
      </c>
      <c r="AC353" s="50">
        <v>14737.778674172392</v>
      </c>
      <c r="AD353" s="50">
        <v>323976.03479430452</v>
      </c>
      <c r="AE353" s="50">
        <v>0</v>
      </c>
    </row>
    <row r="354" spans="1:31" ht="15.75" customHeight="1" x14ac:dyDescent="0.25">
      <c r="A354" s="49">
        <f>IFERROR(IF(B353&gt;0,IF(ISBLANK('Mortgage Payment Plan'!C407),IF(H_MortgageAmoritization!B353-H_MortgageAmoritization!E354&gt;0,DATE(YEAR(A353),MONTH(A353)+1,DAY(A$2)),#N/A),'Mortgage Payment Plan'!C407),#N/A),#N/A)</f>
        <v>56735</v>
      </c>
      <c r="B354" s="50">
        <f>IFERROR(IF(B353&gt;0,IF(OR(ISBLANK('Mortgage Payment Plan'!G407),'Mortgage Payment Plan'!G407=""),IF(H_MortgageAmoritization!B353-H_MortgageAmoritization!E354&gt;0,H_MortgageAmoritization!B353-H_MortgageAmoritization!E354,#N/A),'Mortgage Payment Plan'!G407),#N/A),#N/A)</f>
        <v>13134.133885623944</v>
      </c>
      <c r="C354" s="50">
        <f>IFERROR(IF(AND(B353&gt;0,H_MortgageAmoritization!B353-H_MortgageAmoritization!E354&gt;0),F354+C353,#N/A),#N/A)</f>
        <v>324050.61388562387</v>
      </c>
      <c r="D354" s="50">
        <f>IFERROR(IF(AND(B353&gt;0,H_MortgageAmoritization!B353-H_MortgageAmoritization!E354&gt;0),D353+G354,#N/A),#N/A)</f>
        <v>0</v>
      </c>
      <c r="E354" s="50">
        <f>IFERROR(IF(B353&gt;0,IF(ISBLANK('Mortgage Payment Plan'!D407),('Mortgage Payment Plan'!E$18+'Mortgage Payment Plan'!E$19+IF(MONTH(A353)+1=MONTH(1&amp;'Mortgage Payment Plan'!E$21),'Mortgage Payment Plan'!E$20,IF(AND(MONTH(A353)+1=13,MONTH(1&amp;'Mortgage Payment Plan'!E$21)=1),'Mortgage Payment Plan'!E$20,0)))-(H_MortgageAmoritization!B353*'Mortgage Payment Plan'!E$9/12),'Mortgage Payment Plan'!D407),#N/A),#N/A)</f>
        <v>1605.0441100217715</v>
      </c>
      <c r="F354" s="50">
        <f>IFERROR(IF(B353&gt;0,IF(ISBLANK('Mortgage Payment Plan'!E407),(H_MortgageAmoritization!B353*'Mortgage Payment Plan'!E$9/12),'Mortgage Payment Plan'!E407),#N/A),#N/A)</f>
        <v>73.695889978228578</v>
      </c>
      <c r="G354" s="50">
        <f>IFERROR(IF(B353&gt;0,IF(ISBLANK('Mortgage Payment Plan'!F407),'Mortgage Payment Plan'!E$14,'Mortgage Payment Plan'!F407),#N/A),#N/A)</f>
        <v>0</v>
      </c>
      <c r="H354" s="50">
        <f t="shared" si="3"/>
        <v>1678.74</v>
      </c>
      <c r="J354" s="49">
        <v>56735</v>
      </c>
      <c r="N354" s="50">
        <v>13134.133885623944</v>
      </c>
      <c r="O354" s="50">
        <v>324050.61388562387</v>
      </c>
      <c r="P354" s="50">
        <v>0</v>
      </c>
      <c r="Q354" s="50" t="e" cm="1">
        <f t="array" ref="Q354">IF('Mortgage Payment Plan'!E$22="Annual",IF(MATCH(J354,S:S,0),N354,#N/A),IF('Mortgage Payment Plan'!E$22="Percentage",_xlfn.IFS(R$2=J354,N354,R$3=J354,N354,R$4=J354,N354,R$5=J354,N354,R$6=J354,N354),#N/A))</f>
        <v>#N/A</v>
      </c>
      <c r="U354" s="49">
        <f>IFERROR(IF(V353&gt;0,IF(H_MortgageAmoritization!V353-H_MortgageAmoritization!Y354&gt;0,DATE(YEAR(U353),MONTH(U353)+1,DAY(U$2)),#N/A),#N/A),#N/A)</f>
        <v>56735</v>
      </c>
      <c r="V354" s="50">
        <f>IFERROR(IF(V353&gt;0,IF(OR(ISBLANK('Mortgage Payment Plan'!Q407),'Mortgage Payment Plan'!Q407=""),IF(H_MortgageAmoritization!V353-H_MortgageAmoritization!Y354&gt;0,H_MortgageAmoritization!V353-H_MortgageAmoritization!Y354,#N/A),'Mortgage Payment Plan'!Q407),#N/A),#N/A)</f>
        <v>13132.726097115528</v>
      </c>
      <c r="W354" s="50">
        <f>IFERROR(IF(AND(V353&gt;0,H_MortgageAmoritization!V353-H_MortgageAmoritization!Y354&gt;0),Z354+W353,#N/A),#N/A)</f>
        <v>324049.72368767537</v>
      </c>
      <c r="X354" s="50">
        <f>IFERROR(IF(AND(V353&gt;0,H_MortgageAmoritization!V353-H_MortgageAmoritization!Y354&gt;0),X353+AA354,#N/A),#N/A)</f>
        <v>0</v>
      </c>
      <c r="Y354" s="50">
        <f>IFERROR(IF(V353&gt;0,(IFERROR(('Mortgage Payment Plan'!E$8*('Mortgage Payment Plan'!E$9/12)/(1-((1+('Mortgage Payment Plan'!E$9/12))^IF('Mortgage Payment Plan'!E$16="30 Year Fixed",-360,-180)))),0))-(H_MortgageAmoritization!V353*'Mortgage Payment Plan'!E$9/12),#N/A),#N/A)</f>
        <v>1605.0525770568631</v>
      </c>
      <c r="Z354" s="50">
        <f>IFERROR(IF(V353&gt;0,(H_MortgageAmoritization!V353*'Mortgage Payment Plan'!E$9/12),#N/A),#N/A)</f>
        <v>73.688893370861962</v>
      </c>
      <c r="AA354" s="50">
        <f>IFERROR(IF(V353&gt;0,'Mortgage Payment Plan'!E$14,#N/A),#N/A)</f>
        <v>0</v>
      </c>
      <c r="AB354" s="49">
        <v>56735</v>
      </c>
      <c r="AC354" s="50">
        <v>13132.726097115528</v>
      </c>
      <c r="AD354" s="50">
        <v>324049.72368767537</v>
      </c>
      <c r="AE354" s="50">
        <v>0</v>
      </c>
    </row>
    <row r="355" spans="1:31" ht="15.75" customHeight="1" x14ac:dyDescent="0.25">
      <c r="A355" s="49">
        <f>IFERROR(IF(B354&gt;0,IF(ISBLANK('Mortgage Payment Plan'!C408),IF(H_MortgageAmoritization!B354-H_MortgageAmoritization!E355&gt;0,DATE(YEAR(A354),MONTH(A354)+1,DAY(A$2)),#N/A),'Mortgage Payment Plan'!C408),#N/A),#N/A)</f>
        <v>56766</v>
      </c>
      <c r="B355" s="50">
        <f>IFERROR(IF(B354&gt;0,IF(OR(ISBLANK('Mortgage Payment Plan'!G408),'Mortgage Payment Plan'!G408=""),IF(H_MortgageAmoritization!B354-H_MortgageAmoritization!E355&gt;0,H_MortgageAmoritization!B354-H_MortgageAmoritization!E355,#N/A),'Mortgage Payment Plan'!G408),#N/A),#N/A)</f>
        <v>11521.064555052064</v>
      </c>
      <c r="C355" s="50">
        <f>IFERROR(IF(AND(B354&gt;0,H_MortgageAmoritization!B354-H_MortgageAmoritization!E355&gt;0),F355+C354,#N/A),#N/A)</f>
        <v>324116.284555052</v>
      </c>
      <c r="D355" s="50">
        <f>IFERROR(IF(AND(B354&gt;0,H_MortgageAmoritization!B354-H_MortgageAmoritization!E355&gt;0),D354+G355,#N/A),#N/A)</f>
        <v>0</v>
      </c>
      <c r="E355" s="50">
        <f>IFERROR(IF(B354&gt;0,IF(ISBLANK('Mortgage Payment Plan'!D408),('Mortgage Payment Plan'!E$18+'Mortgage Payment Plan'!E$19+IF(MONTH(A354)+1=MONTH(1&amp;'Mortgage Payment Plan'!E$21),'Mortgage Payment Plan'!E$20,IF(AND(MONTH(A354)+1=13,MONTH(1&amp;'Mortgage Payment Plan'!E$21)=1),'Mortgage Payment Plan'!E$20,0)))-(H_MortgageAmoritization!B354*'Mortgage Payment Plan'!E$9/12),'Mortgage Payment Plan'!D408),#N/A),#N/A)</f>
        <v>1613.0693305718803</v>
      </c>
      <c r="F355" s="50">
        <f>IFERROR(IF(B354&gt;0,IF(ISBLANK('Mortgage Payment Plan'!E408),(H_MortgageAmoritization!B354*'Mortgage Payment Plan'!E$9/12),'Mortgage Payment Plan'!E408),#N/A),#N/A)</f>
        <v>65.670669428119723</v>
      </c>
      <c r="G355" s="50">
        <f>IFERROR(IF(B354&gt;0,IF(ISBLANK('Mortgage Payment Plan'!F408),'Mortgage Payment Plan'!E$14,'Mortgage Payment Plan'!F408),#N/A),#N/A)</f>
        <v>0</v>
      </c>
      <c r="H355" s="50">
        <f t="shared" si="3"/>
        <v>1678.74</v>
      </c>
      <c r="J355" s="49">
        <v>56766</v>
      </c>
      <c r="N355" s="50">
        <v>11521.064555052064</v>
      </c>
      <c r="O355" s="50">
        <v>324116.284555052</v>
      </c>
      <c r="P355" s="50">
        <v>0</v>
      </c>
      <c r="Q355" s="50" t="e" cm="1">
        <f t="array" ref="Q355">IF('Mortgage Payment Plan'!E$22="Annual",IF(MATCH(J355,S:S,0),N355,#N/A),IF('Mortgage Payment Plan'!E$22="Percentage",_xlfn.IFS(R$2=J355,N355,R$3=J355,N355,R$4=J355,N355,R$5=J355,N355,R$6=J355,N355),#N/A))</f>
        <v>#N/A</v>
      </c>
      <c r="U355" s="49">
        <f>IFERROR(IF(V354&gt;0,IF(H_MortgageAmoritization!V354-H_MortgageAmoritization!Y355&gt;0,DATE(YEAR(U354),MONTH(U354)+1,DAY(U$2)),#N/A),#N/A),#N/A)</f>
        <v>56766</v>
      </c>
      <c r="V355" s="50">
        <f>IFERROR(IF(V354&gt;0,IF(OR(ISBLANK('Mortgage Payment Plan'!Q408),'Mortgage Payment Plan'!Q408=""),IF(H_MortgageAmoritization!V354-H_MortgageAmoritization!Y355&gt;0,H_MortgageAmoritization!V354-H_MortgageAmoritization!Y355,#N/A),'Mortgage Payment Plan'!Q408),#N/A),#N/A)</f>
        <v>11519.648257173381</v>
      </c>
      <c r="W355" s="50">
        <f>IFERROR(IF(AND(V354&gt;0,H_MortgageAmoritization!V354-H_MortgageAmoritization!Y355&gt;0),Z355+W354,#N/A),#N/A)</f>
        <v>324115.38731816097</v>
      </c>
      <c r="X355" s="50">
        <f>IFERROR(IF(AND(V354&gt;0,H_MortgageAmoritization!V354-H_MortgageAmoritization!Y355&gt;0),X354+AA355,#N/A),#N/A)</f>
        <v>0</v>
      </c>
      <c r="Y355" s="50">
        <f>IFERROR(IF(V354&gt;0,(IFERROR(('Mortgage Payment Plan'!E$8*('Mortgage Payment Plan'!E$9/12)/(1-((1+('Mortgage Payment Plan'!E$9/12))^IF('Mortgage Payment Plan'!E$16="30 Year Fixed",-360,-180)))),0))-(H_MortgageAmoritization!V354*'Mortgage Payment Plan'!E$9/12),#N/A),#N/A)</f>
        <v>1613.0778399421474</v>
      </c>
      <c r="Z355" s="50">
        <f>IFERROR(IF(V354&gt;0,(H_MortgageAmoritization!V354*'Mortgage Payment Plan'!E$9/12),#N/A),#N/A)</f>
        <v>65.663630485577642</v>
      </c>
      <c r="AA355" s="50">
        <f>IFERROR(IF(V354&gt;0,'Mortgage Payment Plan'!E$14,#N/A),#N/A)</f>
        <v>0</v>
      </c>
      <c r="AB355" s="49">
        <v>56766</v>
      </c>
      <c r="AC355" s="50">
        <v>11519.648257173381</v>
      </c>
      <c r="AD355" s="50">
        <v>324115.38731816097</v>
      </c>
      <c r="AE355" s="50">
        <v>0</v>
      </c>
    </row>
    <row r="356" spans="1:31" ht="15.75" customHeight="1" x14ac:dyDescent="0.25">
      <c r="A356" s="49">
        <f>IFERROR(IF(B355&gt;0,IF(ISBLANK('Mortgage Payment Plan'!C409),IF(H_MortgageAmoritization!B355-H_MortgageAmoritization!E356&gt;0,DATE(YEAR(A355),MONTH(A355)+1,DAY(A$2)),#N/A),'Mortgage Payment Plan'!C409),#N/A),#N/A)</f>
        <v>56796</v>
      </c>
      <c r="B356" s="50">
        <f>IFERROR(IF(B355&gt;0,IF(OR(ISBLANK('Mortgage Payment Plan'!G409),'Mortgage Payment Plan'!G409=""),IF(H_MortgageAmoritization!B355-H_MortgageAmoritization!E356&gt;0,H_MortgageAmoritization!B355-H_MortgageAmoritization!E356,#N/A),'Mortgage Payment Plan'!G409),#N/A),#N/A)</f>
        <v>9899.9298778273242</v>
      </c>
      <c r="C356" s="50">
        <f>IFERROR(IF(AND(B355&gt;0,H_MortgageAmoritization!B355-H_MortgageAmoritization!E356&gt;0),F356+C355,#N/A),#N/A)</f>
        <v>324173.88987782726</v>
      </c>
      <c r="D356" s="50">
        <f>IFERROR(IF(AND(B355&gt;0,H_MortgageAmoritization!B355-H_MortgageAmoritization!E356&gt;0),D355+G356,#N/A),#N/A)</f>
        <v>0</v>
      </c>
      <c r="E356" s="50">
        <f>IFERROR(IF(B355&gt;0,IF(ISBLANK('Mortgage Payment Plan'!D409),('Mortgage Payment Plan'!E$18+'Mortgage Payment Plan'!E$19+IF(MONTH(A355)+1=MONTH(1&amp;'Mortgage Payment Plan'!E$21),'Mortgage Payment Plan'!E$20,IF(AND(MONTH(A355)+1=13,MONTH(1&amp;'Mortgage Payment Plan'!E$21)=1),'Mortgage Payment Plan'!E$20,0)))-(H_MortgageAmoritization!B355*'Mortgage Payment Plan'!E$9/12),'Mortgage Payment Plan'!D409),#N/A),#N/A)</f>
        <v>1621.1346772247398</v>
      </c>
      <c r="F356" s="50">
        <f>IFERROR(IF(B355&gt;0,IF(ISBLANK('Mortgage Payment Plan'!E409),(H_MortgageAmoritization!B355*'Mortgage Payment Plan'!E$9/12),'Mortgage Payment Plan'!E409),#N/A),#N/A)</f>
        <v>57.605322775260312</v>
      </c>
      <c r="G356" s="50">
        <f>IFERROR(IF(B355&gt;0,IF(ISBLANK('Mortgage Payment Plan'!F409),'Mortgage Payment Plan'!E$14,'Mortgage Payment Plan'!F409),#N/A),#N/A)</f>
        <v>0</v>
      </c>
      <c r="H356" s="50">
        <f t="shared" si="3"/>
        <v>1678.74</v>
      </c>
      <c r="J356" s="49">
        <v>56796</v>
      </c>
      <c r="N356" s="50">
        <v>9899.9298778273242</v>
      </c>
      <c r="O356" s="50">
        <v>324173.88987782726</v>
      </c>
      <c r="P356" s="50">
        <v>0</v>
      </c>
      <c r="Q356" s="50" t="e" cm="1">
        <f t="array" ref="Q356">IF('Mortgage Payment Plan'!E$22="Annual",IF(MATCH(J356,S:S,0),N356,#N/A),IF('Mortgage Payment Plan'!E$22="Percentage",_xlfn.IFS(R$2=J356,N356,R$3=J356,N356,R$4=J356,N356,R$5=J356,N356,R$6=J356,N356),#N/A))</f>
        <v>#N/A</v>
      </c>
      <c r="U356" s="49">
        <f>IFERROR(IF(V355&gt;0,IF(H_MortgageAmoritization!V355-H_MortgageAmoritization!Y356&gt;0,DATE(YEAR(U355),MONTH(U355)+1,DAY(U$2)),#N/A),#N/A),#N/A)</f>
        <v>56796</v>
      </c>
      <c r="V356" s="50">
        <f>IFERROR(IF(V355&gt;0,IF(OR(ISBLANK('Mortgage Payment Plan'!Q409),'Mortgage Payment Plan'!Q409=""),IF(H_MortgageAmoritization!V355-H_MortgageAmoritization!Y356&gt;0,H_MortgageAmoritization!V355-H_MortgageAmoritization!Y356,#N/A),'Mortgage Payment Plan'!Q409),#N/A),#N/A)</f>
        <v>9898.5050280315227</v>
      </c>
      <c r="W356" s="50">
        <f>IFERROR(IF(AND(V355&gt;0,H_MortgageAmoritization!V355-H_MortgageAmoritization!Y356&gt;0),Z356+W355,#N/A),#N/A)</f>
        <v>324172.98555944685</v>
      </c>
      <c r="X356" s="50">
        <f>IFERROR(IF(AND(V355&gt;0,H_MortgageAmoritization!V355-H_MortgageAmoritization!Y356&gt;0),X355+AA356,#N/A),#N/A)</f>
        <v>0</v>
      </c>
      <c r="Y356" s="50">
        <f>IFERROR(IF(V355&gt;0,(IFERROR(('Mortgage Payment Plan'!E$8*('Mortgage Payment Plan'!E$9/12)/(1-((1+('Mortgage Payment Plan'!E$9/12))^IF('Mortgage Payment Plan'!E$16="30 Year Fixed",-360,-180)))),0))-(H_MortgageAmoritization!V355*'Mortgage Payment Plan'!E$9/12),#N/A),#N/A)</f>
        <v>1621.1432291418582</v>
      </c>
      <c r="Z356" s="50">
        <f>IFERROR(IF(V355&gt;0,(H_MortgageAmoritization!V355*'Mortgage Payment Plan'!E$9/12),#N/A),#N/A)</f>
        <v>57.598241285866898</v>
      </c>
      <c r="AA356" s="50">
        <f>IFERROR(IF(V355&gt;0,'Mortgage Payment Plan'!E$14,#N/A),#N/A)</f>
        <v>0</v>
      </c>
      <c r="AB356" s="49">
        <v>56796</v>
      </c>
      <c r="AC356" s="50">
        <v>9898.5050280315227</v>
      </c>
      <c r="AD356" s="50">
        <v>324172.98555944685</v>
      </c>
      <c r="AE356" s="50">
        <v>0</v>
      </c>
    </row>
    <row r="357" spans="1:31" ht="15.75" customHeight="1" x14ac:dyDescent="0.25">
      <c r="A357" s="49">
        <f>IFERROR(IF(B356&gt;0,IF(ISBLANK('Mortgage Payment Plan'!C410),IF(H_MortgageAmoritization!B356-H_MortgageAmoritization!E357&gt;0,DATE(YEAR(A356),MONTH(A356)+1,DAY(A$2)),#N/A),'Mortgage Payment Plan'!C410),#N/A),#N/A)</f>
        <v>56827</v>
      </c>
      <c r="B357" s="50">
        <f>IFERROR(IF(B356&gt;0,IF(OR(ISBLANK('Mortgage Payment Plan'!G410),'Mortgage Payment Plan'!G410=""),IF(H_MortgageAmoritization!B356-H_MortgageAmoritization!E357&gt;0,H_MortgageAmoritization!B356-H_MortgageAmoritization!E357,#N/A),'Mortgage Payment Plan'!G410),#N/A),#N/A)</f>
        <v>8270.6895272164602</v>
      </c>
      <c r="C357" s="50">
        <f>IFERROR(IF(AND(B356&gt;0,H_MortgageAmoritization!B356-H_MortgageAmoritization!E357&gt;0),F357+C356,#N/A),#N/A)</f>
        <v>324223.38952721638</v>
      </c>
      <c r="D357" s="50">
        <f>IFERROR(IF(AND(B356&gt;0,H_MortgageAmoritization!B356-H_MortgageAmoritization!E357&gt;0),D356+G357,#N/A),#N/A)</f>
        <v>0</v>
      </c>
      <c r="E357" s="50">
        <f>IFERROR(IF(B356&gt;0,IF(ISBLANK('Mortgage Payment Plan'!D410),('Mortgage Payment Plan'!E$18+'Mortgage Payment Plan'!E$19+IF(MONTH(A356)+1=MONTH(1&amp;'Mortgage Payment Plan'!E$21),'Mortgage Payment Plan'!E$20,IF(AND(MONTH(A356)+1=13,MONTH(1&amp;'Mortgage Payment Plan'!E$21)=1),'Mortgage Payment Plan'!E$20,0)))-(H_MortgageAmoritization!B356*'Mortgage Payment Plan'!E$9/12),'Mortgage Payment Plan'!D410),#N/A),#N/A)</f>
        <v>1629.2403506108633</v>
      </c>
      <c r="F357" s="50">
        <f>IFERROR(IF(B356&gt;0,IF(ISBLANK('Mortgage Payment Plan'!E410),(H_MortgageAmoritization!B356*'Mortgage Payment Plan'!E$9/12),'Mortgage Payment Plan'!E410),#N/A),#N/A)</f>
        <v>49.499649389136614</v>
      </c>
      <c r="G357" s="50">
        <f>IFERROR(IF(B356&gt;0,IF(ISBLANK('Mortgage Payment Plan'!F410),'Mortgage Payment Plan'!E$14,'Mortgage Payment Plan'!F410),#N/A),#N/A)</f>
        <v>0</v>
      </c>
      <c r="H357" s="50">
        <f t="shared" si="3"/>
        <v>1678.74</v>
      </c>
      <c r="J357" s="49">
        <v>56827</v>
      </c>
      <c r="N357" s="50">
        <v>8270.6895272164602</v>
      </c>
      <c r="O357" s="50">
        <v>324223.38952721638</v>
      </c>
      <c r="P357" s="50">
        <v>0</v>
      </c>
      <c r="Q357" s="50" t="e" cm="1">
        <f t="array" ref="Q357">IF('Mortgage Payment Plan'!E$22="Annual",IF(MATCH(J357,S:S,0),N357,#N/A),IF('Mortgage Payment Plan'!E$22="Percentage",_xlfn.IFS(R$2=J357,N357,R$3=J357,N357,R$4=J357,N357,R$5=J357,N357,R$6=J357,N357),#N/A))</f>
        <v>#N/A</v>
      </c>
      <c r="U357" s="49">
        <f>IFERROR(IF(V356&gt;0,IF(H_MortgageAmoritization!V356-H_MortgageAmoritization!Y357&gt;0,DATE(YEAR(U356),MONTH(U356)+1,DAY(U$2)),#N/A),#N/A),#N/A)</f>
        <v>56827</v>
      </c>
      <c r="V357" s="50">
        <f>IFERROR(IF(V356&gt;0,IF(OR(ISBLANK('Mortgage Payment Plan'!Q410),'Mortgage Payment Plan'!Q410=""),IF(H_MortgageAmoritization!V356-H_MortgageAmoritization!Y357&gt;0,H_MortgageAmoritization!V356-H_MortgageAmoritization!Y357,#N/A),'Mortgage Payment Plan'!Q410),#N/A),#N/A)</f>
        <v>8269.2560827439556</v>
      </c>
      <c r="W357" s="50">
        <f>IFERROR(IF(AND(V356&gt;0,H_MortgageAmoritization!V356-H_MortgageAmoritization!Y357&gt;0),Z357+W356,#N/A),#N/A)</f>
        <v>324222.47808458703</v>
      </c>
      <c r="X357" s="50">
        <f>IFERROR(IF(AND(V356&gt;0,H_MortgageAmoritization!V356-H_MortgageAmoritization!Y357&gt;0),X356+AA357,#N/A),#N/A)</f>
        <v>0</v>
      </c>
      <c r="Y357" s="50">
        <f>IFERROR(IF(V356&gt;0,(IFERROR(('Mortgage Payment Plan'!E$8*('Mortgage Payment Plan'!E$9/12)/(1-((1+('Mortgage Payment Plan'!E$9/12))^IF('Mortgage Payment Plan'!E$16="30 Year Fixed",-360,-180)))),0))-(H_MortgageAmoritization!V356*'Mortgage Payment Plan'!E$9/12),#N/A),#N/A)</f>
        <v>1629.2489452875675</v>
      </c>
      <c r="Z357" s="50">
        <f>IFERROR(IF(V356&gt;0,(H_MortgageAmoritization!V356*'Mortgage Payment Plan'!E$9/12),#N/A),#N/A)</f>
        <v>49.492525140157618</v>
      </c>
      <c r="AA357" s="50">
        <f>IFERROR(IF(V356&gt;0,'Mortgage Payment Plan'!E$14,#N/A),#N/A)</f>
        <v>0</v>
      </c>
      <c r="AB357" s="49">
        <v>56827</v>
      </c>
      <c r="AC357" s="50">
        <v>8269.2560827439556</v>
      </c>
      <c r="AD357" s="50">
        <v>324222.47808458703</v>
      </c>
      <c r="AE357" s="50">
        <v>0</v>
      </c>
    </row>
    <row r="358" spans="1:31" ht="15.75" customHeight="1" x14ac:dyDescent="0.25">
      <c r="A358" s="49">
        <f>IFERROR(IF(B357&gt;0,IF(ISBLANK('Mortgage Payment Plan'!C411),IF(H_MortgageAmoritization!B357-H_MortgageAmoritization!E358&gt;0,DATE(YEAR(A357),MONTH(A357)+1,DAY(A$2)),#N/A),'Mortgage Payment Plan'!C411),#N/A),#N/A)</f>
        <v>56858</v>
      </c>
      <c r="B358" s="50">
        <f>IFERROR(IF(B357&gt;0,IF(OR(ISBLANK('Mortgage Payment Plan'!G411),'Mortgage Payment Plan'!G411=""),IF(H_MortgageAmoritization!B357-H_MortgageAmoritization!E358&gt;0,H_MortgageAmoritization!B357-H_MortgageAmoritization!E358,#N/A),'Mortgage Payment Plan'!G411),#N/A),#N/A)</f>
        <v>6633.3029748525423</v>
      </c>
      <c r="C358" s="50">
        <f>IFERROR(IF(AND(B357&gt;0,H_MortgageAmoritization!B357-H_MortgageAmoritization!E358&gt;0),F358+C357,#N/A),#N/A)</f>
        <v>324264.74297485244</v>
      </c>
      <c r="D358" s="50">
        <f>IFERROR(IF(AND(B357&gt;0,H_MortgageAmoritization!B357-H_MortgageAmoritization!E358&gt;0),D357+G358,#N/A),#N/A)</f>
        <v>0</v>
      </c>
      <c r="E358" s="50">
        <f>IFERROR(IF(B357&gt;0,IF(ISBLANK('Mortgage Payment Plan'!D411),('Mortgage Payment Plan'!E$18+'Mortgage Payment Plan'!E$19+IF(MONTH(A357)+1=MONTH(1&amp;'Mortgage Payment Plan'!E$21),'Mortgage Payment Plan'!E$20,IF(AND(MONTH(A357)+1=13,MONTH(1&amp;'Mortgage Payment Plan'!E$21)=1),'Mortgage Payment Plan'!E$20,0)))-(H_MortgageAmoritization!B357*'Mortgage Payment Plan'!E$9/12),'Mortgage Payment Plan'!D411),#N/A),#N/A)</f>
        <v>1637.3865523639176</v>
      </c>
      <c r="F358" s="50">
        <f>IFERROR(IF(B357&gt;0,IF(ISBLANK('Mortgage Payment Plan'!E411),(H_MortgageAmoritization!B357*'Mortgage Payment Plan'!E$9/12),'Mortgage Payment Plan'!E411),#N/A),#N/A)</f>
        <v>41.353447636082301</v>
      </c>
      <c r="G358" s="50">
        <f>IFERROR(IF(B357&gt;0,IF(ISBLANK('Mortgage Payment Plan'!F411),'Mortgage Payment Plan'!E$14,'Mortgage Payment Plan'!F411),#N/A),#N/A)</f>
        <v>0</v>
      </c>
      <c r="H358" s="50">
        <f t="shared" si="3"/>
        <v>1678.74</v>
      </c>
      <c r="J358" s="49">
        <v>56858</v>
      </c>
      <c r="N358" s="50">
        <v>6633.3029748525423</v>
      </c>
      <c r="O358" s="50">
        <v>324264.74297485244</v>
      </c>
      <c r="P358" s="50">
        <v>0</v>
      </c>
      <c r="Q358" s="50" t="e" cm="1">
        <f t="array" ref="Q358">IF('Mortgage Payment Plan'!E$22="Annual",IF(MATCH(J358,S:S,0),N358,#N/A),IF('Mortgage Payment Plan'!E$22="Percentage",_xlfn.IFS(R$2=J358,N358,R$3=J358,N358,R$4=J358,N358,R$5=J358,N358,R$6=J358,N358),#N/A))</f>
        <v>#N/A</v>
      </c>
      <c r="U358" s="49">
        <f>IFERROR(IF(V357&gt;0,IF(H_MortgageAmoritization!V357-H_MortgageAmoritization!Y358&gt;0,DATE(YEAR(U357),MONTH(U357)+1,DAY(U$2)),#N/A),#N/A),#N/A)</f>
        <v>56858</v>
      </c>
      <c r="V358" s="50">
        <f>IFERROR(IF(V357&gt;0,IF(OR(ISBLANK('Mortgage Payment Plan'!Q411),'Mortgage Payment Plan'!Q411=""),IF(H_MortgageAmoritization!V357-H_MortgageAmoritization!Y358&gt;0,H_MortgageAmoritization!V357-H_MortgageAmoritization!Y358,#N/A),'Mortgage Payment Plan'!Q411),#N/A),#N/A)</f>
        <v>6631.8608927299501</v>
      </c>
      <c r="W358" s="50">
        <f>IFERROR(IF(AND(V357&gt;0,H_MortgageAmoritization!V357-H_MortgageAmoritization!Y358&gt;0),Z358+W357,#N/A),#N/A)</f>
        <v>324263.82436500076</v>
      </c>
      <c r="X358" s="50">
        <f>IFERROR(IF(AND(V357&gt;0,H_MortgageAmoritization!V357-H_MortgageAmoritization!Y358&gt;0),X357+AA358,#N/A),#N/A)</f>
        <v>0</v>
      </c>
      <c r="Y358" s="50">
        <f>IFERROR(IF(V357&gt;0,(IFERROR(('Mortgage Payment Plan'!E$8*('Mortgage Payment Plan'!E$9/12)/(1-((1+('Mortgage Payment Plan'!E$9/12))^IF('Mortgage Payment Plan'!E$16="30 Year Fixed",-360,-180)))),0))-(H_MortgageAmoritization!V357*'Mortgage Payment Plan'!E$9/12),#N/A),#N/A)</f>
        <v>1637.3951900140053</v>
      </c>
      <c r="Z358" s="50">
        <f>IFERROR(IF(V357&gt;0,(H_MortgageAmoritization!V357*'Mortgage Payment Plan'!E$9/12),#N/A),#N/A)</f>
        <v>41.346280413719775</v>
      </c>
      <c r="AA358" s="50">
        <f>IFERROR(IF(V357&gt;0,'Mortgage Payment Plan'!E$14,#N/A),#N/A)</f>
        <v>0</v>
      </c>
      <c r="AB358" s="49">
        <v>56858</v>
      </c>
      <c r="AC358" s="50">
        <v>6631.8608927299501</v>
      </c>
      <c r="AD358" s="50">
        <v>324263.82436500076</v>
      </c>
      <c r="AE358" s="50">
        <v>0</v>
      </c>
    </row>
    <row r="359" spans="1:31" ht="15.75" customHeight="1" x14ac:dyDescent="0.25">
      <c r="A359" s="49">
        <f>IFERROR(IF(B358&gt;0,IF(ISBLANK('Mortgage Payment Plan'!C412),IF(H_MortgageAmoritization!B358-H_MortgageAmoritization!E359&gt;0,DATE(YEAR(A358),MONTH(A358)+1,DAY(A$2)),#N/A),'Mortgage Payment Plan'!C412),#N/A),#N/A)</f>
        <v>56888</v>
      </c>
      <c r="B359" s="50">
        <f>IFERROR(IF(B358&gt;0,IF(OR(ISBLANK('Mortgage Payment Plan'!G412),'Mortgage Payment Plan'!G412=""),IF(H_MortgageAmoritization!B358-H_MortgageAmoritization!E359&gt;0,H_MortgageAmoritization!B358-H_MortgageAmoritization!E359,#N/A),'Mortgage Payment Plan'!G412),#N/A),#N/A)</f>
        <v>4987.7294897268048</v>
      </c>
      <c r="C359" s="50">
        <f>IFERROR(IF(AND(B358&gt;0,H_MortgageAmoritization!B358-H_MortgageAmoritization!E359&gt;0),F359+C358,#N/A),#N/A)</f>
        <v>324297.90948972671</v>
      </c>
      <c r="D359" s="50">
        <f>IFERROR(IF(AND(B358&gt;0,H_MortgageAmoritization!B358-H_MortgageAmoritization!E359&gt;0),D358+G359,#N/A),#N/A)</f>
        <v>0</v>
      </c>
      <c r="E359" s="50">
        <f>IFERROR(IF(B358&gt;0,IF(ISBLANK('Mortgage Payment Plan'!D412),('Mortgage Payment Plan'!E$18+'Mortgage Payment Plan'!E$19+IF(MONTH(A358)+1=MONTH(1&amp;'Mortgage Payment Plan'!E$21),'Mortgage Payment Plan'!E$20,IF(AND(MONTH(A358)+1=13,MONTH(1&amp;'Mortgage Payment Plan'!E$21)=1),'Mortgage Payment Plan'!E$20,0)))-(H_MortgageAmoritization!B358*'Mortgage Payment Plan'!E$9/12),'Mortgage Payment Plan'!D412),#N/A),#N/A)</f>
        <v>1645.5734851257373</v>
      </c>
      <c r="F359" s="50">
        <f>IFERROR(IF(B358&gt;0,IF(ISBLANK('Mortgage Payment Plan'!E412),(H_MortgageAmoritization!B358*'Mortgage Payment Plan'!E$9/12),'Mortgage Payment Plan'!E412),#N/A),#N/A)</f>
        <v>33.16651487426271</v>
      </c>
      <c r="G359" s="50">
        <f>IFERROR(IF(B358&gt;0,IF(ISBLANK('Mortgage Payment Plan'!F412),'Mortgage Payment Plan'!E$14,'Mortgage Payment Plan'!F412),#N/A),#N/A)</f>
        <v>0</v>
      </c>
      <c r="H359" s="50">
        <f t="shared" si="3"/>
        <v>1678.74</v>
      </c>
      <c r="J359" s="49">
        <v>56888</v>
      </c>
      <c r="N359" s="50">
        <v>4987.7294897268048</v>
      </c>
      <c r="O359" s="50">
        <v>324297.90948972671</v>
      </c>
      <c r="P359" s="50">
        <v>0</v>
      </c>
      <c r="Q359" s="50" t="e" cm="1">
        <f t="array" ref="Q359">IF('Mortgage Payment Plan'!E$22="Annual",IF(MATCH(J359,S:S,0),N359,#N/A),IF('Mortgage Payment Plan'!E$22="Percentage",_xlfn.IFS(R$2=J359,N359,R$3=J359,N359,R$4=J359,N359,R$5=J359,N359,R$6=J359,N359),#N/A))</f>
        <v>#N/A</v>
      </c>
      <c r="U359" s="49">
        <f>IFERROR(IF(V358&gt;0,IF(H_MortgageAmoritization!V358-H_MortgageAmoritization!Y359&gt;0,DATE(YEAR(U358),MONTH(U358)+1,DAY(U$2)),#N/A),#N/A),#N/A)</f>
        <v>56888</v>
      </c>
      <c r="V359" s="50">
        <f>IFERROR(IF(V358&gt;0,IF(OR(ISBLANK('Mortgage Payment Plan'!Q412),'Mortgage Payment Plan'!Q412=""),IF(H_MortgageAmoritization!V358-H_MortgageAmoritization!Y359&gt;0,H_MortgageAmoritization!V358-H_MortgageAmoritization!Y359,#N/A),'Mortgage Payment Plan'!Q412),#N/A),#N/A)</f>
        <v>4986.278726765875</v>
      </c>
      <c r="W359" s="50">
        <f>IFERROR(IF(AND(V358&gt;0,H_MortgageAmoritization!V358-H_MortgageAmoritization!Y359&gt;0),Z359+W358,#N/A),#N/A)</f>
        <v>324296.98366946442</v>
      </c>
      <c r="X359" s="50">
        <f>IFERROR(IF(AND(V358&gt;0,H_MortgageAmoritization!V358-H_MortgageAmoritization!Y359&gt;0),X358+AA359,#N/A),#N/A)</f>
        <v>0</v>
      </c>
      <c r="Y359" s="50">
        <f>IFERROR(IF(V358&gt;0,(IFERROR(('Mortgage Payment Plan'!E$8*('Mortgage Payment Plan'!E$9/12)/(1-((1+('Mortgage Payment Plan'!E$9/12))^IF('Mortgage Payment Plan'!E$16="30 Year Fixed",-360,-180)))),0))-(H_MortgageAmoritization!V358*'Mortgage Payment Plan'!E$9/12),#N/A),#N/A)</f>
        <v>1645.5821659640753</v>
      </c>
      <c r="Z359" s="50">
        <f>IFERROR(IF(V358&gt;0,(H_MortgageAmoritization!V358*'Mortgage Payment Plan'!E$9/12),#N/A),#N/A)</f>
        <v>33.159304463649754</v>
      </c>
      <c r="AA359" s="50">
        <f>IFERROR(IF(V358&gt;0,'Mortgage Payment Plan'!E$14,#N/A),#N/A)</f>
        <v>0</v>
      </c>
      <c r="AB359" s="49">
        <v>56888</v>
      </c>
      <c r="AC359" s="50">
        <v>4986.278726765875</v>
      </c>
      <c r="AD359" s="50">
        <v>324296.98366946442</v>
      </c>
      <c r="AE359" s="50">
        <v>0</v>
      </c>
    </row>
    <row r="360" spans="1:31" ht="15.75" customHeight="1" x14ac:dyDescent="0.25">
      <c r="A360" s="49">
        <f>IFERROR(IF(B359&gt;0,IF(ISBLANK('Mortgage Payment Plan'!C413),IF(H_MortgageAmoritization!B359-H_MortgageAmoritization!E360&gt;0,DATE(YEAR(A359),MONTH(A359)+1,DAY(A$2)),#N/A),'Mortgage Payment Plan'!C413),#N/A),#N/A)</f>
        <v>56919</v>
      </c>
      <c r="B360" s="50">
        <f>IFERROR(IF(B359&gt;0,IF(OR(ISBLANK('Mortgage Payment Plan'!G413),'Mortgage Payment Plan'!G413=""),IF(H_MortgageAmoritization!B359-H_MortgageAmoritization!E360&gt;0,H_MortgageAmoritization!B359-H_MortgageAmoritization!E360,#N/A),'Mortgage Payment Plan'!G413),#N/A),#N/A)</f>
        <v>3333.9281371754387</v>
      </c>
      <c r="C360" s="50">
        <f>IFERROR(IF(AND(B359&gt;0,H_MortgageAmoritization!B359-H_MortgageAmoritization!E360&gt;0),F360+C359,#N/A),#N/A)</f>
        <v>324322.84813717532</v>
      </c>
      <c r="D360" s="50">
        <f>IFERROR(IF(AND(B359&gt;0,H_MortgageAmoritization!B359-H_MortgageAmoritization!E360&gt;0),D359+G360,#N/A),#N/A)</f>
        <v>0</v>
      </c>
      <c r="E360" s="50">
        <f>IFERROR(IF(B359&gt;0,IF(ISBLANK('Mortgage Payment Plan'!D413),('Mortgage Payment Plan'!E$18+'Mortgage Payment Plan'!E$19+IF(MONTH(A359)+1=MONTH(1&amp;'Mortgage Payment Plan'!E$21),'Mortgage Payment Plan'!E$20,IF(AND(MONTH(A359)+1=13,MONTH(1&amp;'Mortgage Payment Plan'!E$21)=1),'Mortgage Payment Plan'!E$20,0)))-(H_MortgageAmoritization!B359*'Mortgage Payment Plan'!E$9/12),'Mortgage Payment Plan'!D413),#N/A),#N/A)</f>
        <v>1653.8013525513659</v>
      </c>
      <c r="F360" s="50">
        <f>IFERROR(IF(B359&gt;0,IF(ISBLANK('Mortgage Payment Plan'!E413),(H_MortgageAmoritization!B359*'Mortgage Payment Plan'!E$9/12),'Mortgage Payment Plan'!E413),#N/A),#N/A)</f>
        <v>24.938647448634025</v>
      </c>
      <c r="G360" s="50">
        <f>IFERROR(IF(B359&gt;0,IF(ISBLANK('Mortgage Payment Plan'!F413),'Mortgage Payment Plan'!E$14,'Mortgage Payment Plan'!F413),#N/A),#N/A)</f>
        <v>0</v>
      </c>
      <c r="H360" s="50">
        <f t="shared" si="3"/>
        <v>1678.74</v>
      </c>
      <c r="J360" s="49">
        <v>56919</v>
      </c>
      <c r="N360" s="50">
        <v>3333.9281371754387</v>
      </c>
      <c r="O360" s="50">
        <v>324322.84813717532</v>
      </c>
      <c r="P360" s="50">
        <v>0</v>
      </c>
      <c r="Q360" s="50" t="e" cm="1">
        <f t="array" ref="Q360">IF('Mortgage Payment Plan'!E$22="Annual",IF(MATCH(J360,S:S,0),N360,#N/A),IF('Mortgage Payment Plan'!E$22="Percentage",_xlfn.IFS(R$2=J360,N360,R$3=J360,N360,R$4=J360,N360,R$5=J360,N360,R$6=J360,N360),#N/A))</f>
        <v>#N/A</v>
      </c>
      <c r="U360" s="49">
        <f>IFERROR(IF(V359&gt;0,IF(H_MortgageAmoritization!V359-H_MortgageAmoritization!Y360&gt;0,DATE(YEAR(U359),MONTH(U359)+1,DAY(U$2)),#N/A),#N/A),#N/A)</f>
        <v>56919</v>
      </c>
      <c r="V360" s="50">
        <f>IFERROR(IF(V359&gt;0,IF(OR(ISBLANK('Mortgage Payment Plan'!Q413),'Mortgage Payment Plan'!Q413=""),IF(H_MortgageAmoritization!V359-H_MortgageAmoritization!Y360&gt;0,H_MortgageAmoritization!V359-H_MortgageAmoritization!Y360,#N/A),'Mortgage Payment Plan'!Q413),#N/A),#N/A)</f>
        <v>3332.4686499719792</v>
      </c>
      <c r="W360" s="50">
        <f>IFERROR(IF(AND(V359&gt;0,H_MortgageAmoritization!V359-H_MortgageAmoritization!Y360&gt;0),Z360+W359,#N/A),#N/A)</f>
        <v>324321.91506309825</v>
      </c>
      <c r="X360" s="50">
        <f>IFERROR(IF(AND(V359&gt;0,H_MortgageAmoritization!V359-H_MortgageAmoritization!Y360&gt;0),X359+AA360,#N/A),#N/A)</f>
        <v>0</v>
      </c>
      <c r="Y360" s="50">
        <f>IFERROR(IF(V359&gt;0,(IFERROR(('Mortgage Payment Plan'!E$8*('Mortgage Payment Plan'!E$9/12)/(1-((1+('Mortgage Payment Plan'!E$9/12))^IF('Mortgage Payment Plan'!E$16="30 Year Fixed",-360,-180)))),0))-(H_MortgageAmoritization!V359*'Mortgage Payment Plan'!E$9/12),#N/A),#N/A)</f>
        <v>1653.8100767938956</v>
      </c>
      <c r="Z360" s="50">
        <f>IFERROR(IF(V359&gt;0,(H_MortgageAmoritization!V359*'Mortgage Payment Plan'!E$9/12),#N/A),#N/A)</f>
        <v>24.931393633829373</v>
      </c>
      <c r="AA360" s="50">
        <f>IFERROR(IF(V359&gt;0,'Mortgage Payment Plan'!E$14,#N/A),#N/A)</f>
        <v>0</v>
      </c>
      <c r="AB360" s="49">
        <v>56919</v>
      </c>
      <c r="AC360" s="50">
        <v>3332.4686499719792</v>
      </c>
      <c r="AD360" s="50">
        <v>324321.91506309825</v>
      </c>
      <c r="AE360" s="50">
        <v>0</v>
      </c>
    </row>
    <row r="361" spans="1:31" ht="15.75" customHeight="1" x14ac:dyDescent="0.25">
      <c r="A361" s="49">
        <f>IFERROR(IF(B360&gt;0,IF(ISBLANK('Mortgage Payment Plan'!C414),IF(H_MortgageAmoritization!B360-H_MortgageAmoritization!E361&gt;0,DATE(YEAR(A360),MONTH(A360)+1,DAY(A$2)),#N/A),'Mortgage Payment Plan'!C414),#N/A),#N/A)</f>
        <v>56949</v>
      </c>
      <c r="B361" s="50">
        <f>IFERROR(IF(B360&gt;0,IF(OR(ISBLANK('Mortgage Payment Plan'!G414),'Mortgage Payment Plan'!G414=""),IF(H_MortgageAmoritization!B360-H_MortgageAmoritization!E361&gt;0,H_MortgageAmoritization!B360-H_MortgageAmoritization!E361,#N/A),'Mortgage Payment Plan'!G414),#N/A),#N/A)</f>
        <v>1671.8577778613158</v>
      </c>
      <c r="C361" s="50">
        <f>IFERROR(IF(AND(B360&gt;0,H_MortgageAmoritization!B360-H_MortgageAmoritization!E361&gt;0),F361+C360,#N/A),#N/A)</f>
        <v>324339.51777786121</v>
      </c>
      <c r="D361" s="50">
        <f>IFERROR(IF(AND(B360&gt;0,H_MortgageAmoritization!B360-H_MortgageAmoritization!E361&gt;0),D360+G361,#N/A),#N/A)</f>
        <v>0</v>
      </c>
      <c r="E361" s="50">
        <f>IFERROR(IF(B360&gt;0,IF(ISBLANK('Mortgage Payment Plan'!D414),('Mortgage Payment Plan'!E$18+'Mortgage Payment Plan'!E$19+IF(MONTH(A360)+1=MONTH(1&amp;'Mortgage Payment Plan'!E$21),'Mortgage Payment Plan'!E$20,IF(AND(MONTH(A360)+1=13,MONTH(1&amp;'Mortgage Payment Plan'!E$21)=1),'Mortgage Payment Plan'!E$20,0)))-(H_MortgageAmoritization!B360*'Mortgage Payment Plan'!E$9/12),'Mortgage Payment Plan'!D414),#N/A),#N/A)</f>
        <v>1662.0703593141229</v>
      </c>
      <c r="F361" s="50">
        <f>IFERROR(IF(B360&gt;0,IF(ISBLANK('Mortgage Payment Plan'!E414),(H_MortgageAmoritization!B360*'Mortgage Payment Plan'!E$9/12),'Mortgage Payment Plan'!E414),#N/A),#N/A)</f>
        <v>16.669640685877194</v>
      </c>
      <c r="G361" s="50">
        <f>IFERROR(IF(B360&gt;0,IF(ISBLANK('Mortgage Payment Plan'!F414),'Mortgage Payment Plan'!E$14,'Mortgage Payment Plan'!F414),#N/A),#N/A)</f>
        <v>0</v>
      </c>
      <c r="H361" s="50">
        <f t="shared" si="3"/>
        <v>1678.74</v>
      </c>
      <c r="J361" s="49">
        <v>56949</v>
      </c>
      <c r="N361" s="50">
        <v>1671.8577778613158</v>
      </c>
      <c r="O361" s="50">
        <v>324339.51777786121</v>
      </c>
      <c r="P361" s="50">
        <v>0</v>
      </c>
      <c r="Q361" s="50" t="e" cm="1">
        <f t="array" ref="Q361">IF('Mortgage Payment Plan'!E$22="Annual",IF(MATCH(J361,S:S,0),N361,#N/A),IF('Mortgage Payment Plan'!E$22="Percentage",_xlfn.IFS(R$2=J361,N361,R$3=J361,N361,R$4=J361,N361,R$5=J361,N361,R$6=J361,N361),#N/A))</f>
        <v>#N/A</v>
      </c>
      <c r="U361" s="49">
        <f>IFERROR(IF(V360&gt;0,IF(H_MortgageAmoritization!V360-H_MortgageAmoritization!Y361&gt;0,DATE(YEAR(U360),MONTH(U360)+1,DAY(U$2)),#N/A),#N/A),#N/A)</f>
        <v>56949</v>
      </c>
      <c r="V361" s="50">
        <f>IFERROR(IF(V360&gt;0,IF(OR(ISBLANK('Mortgage Payment Plan'!Q414),'Mortgage Payment Plan'!Q414=""),IF(H_MortgageAmoritization!V360-H_MortgageAmoritization!Y361&gt;0,H_MortgageAmoritization!V360-H_MortgageAmoritization!Y361,#N/A),'Mortgage Payment Plan'!Q414),#N/A),#N/A)</f>
        <v>1670.3895227941141</v>
      </c>
      <c r="W361" s="50">
        <f>IFERROR(IF(AND(V360&gt;0,H_MortgageAmoritization!V360-H_MortgageAmoritization!Y361&gt;0),Z361+W360,#N/A),#N/A)</f>
        <v>324338.57740634808</v>
      </c>
      <c r="X361" s="50">
        <f>IFERROR(IF(AND(V360&gt;0,H_MortgageAmoritization!V360-H_MortgageAmoritization!Y361&gt;0),X360+AA361,#N/A),#N/A)</f>
        <v>0</v>
      </c>
      <c r="Y361" s="50">
        <f>IFERROR(IF(V360&gt;0,(IFERROR(('Mortgage Payment Plan'!E$8*('Mortgage Payment Plan'!E$9/12)/(1-((1+('Mortgage Payment Plan'!E$9/12))^IF('Mortgage Payment Plan'!E$16="30 Year Fixed",-360,-180)))),0))-(H_MortgageAmoritization!V360*'Mortgage Payment Plan'!E$9/12),#N/A),#N/A)</f>
        <v>1662.0791271778651</v>
      </c>
      <c r="Z361" s="50">
        <f>IFERROR(IF(V360&gt;0,(H_MortgageAmoritization!V360*'Mortgage Payment Plan'!E$9/12),#N/A),#N/A)</f>
        <v>16.662343249859894</v>
      </c>
      <c r="AA361" s="50">
        <f>IFERROR(IF(V360&gt;0,'Mortgage Payment Plan'!E$14,#N/A),#N/A)</f>
        <v>0</v>
      </c>
      <c r="AB361" s="49">
        <v>56949</v>
      </c>
      <c r="AC361" s="50">
        <v>1670.3895227941141</v>
      </c>
      <c r="AD361" s="50">
        <v>324338.57740634808</v>
      </c>
      <c r="AE361" s="50">
        <v>0</v>
      </c>
    </row>
    <row r="362" spans="1:31" ht="15.75" customHeight="1" x14ac:dyDescent="0.25">
      <c r="A362" s="49">
        <f>IFERROR(IF(B361&gt;0,IF(ISBLANK('Mortgage Payment Plan'!C415),IF(H_MortgageAmoritization!B361-H_MortgageAmoritization!E362&gt;0,DATE(YEAR(A361),MONTH(A361)+1,DAY(A$2)),#N/A),'Mortgage Payment Plan'!C415),#N/A),#N/A)</f>
        <v>56980</v>
      </c>
      <c r="B362" s="50">
        <f>IFERROR(IF(B361&gt;0,IF(OR(ISBLANK('Mortgage Payment Plan'!G415),'Mortgage Payment Plan'!G415=""),IF(H_MortgageAmoritization!B361-H_MortgageAmoritization!E362&gt;0,H_MortgageAmoritization!B361-H_MortgageAmoritization!E362,#N/A),'Mortgage Payment Plan'!G415),#N/A),#N/A)</f>
        <v>1.4770667506222708</v>
      </c>
      <c r="C362" s="50">
        <f>IFERROR(IF(AND(B361&gt;0,H_MortgageAmoritization!B361-H_MortgageAmoritization!E362&gt;0),F362+C361,#N/A),#N/A)</f>
        <v>324347.87706675055</v>
      </c>
      <c r="D362" s="50">
        <f>IFERROR(IF(AND(B361&gt;0,H_MortgageAmoritization!B361-H_MortgageAmoritization!E362&gt;0),D361+G362,#N/A),#N/A)</f>
        <v>0</v>
      </c>
      <c r="E362" s="50">
        <f>IFERROR(IF(B361&gt;0,IF(ISBLANK('Mortgage Payment Plan'!D415),('Mortgage Payment Plan'!E$18+'Mortgage Payment Plan'!E$19+IF(MONTH(A361)+1=MONTH(1&amp;'Mortgage Payment Plan'!E$21),'Mortgage Payment Plan'!E$20,IF(AND(MONTH(A361)+1=13,MONTH(1&amp;'Mortgage Payment Plan'!E$21)=1),'Mortgage Payment Plan'!E$20,0)))-(H_MortgageAmoritization!B361*'Mortgage Payment Plan'!E$9/12),'Mortgage Payment Plan'!D415),#N/A),#N/A)</f>
        <v>1670.3807111106935</v>
      </c>
      <c r="F362" s="50">
        <f>IFERROR(IF(B361&gt;0,IF(ISBLANK('Mortgage Payment Plan'!E415),(H_MortgageAmoritization!B361*'Mortgage Payment Plan'!E$9/12),'Mortgage Payment Plan'!E415),#N/A),#N/A)</f>
        <v>8.359288889306578</v>
      </c>
      <c r="G362" s="50">
        <f>IFERROR(IF(B361&gt;0,IF(ISBLANK('Mortgage Payment Plan'!F415),'Mortgage Payment Plan'!E$14,'Mortgage Payment Plan'!F415),#N/A),#N/A)</f>
        <v>0</v>
      </c>
      <c r="H362" s="50">
        <f t="shared" si="3"/>
        <v>1678.74</v>
      </c>
      <c r="J362" s="49">
        <v>56980</v>
      </c>
      <c r="N362" s="50">
        <v>1.4770667506222708</v>
      </c>
      <c r="O362" s="50">
        <v>324347.87706675055</v>
      </c>
      <c r="P362" s="50">
        <v>0</v>
      </c>
      <c r="Q362" s="50" cm="1">
        <f t="array" ref="Q362">IF('Mortgage Payment Plan'!E$22="Annual",IF(MATCH(J362,S:S,0),N362,#N/A),IF('Mortgage Payment Plan'!E$22="Percentage",_xlfn.IFS(R$2=J362,N362,R$3=J362,N362,R$4=J362,N362,R$5=J362,N362,R$6=J362,N362),#N/A))</f>
        <v>1.4770667506222708</v>
      </c>
      <c r="U362" s="49" t="e">
        <f>IFERROR(IF(V361&gt;0,IF(H_MortgageAmoritization!V361-H_MortgageAmoritization!Y362&gt;0,DATE(YEAR(U361),MONTH(U361)+1,DAY(U$2)),#N/A),#N/A),#N/A)</f>
        <v>#N/A</v>
      </c>
      <c r="V362" s="50" t="e">
        <f>IFERROR(IF(V361&gt;0,IF(OR(ISBLANK('Mortgage Payment Plan'!Q415),'Mortgage Payment Plan'!Q415=""),IF(H_MortgageAmoritization!V361-H_MortgageAmoritization!Y362&gt;0,H_MortgageAmoritization!V361-H_MortgageAmoritization!Y362,#N/A),'Mortgage Payment Plan'!Q415),#N/A),#N/A)</f>
        <v>#N/A</v>
      </c>
      <c r="W362" s="50" t="e">
        <f>IFERROR(IF(AND(V361&gt;0,H_MortgageAmoritization!V361-H_MortgageAmoritization!Y362&gt;0),Z362+W361,#N/A),#N/A)</f>
        <v>#N/A</v>
      </c>
      <c r="X362" s="50" t="e">
        <f>IFERROR(IF(AND(V361&gt;0,H_MortgageAmoritization!V361-H_MortgageAmoritization!Y362&gt;0),X361+AA362,#N/A),#N/A)</f>
        <v>#N/A</v>
      </c>
      <c r="Y362" s="50">
        <f>IFERROR(IF(V361&gt;0,(IFERROR(('Mortgage Payment Plan'!E$8*('Mortgage Payment Plan'!E$9/12)/(1-((1+('Mortgage Payment Plan'!E$9/12))^IF('Mortgage Payment Plan'!E$16="30 Year Fixed",-360,-180)))),0))-(H_MortgageAmoritization!V361*'Mortgage Payment Plan'!E$9/12),#N/A),#N/A)</f>
        <v>1670.3895228137544</v>
      </c>
      <c r="Z362" s="50">
        <f>IFERROR(IF(V361&gt;0,(H_MortgageAmoritization!V361*'Mortgage Payment Plan'!E$9/12),#N/A),#N/A)</f>
        <v>8.3519476139705713</v>
      </c>
      <c r="AA362" s="50">
        <f>IFERROR(IF(V361&gt;0,'Mortgage Payment Plan'!E$14,#N/A),#N/A)</f>
        <v>0</v>
      </c>
      <c r="AB362" s="49"/>
      <c r="AC362" s="50"/>
      <c r="AD362" s="50"/>
      <c r="AE362" s="50"/>
    </row>
    <row r="363" spans="1:31" ht="15.75" customHeight="1" x14ac:dyDescent="0.25">
      <c r="A363" s="49" t="e">
        <f>IFERROR(IF(B362&gt;0,IF(ISBLANK('Mortgage Payment Plan'!C416),IF(H_MortgageAmoritization!B362-H_MortgageAmoritization!E363&gt;0,DATE(YEAR(A362),MONTH(A362)+1,DAY(A$2)),#N/A),'Mortgage Payment Plan'!C416),#N/A),#N/A)</f>
        <v>#N/A</v>
      </c>
      <c r="B363" s="50" t="e">
        <f>IFERROR(IF(B362&gt;0,IF(OR(ISBLANK('Mortgage Payment Plan'!G416),'Mortgage Payment Plan'!G416=""),IF(H_MortgageAmoritization!B362-H_MortgageAmoritization!E363&gt;0,H_MortgageAmoritization!B362-H_MortgageAmoritization!E363,#N/A),'Mortgage Payment Plan'!G416),#N/A),#N/A)</f>
        <v>#N/A</v>
      </c>
      <c r="C363" s="50" t="e">
        <f>IFERROR(IF(AND(B362&gt;0,H_MortgageAmoritization!B362-H_MortgageAmoritization!E363&gt;0),F363+C362,#N/A),#N/A)</f>
        <v>#N/A</v>
      </c>
      <c r="D363" s="50" t="e">
        <f>IFERROR(IF(AND(B362&gt;0,H_MortgageAmoritization!B362-H_MortgageAmoritization!E363&gt;0),D362+G363,#N/A),#N/A)</f>
        <v>#N/A</v>
      </c>
      <c r="E363" s="50">
        <f>IFERROR(IF(B362&gt;0,IF(ISBLANK('Mortgage Payment Plan'!D416),('Mortgage Payment Plan'!E$18+'Mortgage Payment Plan'!E$19+IF(MONTH(A362)+1=MONTH(1&amp;'Mortgage Payment Plan'!E$21),'Mortgage Payment Plan'!E$20,IF(AND(MONTH(A362)+1=13,MONTH(1&amp;'Mortgage Payment Plan'!E$21)=1),'Mortgage Payment Plan'!E$20,0)))-(H_MortgageAmoritization!B362*'Mortgage Payment Plan'!E$9/12),'Mortgage Payment Plan'!D416),#N/A),#N/A)</f>
        <v>1678.7326146662469</v>
      </c>
      <c r="F363" s="50">
        <f>IFERROR(IF(B362&gt;0,IF(ISBLANK('Mortgage Payment Plan'!E416),(H_MortgageAmoritization!B362*'Mortgage Payment Plan'!E$9/12),'Mortgage Payment Plan'!E416),#N/A),#N/A)</f>
        <v>7.3853337531113528E-3</v>
      </c>
      <c r="G363" s="50">
        <f>IFERROR(IF(B362&gt;0,IF(ISBLANK('Mortgage Payment Plan'!F416),'Mortgage Payment Plan'!E$14,'Mortgage Payment Plan'!F416),#N/A),#N/A)</f>
        <v>0</v>
      </c>
      <c r="H363" s="50">
        <f t="shared" si="3"/>
        <v>1678.74</v>
      </c>
      <c r="J363" s="49"/>
      <c r="N363" s="50"/>
      <c r="O363" s="50"/>
      <c r="P363" s="50"/>
      <c r="Q363" s="50" t="e" cm="1">
        <f t="array" ref="Q363">IF('Mortgage Payment Plan'!E$22="Annual",IF(MATCH(J363,S:S,0),N363,#N/A),IF('Mortgage Payment Plan'!E$22="Percentage",_xlfn.IFS(R$2=J363,N363,R$3=J363,N363,R$4=J363,N363,R$5=J363,N363,R$6=J363,N363),#N/A))</f>
        <v>#N/A</v>
      </c>
      <c r="U363" s="49" t="e">
        <f>IFERROR(IF(V362&gt;0,IF(H_MortgageAmoritization!V362-H_MortgageAmoritization!Y363&gt;0,DATE(YEAR(U362),MONTH(U362)+1,DAY(U$2)),#N/A),#N/A),#N/A)</f>
        <v>#N/A</v>
      </c>
      <c r="V363" s="50" t="e">
        <f>IFERROR(IF(V362&gt;0,IF(OR(ISBLANK('Mortgage Payment Plan'!Q416),'Mortgage Payment Plan'!Q416=""),IF(H_MortgageAmoritization!V362-H_MortgageAmoritization!Y363&gt;0,H_MortgageAmoritization!V362-H_MortgageAmoritization!Y363,#N/A),'Mortgage Payment Plan'!Q416),#N/A),#N/A)</f>
        <v>#N/A</v>
      </c>
      <c r="W363" s="50" t="e">
        <f>IFERROR(IF(AND(V362&gt;0,H_MortgageAmoritization!V362-H_MortgageAmoritization!Y363&gt;0),Z363+W362,#N/A),#N/A)</f>
        <v>#N/A</v>
      </c>
      <c r="X363" s="50" t="e">
        <f>IFERROR(IF(AND(V362&gt;0,H_MortgageAmoritization!V362-H_MortgageAmoritization!Y363&gt;0),X362+AA363,#N/A),#N/A)</f>
        <v>#N/A</v>
      </c>
      <c r="Y363" s="50" t="e">
        <f>IFERROR(IF(V362&gt;0,(IFERROR(('Mortgage Payment Plan'!E$8*('Mortgage Payment Plan'!E$9/12)/(1-((1+('Mortgage Payment Plan'!E$9/12))^IF('Mortgage Payment Plan'!E$16="30 Year Fixed",-360,-180)))),0))-(H_MortgageAmoritization!V362*'Mortgage Payment Plan'!E$9/12),#N/A),#N/A)</f>
        <v>#N/A</v>
      </c>
      <c r="Z363" s="50" t="e">
        <f>IFERROR(IF(V362&gt;0,(H_MortgageAmoritization!V362*'Mortgage Payment Plan'!E$9/12),#N/A),#N/A)</f>
        <v>#N/A</v>
      </c>
      <c r="AA363" s="50" t="e">
        <f>IFERROR(IF(V362&gt;0,'Mortgage Payment Plan'!E$14,#N/A),#N/A)</f>
        <v>#N/A</v>
      </c>
      <c r="AB363" s="49"/>
      <c r="AC363" s="50"/>
      <c r="AD363" s="50"/>
      <c r="AE363" s="50"/>
    </row>
    <row r="364" spans="1:31" ht="15.75" customHeight="1" x14ac:dyDescent="0.25">
      <c r="A364" s="49" t="e">
        <f>IFERROR(IF(B363&gt;0,IF(ISBLANK('Mortgage Payment Plan'!C417),IF(H_MortgageAmoritization!B363-H_MortgageAmoritization!E364&gt;0,DATE(YEAR(A363),MONTH(A363)+1,DAY(A$2)),#N/A),'Mortgage Payment Plan'!C417),#N/A),#N/A)</f>
        <v>#N/A</v>
      </c>
      <c r="B364" s="50" t="e">
        <f>IFERROR(IF(B363&gt;0,IF(OR(ISBLANK('Mortgage Payment Plan'!G417),'Mortgage Payment Plan'!G417=""),IF(H_MortgageAmoritization!B363-H_MortgageAmoritization!E364&gt;0,H_MortgageAmoritization!B363-H_MortgageAmoritization!E364,#N/A),'Mortgage Payment Plan'!G417),#N/A),#N/A)</f>
        <v>#N/A</v>
      </c>
      <c r="C364" s="50" t="e">
        <f>IFERROR(IF(AND(B363&gt;0,H_MortgageAmoritization!B363-H_MortgageAmoritization!E364&gt;0),F364+C363,#N/A),#N/A)</f>
        <v>#N/A</v>
      </c>
      <c r="D364" s="50" t="e">
        <f>IFERROR(IF(AND(B363&gt;0,H_MortgageAmoritization!B363-H_MortgageAmoritization!E364&gt;0),D363+G364,#N/A),#N/A)</f>
        <v>#N/A</v>
      </c>
      <c r="E364" s="50" t="e">
        <f>IFERROR(IF(B363&gt;0,IF(ISBLANK('Mortgage Payment Plan'!D417),('Mortgage Payment Plan'!E$18+'Mortgage Payment Plan'!E$19+IF(MONTH(A363)+1=MONTH(1&amp;'Mortgage Payment Plan'!E$21),'Mortgage Payment Plan'!E$20,IF(AND(MONTH(A363)+1=13,MONTH(1&amp;'Mortgage Payment Plan'!E$21)=1),'Mortgage Payment Plan'!E$20,0)))-(H_MortgageAmoritization!B363*'Mortgage Payment Plan'!E$9/12),'Mortgage Payment Plan'!D417),#N/A),#N/A)</f>
        <v>#N/A</v>
      </c>
      <c r="F364" s="50" t="e">
        <f>IFERROR(IF(B363&gt;0,IF(ISBLANK('Mortgage Payment Plan'!E417),(H_MortgageAmoritization!B363*'Mortgage Payment Plan'!E$9/12),'Mortgage Payment Plan'!E417),#N/A),#N/A)</f>
        <v>#N/A</v>
      </c>
      <c r="G364" s="50" t="e">
        <f>IFERROR(IF(B363&gt;0,IF(ISBLANK('Mortgage Payment Plan'!F417),'Mortgage Payment Plan'!E$14,'Mortgage Payment Plan'!F417),#N/A),#N/A)</f>
        <v>#N/A</v>
      </c>
      <c r="H364" s="50" t="e">
        <f t="shared" ref="H364" si="4">IFERROR(IF(B363&gt;0,SUM(E364:G364),#N/A),#N/A)</f>
        <v>#N/A</v>
      </c>
      <c r="J364" s="49"/>
      <c r="N364" s="50"/>
      <c r="O364" s="50"/>
      <c r="P364" s="50"/>
      <c r="Q364" s="50" t="e" cm="1">
        <f t="array" ref="Q364">IF('Mortgage Payment Plan'!E$22="Annual",IF(MATCH(J364,S:S,0),N364,#N/A),IF('Mortgage Payment Plan'!E$22="Percentage",_xlfn.IFS(R$2=J364,N364,R$3=J364,N364,R$4=J364,N364,R$5=J364,N364,R$6=J364,N364),#N/A))</f>
        <v>#N/A</v>
      </c>
      <c r="U364" s="49" t="e">
        <f>IFERROR(IF(V363&gt;0,IF(H_MortgageAmoritization!V363-H_MortgageAmoritization!Y364&gt;0,DATE(YEAR(U363),MONTH(U363)+1,DAY(U$2)),#N/A),#N/A),#N/A)</f>
        <v>#N/A</v>
      </c>
      <c r="V364" s="50" t="e">
        <f>IFERROR(IF(V363&gt;0,IF(OR(ISBLANK('Mortgage Payment Plan'!Q417),'Mortgage Payment Plan'!Q417=""),IF(H_MortgageAmoritization!V363-H_MortgageAmoritization!Y364&gt;0,H_MortgageAmoritization!V363-H_MortgageAmoritization!Y364,#N/A),'Mortgage Payment Plan'!Q417),#N/A),#N/A)</f>
        <v>#N/A</v>
      </c>
      <c r="W364" s="50" t="e">
        <f>IFERROR(IF(AND(V363&gt;0,H_MortgageAmoritization!V363-H_MortgageAmoritization!Y364&gt;0),Z364+W363,#N/A),#N/A)</f>
        <v>#N/A</v>
      </c>
      <c r="X364" s="50" t="e">
        <f>IFERROR(IF(AND(V363&gt;0,H_MortgageAmoritization!V363-H_MortgageAmoritization!Y364&gt;0),X363+AA364,#N/A),#N/A)</f>
        <v>#N/A</v>
      </c>
      <c r="Y364" s="50" t="e">
        <f>IFERROR(IF(V363&gt;0,(IFERROR(('Mortgage Payment Plan'!E$8*('Mortgage Payment Plan'!E$9/12)/(1-((1+('Mortgage Payment Plan'!E$9/12))^IF('Mortgage Payment Plan'!E$16="30 Year Fixed",-360,-180)))),0))-(H_MortgageAmoritization!V363*'Mortgage Payment Plan'!E$9/12),#N/A),#N/A)</f>
        <v>#N/A</v>
      </c>
      <c r="Z364" s="50" t="e">
        <f>IFERROR(IF(V363&gt;0,(H_MortgageAmoritization!V363*'Mortgage Payment Plan'!E$9/12),#N/A),#N/A)</f>
        <v>#N/A</v>
      </c>
      <c r="AA364" s="50" t="e">
        <f>IFERROR(IF(V363&gt;0,'Mortgage Payment Plan'!E$14,#N/A),#N/A)</f>
        <v>#N/A</v>
      </c>
      <c r="AB364" s="49"/>
      <c r="AC364" s="50"/>
      <c r="AD364" s="50"/>
      <c r="AE364" s="50"/>
    </row>
    <row r="365" spans="1:31" ht="15.75" customHeight="1" x14ac:dyDescent="0.25">
      <c r="A365" s="49"/>
      <c r="B365" s="50"/>
      <c r="C365" s="50"/>
      <c r="D365" s="50"/>
      <c r="E365" s="50"/>
      <c r="F365" s="50"/>
      <c r="G365" s="50"/>
      <c r="J365" s="49"/>
      <c r="N365" s="50"/>
      <c r="O365" s="50"/>
      <c r="P365" s="50"/>
      <c r="Q365" s="50"/>
      <c r="U365" s="49"/>
      <c r="V365" s="50"/>
      <c r="W365" s="50"/>
      <c r="X365" s="50"/>
      <c r="Y365" s="50"/>
      <c r="Z365" s="50"/>
      <c r="AA365" s="50"/>
      <c r="AB365" s="49"/>
      <c r="AC365" s="50"/>
      <c r="AD365" s="50"/>
      <c r="AE365" s="50"/>
    </row>
    <row r="366" spans="1:31" ht="15.75" customHeight="1" x14ac:dyDescent="0.25">
      <c r="A366" s="49"/>
      <c r="B366" s="50"/>
      <c r="C366" s="50"/>
      <c r="D366" s="50"/>
      <c r="E366" s="50"/>
      <c r="F366" s="50"/>
      <c r="G366" s="50"/>
      <c r="J366" s="49"/>
      <c r="N366" s="50"/>
      <c r="O366" s="50"/>
      <c r="P366" s="50"/>
      <c r="Q366" s="50"/>
      <c r="U366" s="49"/>
      <c r="V366" s="50"/>
      <c r="W366" s="50"/>
      <c r="X366" s="50"/>
      <c r="Y366" s="50"/>
      <c r="Z366" s="50"/>
      <c r="AA366" s="50"/>
      <c r="AB366" s="49"/>
      <c r="AC366" s="50"/>
      <c r="AD366" s="50"/>
      <c r="AE366" s="50"/>
    </row>
    <row r="367" spans="1:31" ht="15.75" customHeight="1" x14ac:dyDescent="0.25">
      <c r="A367" s="49"/>
      <c r="B367" s="50"/>
      <c r="C367" s="50"/>
      <c r="D367" s="50"/>
      <c r="E367" s="50"/>
      <c r="F367" s="50"/>
      <c r="G367" s="50"/>
      <c r="J367" s="49"/>
      <c r="N367" s="50"/>
      <c r="O367" s="50"/>
      <c r="P367" s="50"/>
      <c r="Q367" s="50"/>
      <c r="U367" s="49"/>
      <c r="V367" s="50"/>
      <c r="W367" s="50"/>
      <c r="X367" s="50"/>
      <c r="Y367" s="50"/>
      <c r="Z367" s="50"/>
      <c r="AA367" s="50"/>
      <c r="AB367" s="49"/>
      <c r="AC367" s="50"/>
      <c r="AD367" s="50"/>
      <c r="AE367" s="50"/>
    </row>
    <row r="368" spans="1:31" ht="15.75" customHeight="1" x14ac:dyDescent="0.25">
      <c r="A368" s="49"/>
      <c r="B368" s="50"/>
      <c r="C368" s="50"/>
      <c r="D368" s="50"/>
      <c r="E368" s="50"/>
      <c r="F368" s="50"/>
      <c r="G368" s="50"/>
      <c r="J368" s="49"/>
      <c r="N368" s="50"/>
      <c r="O368" s="50"/>
      <c r="P368" s="50"/>
      <c r="Q368" s="50"/>
      <c r="U368" s="49"/>
      <c r="V368" s="50"/>
      <c r="W368" s="50"/>
      <c r="X368" s="50"/>
      <c r="Y368" s="50"/>
      <c r="Z368" s="50"/>
      <c r="AA368" s="50"/>
      <c r="AB368" s="49"/>
      <c r="AC368" s="50"/>
      <c r="AD368" s="50"/>
      <c r="AE368" s="50"/>
    </row>
    <row r="369" spans="1:31" ht="15.75" customHeight="1" x14ac:dyDescent="0.25">
      <c r="A369" s="49"/>
      <c r="B369" s="50"/>
      <c r="C369" s="50"/>
      <c r="D369" s="50"/>
      <c r="E369" s="50"/>
      <c r="F369" s="50"/>
      <c r="G369" s="50"/>
      <c r="J369" s="49"/>
      <c r="N369" s="50"/>
      <c r="O369" s="50"/>
      <c r="P369" s="50"/>
      <c r="Q369" s="50"/>
      <c r="U369" s="49"/>
      <c r="V369" s="50"/>
      <c r="W369" s="50"/>
      <c r="X369" s="50"/>
      <c r="Y369" s="50"/>
      <c r="Z369" s="50"/>
      <c r="AA369" s="50"/>
      <c r="AB369" s="49"/>
      <c r="AC369" s="50"/>
      <c r="AD369" s="50"/>
      <c r="AE369" s="50"/>
    </row>
    <row r="370" spans="1:31" ht="15.75" customHeight="1" x14ac:dyDescent="0.25">
      <c r="A370" s="49"/>
      <c r="B370" s="50"/>
      <c r="C370" s="50"/>
      <c r="D370" s="50"/>
      <c r="E370" s="50"/>
      <c r="F370" s="50"/>
      <c r="G370" s="50"/>
      <c r="J370" s="49"/>
      <c r="N370" s="50"/>
      <c r="O370" s="50"/>
      <c r="P370" s="50"/>
      <c r="Q370" s="50"/>
      <c r="U370" s="49"/>
      <c r="V370" s="50"/>
      <c r="W370" s="50"/>
      <c r="X370" s="50"/>
      <c r="Y370" s="50"/>
      <c r="Z370" s="50"/>
      <c r="AA370" s="50"/>
      <c r="AB370" s="49"/>
      <c r="AC370" s="50"/>
      <c r="AD370" s="50"/>
      <c r="AE370" s="50"/>
    </row>
    <row r="371" spans="1:31" ht="15.75" customHeight="1" x14ac:dyDescent="0.25">
      <c r="A371" s="49"/>
      <c r="B371" s="50"/>
      <c r="C371" s="50"/>
      <c r="D371" s="50"/>
      <c r="E371" s="50"/>
      <c r="F371" s="50"/>
      <c r="G371" s="50"/>
      <c r="J371" s="49"/>
      <c r="N371" s="50"/>
      <c r="O371" s="50"/>
      <c r="P371" s="50"/>
      <c r="Q371" s="50"/>
      <c r="U371" s="49"/>
      <c r="V371" s="50"/>
      <c r="W371" s="50"/>
      <c r="X371" s="50"/>
      <c r="Y371" s="50"/>
      <c r="Z371" s="50"/>
      <c r="AA371" s="50"/>
      <c r="AB371" s="49"/>
      <c r="AC371" s="50"/>
      <c r="AD371" s="50"/>
      <c r="AE371" s="50"/>
    </row>
    <row r="372" spans="1:31" ht="15.75" customHeight="1" x14ac:dyDescent="0.25">
      <c r="A372" s="49"/>
      <c r="B372" s="50"/>
      <c r="C372" s="50"/>
      <c r="D372" s="50"/>
      <c r="E372" s="50"/>
      <c r="F372" s="50"/>
      <c r="G372" s="50"/>
      <c r="J372" s="49"/>
      <c r="N372" s="50"/>
      <c r="O372" s="50"/>
      <c r="P372" s="50"/>
      <c r="Q372" s="50"/>
      <c r="U372" s="49"/>
      <c r="V372" s="50"/>
      <c r="W372" s="50"/>
      <c r="X372" s="50"/>
      <c r="Y372" s="50"/>
      <c r="Z372" s="50"/>
      <c r="AA372" s="50"/>
      <c r="AB372" s="49"/>
      <c r="AC372" s="50"/>
      <c r="AD372" s="50"/>
      <c r="AE372" s="50"/>
    </row>
    <row r="373" spans="1:31" ht="15.75" customHeight="1" x14ac:dyDescent="0.25">
      <c r="A373" s="49"/>
      <c r="B373" s="50"/>
      <c r="C373" s="50"/>
      <c r="D373" s="50"/>
      <c r="E373" s="50"/>
      <c r="F373" s="50"/>
      <c r="G373" s="50"/>
      <c r="J373" s="49"/>
      <c r="N373" s="50"/>
      <c r="O373" s="50"/>
      <c r="P373" s="50"/>
      <c r="Q373" s="50"/>
      <c r="U373" s="49"/>
      <c r="V373" s="50"/>
      <c r="W373" s="50"/>
      <c r="X373" s="50"/>
      <c r="Y373" s="50"/>
      <c r="Z373" s="50"/>
      <c r="AA373" s="50"/>
      <c r="AB373" s="49"/>
      <c r="AC373" s="50"/>
      <c r="AD373" s="50"/>
      <c r="AE373" s="50"/>
    </row>
    <row r="374" spans="1:31" ht="15.75" customHeight="1" x14ac:dyDescent="0.25">
      <c r="A374" s="49"/>
      <c r="B374" s="50"/>
      <c r="C374" s="50"/>
      <c r="D374" s="50"/>
      <c r="E374" s="50"/>
      <c r="F374" s="50"/>
      <c r="G374" s="50"/>
      <c r="J374" s="49"/>
      <c r="N374" s="50"/>
      <c r="O374" s="50"/>
      <c r="P374" s="50"/>
      <c r="Q374" s="50"/>
      <c r="U374" s="49"/>
      <c r="V374" s="50"/>
      <c r="W374" s="50"/>
      <c r="X374" s="50"/>
      <c r="Y374" s="50"/>
      <c r="Z374" s="50"/>
      <c r="AA374" s="50"/>
      <c r="AB374" s="49"/>
      <c r="AC374" s="50"/>
      <c r="AD374" s="50"/>
      <c r="AE374" s="50"/>
    </row>
    <row r="375" spans="1:31" ht="15.75" customHeight="1" x14ac:dyDescent="0.25">
      <c r="A375" s="49"/>
      <c r="B375" s="50"/>
      <c r="C375" s="50"/>
      <c r="D375" s="50"/>
      <c r="E375" s="50"/>
      <c r="F375" s="50"/>
      <c r="G375" s="50"/>
      <c r="J375" s="49"/>
      <c r="N375" s="50"/>
      <c r="O375" s="50"/>
      <c r="P375" s="50"/>
      <c r="Q375" s="50"/>
      <c r="U375" s="49"/>
      <c r="V375" s="50"/>
      <c r="W375" s="50"/>
      <c r="X375" s="50"/>
      <c r="Y375" s="50"/>
      <c r="Z375" s="50"/>
      <c r="AA375" s="50"/>
      <c r="AB375" s="49"/>
      <c r="AC375" s="50"/>
      <c r="AD375" s="50"/>
      <c r="AE375" s="50"/>
    </row>
    <row r="376" spans="1:31" ht="15.75" customHeight="1" x14ac:dyDescent="0.25">
      <c r="A376" s="49"/>
      <c r="B376" s="50"/>
      <c r="C376" s="50"/>
      <c r="D376" s="50"/>
      <c r="E376" s="50"/>
      <c r="F376" s="50"/>
      <c r="G376" s="50"/>
      <c r="J376" s="49"/>
      <c r="N376" s="50"/>
      <c r="O376" s="50"/>
      <c r="P376" s="50"/>
      <c r="Q376" s="50"/>
      <c r="U376" s="49"/>
      <c r="V376" s="50"/>
      <c r="W376" s="50"/>
      <c r="X376" s="50"/>
      <c r="Y376" s="50"/>
      <c r="Z376" s="50"/>
      <c r="AA376" s="50"/>
      <c r="AB376" s="49"/>
      <c r="AC376" s="50"/>
      <c r="AD376" s="50"/>
      <c r="AE376" s="50"/>
    </row>
    <row r="377" spans="1:31" ht="15.75" customHeight="1" x14ac:dyDescent="0.25">
      <c r="A377" s="49"/>
      <c r="B377" s="50"/>
      <c r="C377" s="50"/>
      <c r="D377" s="50"/>
      <c r="E377" s="50"/>
      <c r="F377" s="50"/>
      <c r="G377" s="50"/>
      <c r="J377" s="49"/>
      <c r="N377" s="50"/>
      <c r="O377" s="50"/>
      <c r="P377" s="50"/>
      <c r="Q377" s="50"/>
      <c r="U377" s="49"/>
      <c r="V377" s="50"/>
      <c r="W377" s="50"/>
      <c r="X377" s="50"/>
      <c r="Y377" s="50"/>
      <c r="Z377" s="50"/>
      <c r="AA377" s="50"/>
      <c r="AB377" s="49"/>
      <c r="AC377" s="50"/>
      <c r="AD377" s="50"/>
      <c r="AE377" s="50"/>
    </row>
    <row r="378" spans="1:31" ht="15.75" customHeight="1" x14ac:dyDescent="0.25">
      <c r="A378" s="49"/>
      <c r="B378" s="50"/>
      <c r="C378" s="50"/>
      <c r="D378" s="50"/>
      <c r="E378" s="50"/>
      <c r="F378" s="50"/>
      <c r="G378" s="50"/>
      <c r="J378" s="49"/>
      <c r="N378" s="50"/>
      <c r="O378" s="50"/>
      <c r="P378" s="50"/>
      <c r="Q378" s="50"/>
      <c r="U378" s="49"/>
      <c r="V378" s="50"/>
      <c r="W378" s="50"/>
      <c r="X378" s="50"/>
      <c r="Y378" s="50"/>
      <c r="Z378" s="50"/>
      <c r="AA378" s="50"/>
      <c r="AB378" s="49"/>
      <c r="AC378" s="50"/>
      <c r="AD378" s="50"/>
      <c r="AE378" s="50"/>
    </row>
    <row r="379" spans="1:31" ht="15.75" customHeight="1" x14ac:dyDescent="0.25">
      <c r="A379" s="49"/>
      <c r="B379" s="50"/>
      <c r="C379" s="50"/>
      <c r="D379" s="50"/>
      <c r="E379" s="50"/>
      <c r="F379" s="50"/>
      <c r="G379" s="50"/>
      <c r="J379" s="49"/>
      <c r="N379" s="50"/>
      <c r="O379" s="50"/>
      <c r="P379" s="50"/>
      <c r="Q379" s="50"/>
      <c r="U379" s="49"/>
      <c r="V379" s="50"/>
      <c r="W379" s="50"/>
      <c r="X379" s="50"/>
      <c r="Y379" s="50"/>
      <c r="Z379" s="50"/>
      <c r="AA379" s="50"/>
      <c r="AB379" s="49"/>
      <c r="AC379" s="50"/>
      <c r="AD379" s="50"/>
      <c r="AE379" s="50"/>
    </row>
    <row r="380" spans="1:31" ht="15.75" customHeight="1" x14ac:dyDescent="0.25">
      <c r="A380" s="49"/>
      <c r="B380" s="50"/>
      <c r="C380" s="50"/>
      <c r="D380" s="50"/>
      <c r="E380" s="50"/>
      <c r="F380" s="50"/>
      <c r="G380" s="50"/>
      <c r="J380" s="49"/>
      <c r="N380" s="50"/>
      <c r="O380" s="50"/>
      <c r="P380" s="50"/>
      <c r="Q380" s="50"/>
      <c r="U380" s="49"/>
      <c r="V380" s="50"/>
      <c r="W380" s="50"/>
      <c r="X380" s="50"/>
      <c r="Y380" s="50"/>
      <c r="Z380" s="50"/>
      <c r="AA380" s="50"/>
      <c r="AB380" s="49"/>
      <c r="AC380" s="50"/>
      <c r="AD380" s="50"/>
      <c r="AE380" s="50"/>
    </row>
    <row r="381" spans="1:31" ht="15.75" customHeight="1" x14ac:dyDescent="0.25">
      <c r="A381" s="49"/>
      <c r="B381" s="50"/>
      <c r="C381" s="50"/>
      <c r="D381" s="50"/>
      <c r="E381" s="50"/>
      <c r="F381" s="50"/>
      <c r="G381" s="50"/>
      <c r="J381" s="49"/>
      <c r="N381" s="50"/>
      <c r="O381" s="50"/>
      <c r="P381" s="50"/>
      <c r="Q381" s="50"/>
      <c r="U381" s="49"/>
      <c r="V381" s="50"/>
      <c r="W381" s="50"/>
      <c r="X381" s="50"/>
      <c r="Y381" s="50"/>
      <c r="Z381" s="50"/>
      <c r="AA381" s="50"/>
      <c r="AB381" s="49"/>
      <c r="AC381" s="50"/>
      <c r="AD381" s="50"/>
      <c r="AE381" s="50"/>
    </row>
    <row r="382" spans="1:31" ht="15.75" customHeight="1" x14ac:dyDescent="0.25">
      <c r="A382" s="49"/>
      <c r="B382" s="50"/>
      <c r="C382" s="50"/>
      <c r="D382" s="50"/>
      <c r="E382" s="50"/>
      <c r="F382" s="50"/>
      <c r="G382" s="50"/>
      <c r="J382" s="49"/>
      <c r="N382" s="50"/>
      <c r="O382" s="50"/>
      <c r="P382" s="50"/>
      <c r="Q382" s="50"/>
      <c r="U382" s="49"/>
      <c r="V382" s="50"/>
      <c r="W382" s="50"/>
      <c r="X382" s="50"/>
      <c r="Y382" s="50"/>
      <c r="Z382" s="50"/>
      <c r="AA382" s="50"/>
      <c r="AB382" s="49"/>
      <c r="AC382" s="50"/>
      <c r="AD382" s="50"/>
      <c r="AE382" s="50"/>
    </row>
    <row r="383" spans="1:31" ht="15.75" customHeight="1" x14ac:dyDescent="0.25">
      <c r="A383" s="49"/>
      <c r="B383" s="50"/>
      <c r="C383" s="50"/>
      <c r="D383" s="50"/>
      <c r="E383" s="50"/>
      <c r="F383" s="50"/>
      <c r="G383" s="50"/>
      <c r="J383" s="49"/>
      <c r="N383" s="50"/>
      <c r="O383" s="50"/>
      <c r="P383" s="50"/>
      <c r="Q383" s="50"/>
      <c r="U383" s="49"/>
      <c r="V383" s="50"/>
      <c r="W383" s="50"/>
      <c r="X383" s="50"/>
      <c r="Y383" s="50"/>
      <c r="Z383" s="50"/>
      <c r="AA383" s="50"/>
      <c r="AB383" s="49"/>
      <c r="AC383" s="50"/>
      <c r="AD383" s="50"/>
      <c r="AE383" s="50"/>
    </row>
    <row r="384" spans="1:31" ht="15.75" customHeight="1" x14ac:dyDescent="0.25">
      <c r="A384" s="49"/>
      <c r="B384" s="50"/>
      <c r="C384" s="50"/>
      <c r="D384" s="50"/>
      <c r="E384" s="50"/>
      <c r="F384" s="50"/>
      <c r="G384" s="50"/>
      <c r="J384" s="49"/>
      <c r="N384" s="50"/>
      <c r="O384" s="50"/>
      <c r="P384" s="50"/>
      <c r="Q384" s="50"/>
      <c r="U384" s="49"/>
      <c r="V384" s="50"/>
      <c r="W384" s="50"/>
      <c r="X384" s="50"/>
      <c r="Y384" s="50"/>
      <c r="Z384" s="50"/>
      <c r="AA384" s="50"/>
      <c r="AB384" s="49"/>
      <c r="AC384" s="50"/>
      <c r="AD384" s="50"/>
      <c r="AE384" s="50"/>
    </row>
    <row r="385" spans="1:31" ht="15.75" customHeight="1" x14ac:dyDescent="0.25">
      <c r="A385" s="49"/>
      <c r="B385" s="50"/>
      <c r="C385" s="50"/>
      <c r="D385" s="50"/>
      <c r="E385" s="50"/>
      <c r="F385" s="50"/>
      <c r="G385" s="50"/>
      <c r="J385" s="49"/>
      <c r="N385" s="50"/>
      <c r="O385" s="50"/>
      <c r="P385" s="50"/>
      <c r="Q385" s="50"/>
      <c r="U385" s="49"/>
      <c r="V385" s="50"/>
      <c r="W385" s="50"/>
      <c r="X385" s="50"/>
      <c r="Y385" s="50"/>
      <c r="Z385" s="50"/>
      <c r="AA385" s="50"/>
      <c r="AB385" s="49"/>
      <c r="AC385" s="50"/>
      <c r="AD385" s="50"/>
      <c r="AE385" s="50"/>
    </row>
    <row r="386" spans="1:31" ht="15.75" customHeight="1" x14ac:dyDescent="0.25">
      <c r="A386" s="49"/>
      <c r="B386" s="50"/>
      <c r="C386" s="50"/>
      <c r="D386" s="50"/>
      <c r="E386" s="50"/>
      <c r="F386" s="50"/>
      <c r="G386" s="50"/>
      <c r="J386" s="49"/>
      <c r="N386" s="50"/>
      <c r="O386" s="50"/>
      <c r="P386" s="50"/>
      <c r="Q386" s="50"/>
      <c r="U386" s="49"/>
      <c r="V386" s="50"/>
      <c r="W386" s="50"/>
      <c r="X386" s="50"/>
      <c r="Y386" s="50"/>
      <c r="Z386" s="50"/>
      <c r="AA386" s="50"/>
      <c r="AB386" s="49"/>
      <c r="AC386" s="50"/>
      <c r="AD386" s="50"/>
      <c r="AE386" s="50"/>
    </row>
    <row r="387" spans="1:31" ht="15.75" customHeight="1" x14ac:dyDescent="0.25">
      <c r="A387" s="49"/>
      <c r="B387" s="50"/>
      <c r="C387" s="50"/>
      <c r="D387" s="50"/>
      <c r="E387" s="50"/>
      <c r="F387" s="50"/>
      <c r="G387" s="50"/>
      <c r="J387" s="49"/>
      <c r="N387" s="50"/>
      <c r="O387" s="50"/>
      <c r="P387" s="50"/>
      <c r="Q387" s="50"/>
      <c r="U387" s="49"/>
      <c r="V387" s="50"/>
      <c r="W387" s="50"/>
      <c r="X387" s="50"/>
      <c r="Y387" s="50"/>
      <c r="Z387" s="50"/>
      <c r="AA387" s="50"/>
      <c r="AB387" s="49"/>
      <c r="AC387" s="50"/>
      <c r="AD387" s="50"/>
      <c r="AE387" s="50"/>
    </row>
    <row r="388" spans="1:31" ht="15.75" customHeight="1" x14ac:dyDescent="0.25">
      <c r="A388" s="49"/>
      <c r="B388" s="50"/>
      <c r="C388" s="50"/>
      <c r="D388" s="50"/>
      <c r="E388" s="50"/>
      <c r="F388" s="50"/>
      <c r="G388" s="50"/>
      <c r="J388" s="49"/>
      <c r="N388" s="50"/>
      <c r="O388" s="50"/>
      <c r="P388" s="50"/>
      <c r="Q388" s="50"/>
      <c r="U388" s="49"/>
      <c r="V388" s="50"/>
      <c r="W388" s="50"/>
      <c r="X388" s="50"/>
      <c r="Y388" s="50"/>
      <c r="Z388" s="50"/>
      <c r="AA388" s="50"/>
      <c r="AB388" s="49"/>
      <c r="AC388" s="50"/>
      <c r="AD388" s="50"/>
      <c r="AE388" s="50"/>
    </row>
    <row r="389" spans="1:31" ht="15.75" customHeight="1" x14ac:dyDescent="0.25">
      <c r="A389" s="49"/>
      <c r="B389" s="50"/>
      <c r="C389" s="50"/>
      <c r="D389" s="50"/>
      <c r="E389" s="50"/>
      <c r="F389" s="50"/>
      <c r="G389" s="50"/>
      <c r="J389" s="49"/>
      <c r="N389" s="50"/>
      <c r="O389" s="50"/>
      <c r="P389" s="50"/>
      <c r="Q389" s="50"/>
      <c r="U389" s="49"/>
      <c r="V389" s="50"/>
      <c r="W389" s="50"/>
      <c r="X389" s="50"/>
      <c r="Y389" s="50"/>
      <c r="Z389" s="50"/>
      <c r="AA389" s="50"/>
      <c r="AB389" s="49"/>
      <c r="AC389" s="50"/>
      <c r="AD389" s="50"/>
      <c r="AE389" s="50"/>
    </row>
    <row r="390" spans="1:31" ht="15.75" customHeight="1" x14ac:dyDescent="0.25">
      <c r="A390" s="49"/>
      <c r="B390" s="50"/>
      <c r="C390" s="50"/>
      <c r="D390" s="50"/>
      <c r="E390" s="50"/>
      <c r="F390" s="50"/>
      <c r="G390" s="50"/>
      <c r="J390" s="49"/>
      <c r="N390" s="50"/>
      <c r="O390" s="50"/>
      <c r="P390" s="50"/>
      <c r="Q390" s="50"/>
      <c r="U390" s="49"/>
      <c r="V390" s="50"/>
      <c r="W390" s="50"/>
      <c r="X390" s="50"/>
      <c r="Y390" s="50"/>
      <c r="Z390" s="50"/>
      <c r="AA390" s="50"/>
      <c r="AB390" s="49"/>
      <c r="AC390" s="50"/>
      <c r="AD390" s="50"/>
      <c r="AE390" s="50"/>
    </row>
    <row r="391" spans="1:31" ht="15.75" customHeight="1" x14ac:dyDescent="0.25">
      <c r="A391" s="49"/>
      <c r="B391" s="50"/>
      <c r="C391" s="50"/>
      <c r="D391" s="50"/>
      <c r="E391" s="50"/>
      <c r="F391" s="50"/>
      <c r="G391" s="50"/>
      <c r="J391" s="49"/>
      <c r="N391" s="50"/>
      <c r="O391" s="50"/>
      <c r="P391" s="50"/>
      <c r="Q391" s="50"/>
      <c r="U391" s="49"/>
      <c r="V391" s="50"/>
      <c r="W391" s="50"/>
      <c r="X391" s="50"/>
      <c r="Y391" s="50"/>
      <c r="Z391" s="50"/>
      <c r="AA391" s="50"/>
      <c r="AB391" s="49"/>
      <c r="AC391" s="50"/>
      <c r="AD391" s="50"/>
      <c r="AE391" s="50"/>
    </row>
    <row r="392" spans="1:31" ht="15.75" customHeight="1" x14ac:dyDescent="0.25">
      <c r="A392" s="49"/>
      <c r="B392" s="50"/>
      <c r="C392" s="50"/>
      <c r="D392" s="50"/>
      <c r="E392" s="50"/>
      <c r="F392" s="50"/>
      <c r="G392" s="50"/>
      <c r="J392" s="49"/>
      <c r="N392" s="50"/>
      <c r="O392" s="50"/>
      <c r="P392" s="50"/>
      <c r="Q392" s="50"/>
      <c r="U392" s="49"/>
      <c r="V392" s="50"/>
      <c r="W392" s="50"/>
      <c r="X392" s="50"/>
      <c r="Y392" s="50"/>
      <c r="Z392" s="50"/>
      <c r="AA392" s="50"/>
      <c r="AB392" s="49"/>
      <c r="AC392" s="50"/>
      <c r="AD392" s="50"/>
      <c r="AE392" s="50"/>
    </row>
    <row r="393" spans="1:31" ht="15.75" customHeight="1" x14ac:dyDescent="0.25">
      <c r="A393" s="49"/>
      <c r="B393" s="50"/>
      <c r="C393" s="50"/>
      <c r="D393" s="50"/>
      <c r="E393" s="50"/>
      <c r="F393" s="50"/>
      <c r="G393" s="50"/>
      <c r="J393" s="49"/>
      <c r="N393" s="50"/>
      <c r="O393" s="50"/>
      <c r="P393" s="50"/>
      <c r="Q393" s="50"/>
      <c r="U393" s="49"/>
      <c r="V393" s="50"/>
      <c r="W393" s="50"/>
      <c r="X393" s="50"/>
      <c r="Y393" s="50"/>
      <c r="Z393" s="50"/>
      <c r="AA393" s="50"/>
      <c r="AB393" s="49"/>
      <c r="AC393" s="50"/>
      <c r="AD393" s="50"/>
      <c r="AE393" s="50"/>
    </row>
    <row r="394" spans="1:31" ht="15.75" customHeight="1" x14ac:dyDescent="0.25">
      <c r="A394" s="49"/>
      <c r="B394" s="50"/>
      <c r="C394" s="50"/>
      <c r="D394" s="50"/>
      <c r="E394" s="50"/>
      <c r="F394" s="50"/>
      <c r="G394" s="50"/>
      <c r="J394" s="49"/>
      <c r="N394" s="50"/>
      <c r="O394" s="50"/>
      <c r="P394" s="50"/>
      <c r="Q394" s="50"/>
      <c r="U394" s="49"/>
      <c r="V394" s="50"/>
      <c r="W394" s="50"/>
      <c r="X394" s="50"/>
      <c r="Y394" s="50"/>
      <c r="Z394" s="50"/>
      <c r="AA394" s="50"/>
      <c r="AB394" s="49"/>
      <c r="AC394" s="50"/>
      <c r="AD394" s="50"/>
      <c r="AE394" s="50"/>
    </row>
    <row r="395" spans="1:31" ht="15.75" customHeight="1" x14ac:dyDescent="0.25">
      <c r="A395" s="49"/>
      <c r="B395" s="50"/>
      <c r="C395" s="50"/>
      <c r="D395" s="50"/>
      <c r="E395" s="50"/>
      <c r="F395" s="50"/>
      <c r="G395" s="50"/>
      <c r="J395" s="49"/>
      <c r="N395" s="50"/>
      <c r="O395" s="50"/>
      <c r="P395" s="50"/>
      <c r="Q395" s="50"/>
      <c r="U395" s="49"/>
      <c r="V395" s="50"/>
      <c r="W395" s="50"/>
      <c r="X395" s="50"/>
      <c r="Y395" s="50"/>
      <c r="Z395" s="50"/>
      <c r="AA395" s="50"/>
      <c r="AB395" s="49"/>
      <c r="AC395" s="50"/>
      <c r="AD395" s="50"/>
      <c r="AE395" s="50"/>
    </row>
    <row r="396" spans="1:31" ht="15.75" customHeight="1" x14ac:dyDescent="0.25">
      <c r="A396" s="49"/>
      <c r="B396" s="50"/>
      <c r="C396" s="50"/>
      <c r="D396" s="50"/>
      <c r="E396" s="50"/>
      <c r="F396" s="50"/>
      <c r="G396" s="50"/>
      <c r="J396" s="49"/>
      <c r="N396" s="50"/>
      <c r="O396" s="50"/>
      <c r="P396" s="50"/>
      <c r="Q396" s="50"/>
      <c r="U396" s="49"/>
      <c r="V396" s="50"/>
      <c r="W396" s="50"/>
      <c r="X396" s="50"/>
      <c r="Y396" s="50"/>
      <c r="Z396" s="50"/>
      <c r="AA396" s="50"/>
      <c r="AB396" s="49"/>
      <c r="AC396" s="50"/>
      <c r="AD396" s="50"/>
      <c r="AE396" s="50"/>
    </row>
    <row r="397" spans="1:31" ht="15.75" customHeight="1" x14ac:dyDescent="0.25">
      <c r="A397" s="49"/>
      <c r="B397" s="50"/>
      <c r="C397" s="50"/>
      <c r="D397" s="50"/>
      <c r="E397" s="50"/>
      <c r="F397" s="50"/>
      <c r="G397" s="50"/>
      <c r="J397" s="49"/>
      <c r="N397" s="50"/>
      <c r="O397" s="50"/>
      <c r="P397" s="50"/>
      <c r="Q397" s="50"/>
      <c r="U397" s="49"/>
      <c r="V397" s="50"/>
      <c r="W397" s="50"/>
      <c r="X397" s="50"/>
      <c r="Y397" s="50"/>
      <c r="Z397" s="50"/>
      <c r="AA397" s="50"/>
      <c r="AB397" s="49"/>
      <c r="AC397" s="50"/>
      <c r="AD397" s="50"/>
      <c r="AE397" s="50"/>
    </row>
    <row r="398" spans="1:31" ht="15.75" customHeight="1" x14ac:dyDescent="0.25">
      <c r="A398" s="49"/>
      <c r="B398" s="50"/>
      <c r="C398" s="50"/>
      <c r="D398" s="50"/>
      <c r="E398" s="50"/>
      <c r="F398" s="50"/>
      <c r="G398" s="50"/>
      <c r="J398" s="49"/>
      <c r="N398" s="50"/>
      <c r="O398" s="50"/>
      <c r="P398" s="50"/>
      <c r="Q398" s="50"/>
      <c r="U398" s="49"/>
      <c r="V398" s="50"/>
      <c r="W398" s="50"/>
      <c r="X398" s="50"/>
      <c r="Y398" s="50"/>
      <c r="Z398" s="50"/>
      <c r="AA398" s="50"/>
      <c r="AB398" s="49"/>
      <c r="AC398" s="50"/>
      <c r="AD398" s="50"/>
      <c r="AE398" s="50"/>
    </row>
    <row r="399" spans="1:31" ht="15.75" customHeight="1" x14ac:dyDescent="0.25">
      <c r="A399" s="49"/>
      <c r="B399" s="50"/>
      <c r="C399" s="50"/>
      <c r="D399" s="50"/>
      <c r="E399" s="50"/>
      <c r="F399" s="50"/>
      <c r="G399" s="50"/>
      <c r="J399" s="49"/>
      <c r="N399" s="50"/>
      <c r="O399" s="50"/>
      <c r="P399" s="50"/>
      <c r="Q399" s="50"/>
      <c r="U399" s="49"/>
      <c r="V399" s="50"/>
      <c r="W399" s="50"/>
      <c r="X399" s="50"/>
      <c r="Y399" s="50"/>
      <c r="Z399" s="50"/>
      <c r="AA399" s="50"/>
      <c r="AB399" s="49"/>
      <c r="AC399" s="50"/>
      <c r="AD399" s="50"/>
      <c r="AE399" s="50"/>
    </row>
    <row r="400" spans="1:31" ht="15.75" customHeight="1" x14ac:dyDescent="0.25">
      <c r="A400" s="49"/>
      <c r="B400" s="50"/>
      <c r="C400" s="50"/>
      <c r="D400" s="50"/>
      <c r="E400" s="50"/>
      <c r="F400" s="50"/>
      <c r="G400" s="50"/>
      <c r="J400" s="49"/>
      <c r="N400" s="50"/>
      <c r="O400" s="50"/>
      <c r="P400" s="50"/>
      <c r="Q400" s="50"/>
      <c r="U400" s="49"/>
      <c r="V400" s="50"/>
      <c r="W400" s="50"/>
      <c r="X400" s="50"/>
      <c r="Y400" s="50"/>
      <c r="Z400" s="50"/>
      <c r="AA400" s="50"/>
      <c r="AB400" s="49"/>
      <c r="AC400" s="50"/>
      <c r="AD400" s="50"/>
      <c r="AE400" s="50"/>
    </row>
    <row r="401" spans="1:31" ht="15.75" customHeight="1" x14ac:dyDescent="0.25">
      <c r="A401" s="49"/>
      <c r="B401" s="50"/>
      <c r="C401" s="50"/>
      <c r="D401" s="50"/>
      <c r="E401" s="50"/>
      <c r="F401" s="50"/>
      <c r="G401" s="50"/>
      <c r="J401" s="49"/>
      <c r="N401" s="50"/>
      <c r="O401" s="50"/>
      <c r="P401" s="50"/>
      <c r="Q401" s="50"/>
      <c r="U401" s="49"/>
      <c r="V401" s="50"/>
      <c r="W401" s="50"/>
      <c r="X401" s="50"/>
      <c r="Y401" s="50"/>
      <c r="Z401" s="50"/>
      <c r="AA401" s="50"/>
      <c r="AB401" s="49"/>
      <c r="AC401" s="50"/>
      <c r="AD401" s="50"/>
      <c r="AE401" s="50"/>
    </row>
    <row r="402" spans="1:31" ht="15.75" customHeight="1" x14ac:dyDescent="0.25">
      <c r="A402" s="49"/>
      <c r="B402" s="50"/>
      <c r="C402" s="50"/>
      <c r="D402" s="50"/>
      <c r="E402" s="50"/>
      <c r="F402" s="50"/>
      <c r="G402" s="50"/>
      <c r="J402" s="49"/>
      <c r="N402" s="50"/>
      <c r="O402" s="50"/>
      <c r="P402" s="50"/>
      <c r="Q402" s="50"/>
      <c r="U402" s="49"/>
      <c r="V402" s="50"/>
      <c r="W402" s="50"/>
      <c r="X402" s="50"/>
      <c r="Y402" s="50"/>
      <c r="Z402" s="50"/>
      <c r="AA402" s="50"/>
      <c r="AB402" s="49"/>
      <c r="AC402" s="50"/>
      <c r="AD402" s="50"/>
      <c r="AE402" s="50"/>
    </row>
    <row r="403" spans="1:31" ht="15.75" customHeight="1" x14ac:dyDescent="0.25">
      <c r="A403" s="49"/>
      <c r="B403" s="50"/>
      <c r="C403" s="50"/>
      <c r="D403" s="50"/>
      <c r="E403" s="50"/>
      <c r="F403" s="50"/>
      <c r="G403" s="50"/>
      <c r="J403" s="49"/>
      <c r="N403" s="50"/>
      <c r="O403" s="50"/>
      <c r="P403" s="50"/>
      <c r="Q403" s="50"/>
      <c r="U403" s="49"/>
      <c r="V403" s="50"/>
      <c r="W403" s="50"/>
      <c r="X403" s="50"/>
      <c r="Y403" s="50"/>
      <c r="Z403" s="50"/>
      <c r="AA403" s="50"/>
      <c r="AB403" s="49"/>
      <c r="AC403" s="50"/>
      <c r="AD403" s="50"/>
      <c r="AE403" s="50"/>
    </row>
    <row r="404" spans="1:31" ht="15.75" customHeight="1" x14ac:dyDescent="0.25">
      <c r="A404" s="49"/>
      <c r="B404" s="50"/>
      <c r="C404" s="50"/>
      <c r="D404" s="50"/>
      <c r="E404" s="50"/>
      <c r="F404" s="50"/>
      <c r="G404" s="50"/>
      <c r="J404" s="49"/>
      <c r="N404" s="50"/>
      <c r="O404" s="50"/>
      <c r="P404" s="50"/>
      <c r="Q404" s="50"/>
      <c r="U404" s="49"/>
      <c r="V404" s="50"/>
      <c r="W404" s="50"/>
      <c r="X404" s="50"/>
      <c r="Y404" s="50"/>
      <c r="Z404" s="50"/>
      <c r="AA404" s="50"/>
      <c r="AB404" s="49"/>
      <c r="AC404" s="50"/>
      <c r="AD404" s="50"/>
      <c r="AE404" s="50"/>
    </row>
    <row r="405" spans="1:31" ht="15.75" customHeight="1" x14ac:dyDescent="0.25">
      <c r="A405" s="49"/>
      <c r="B405" s="50"/>
      <c r="C405" s="50"/>
      <c r="D405" s="50"/>
      <c r="E405" s="50"/>
      <c r="F405" s="50"/>
      <c r="G405" s="50"/>
      <c r="J405" s="49"/>
      <c r="N405" s="50"/>
      <c r="O405" s="50"/>
      <c r="P405" s="50"/>
      <c r="Q405" s="50"/>
      <c r="U405" s="49"/>
      <c r="V405" s="50"/>
      <c r="W405" s="50"/>
      <c r="X405" s="50"/>
      <c r="Y405" s="50"/>
      <c r="Z405" s="50"/>
      <c r="AA405" s="50"/>
      <c r="AB405" s="49"/>
      <c r="AC405" s="50"/>
      <c r="AD405" s="50"/>
      <c r="AE405" s="50"/>
    </row>
    <row r="406" spans="1:31" ht="15.75" customHeight="1" x14ac:dyDescent="0.25">
      <c r="A406" s="49"/>
      <c r="B406" s="50"/>
      <c r="C406" s="50"/>
      <c r="D406" s="50"/>
      <c r="E406" s="50"/>
      <c r="F406" s="50"/>
      <c r="G406" s="50"/>
      <c r="J406" s="49"/>
      <c r="N406" s="50"/>
      <c r="O406" s="50"/>
      <c r="P406" s="50"/>
      <c r="Q406" s="50"/>
      <c r="U406" s="49"/>
      <c r="V406" s="50"/>
      <c r="W406" s="50"/>
      <c r="X406" s="50"/>
      <c r="Y406" s="50"/>
      <c r="Z406" s="50"/>
      <c r="AA406" s="50"/>
      <c r="AB406" s="49"/>
      <c r="AC406" s="50"/>
      <c r="AD406" s="50"/>
      <c r="AE406" s="50"/>
    </row>
    <row r="407" spans="1:31" ht="15.75" customHeight="1" x14ac:dyDescent="0.25">
      <c r="A407" s="49"/>
      <c r="B407" s="50"/>
      <c r="C407" s="50"/>
      <c r="D407" s="50"/>
      <c r="E407" s="50"/>
      <c r="F407" s="50"/>
      <c r="G407" s="50"/>
      <c r="J407" s="49"/>
      <c r="N407" s="50"/>
      <c r="O407" s="50"/>
      <c r="P407" s="50"/>
      <c r="Q407" s="50"/>
      <c r="U407" s="49"/>
      <c r="V407" s="50"/>
      <c r="W407" s="50"/>
      <c r="X407" s="50"/>
      <c r="Y407" s="50"/>
      <c r="Z407" s="50"/>
      <c r="AA407" s="50"/>
      <c r="AB407" s="49"/>
      <c r="AC407" s="50"/>
      <c r="AD407" s="50"/>
      <c r="AE407" s="50"/>
    </row>
    <row r="408" spans="1:31" ht="15.75" customHeight="1" x14ac:dyDescent="0.25">
      <c r="A408" s="49"/>
      <c r="B408" s="50"/>
      <c r="C408" s="50"/>
      <c r="D408" s="50"/>
      <c r="E408" s="50"/>
      <c r="F408" s="50"/>
      <c r="G408" s="50"/>
      <c r="J408" s="49"/>
      <c r="N408" s="50"/>
      <c r="O408" s="50"/>
      <c r="P408" s="50"/>
      <c r="Q408" s="50"/>
      <c r="U408" s="49"/>
      <c r="V408" s="50"/>
      <c r="W408" s="50"/>
      <c r="X408" s="50"/>
      <c r="Y408" s="50"/>
      <c r="Z408" s="50"/>
      <c r="AA408" s="50"/>
      <c r="AB408" s="49"/>
      <c r="AC408" s="50"/>
      <c r="AD408" s="50"/>
      <c r="AE408" s="50"/>
    </row>
    <row r="409" spans="1:31" ht="15.75" customHeight="1" x14ac:dyDescent="0.25">
      <c r="A409" s="49"/>
      <c r="B409" s="50"/>
      <c r="C409" s="50"/>
      <c r="D409" s="50"/>
      <c r="E409" s="50"/>
      <c r="F409" s="50"/>
      <c r="G409" s="50"/>
      <c r="J409" s="49"/>
      <c r="N409" s="50"/>
      <c r="O409" s="50"/>
      <c r="P409" s="50"/>
      <c r="Q409" s="50"/>
      <c r="U409" s="49"/>
      <c r="V409" s="50"/>
      <c r="W409" s="50"/>
      <c r="X409" s="50"/>
      <c r="Y409" s="50"/>
      <c r="Z409" s="50"/>
      <c r="AA409" s="50"/>
      <c r="AB409" s="49"/>
      <c r="AC409" s="50"/>
      <c r="AD409" s="50"/>
      <c r="AE409" s="50"/>
    </row>
    <row r="410" spans="1:31" ht="15.75" customHeight="1" x14ac:dyDescent="0.25">
      <c r="A410" s="49"/>
      <c r="B410" s="50"/>
      <c r="C410" s="50"/>
      <c r="D410" s="50"/>
      <c r="E410" s="50"/>
      <c r="F410" s="50"/>
      <c r="G410" s="50"/>
      <c r="J410" s="49"/>
      <c r="N410" s="50"/>
      <c r="O410" s="50"/>
      <c r="P410" s="50"/>
      <c r="Q410" s="50"/>
      <c r="U410" s="49"/>
      <c r="V410" s="50"/>
      <c r="W410" s="50"/>
      <c r="X410" s="50"/>
      <c r="Y410" s="50"/>
      <c r="Z410" s="50"/>
      <c r="AA410" s="50"/>
      <c r="AB410" s="49"/>
      <c r="AC410" s="50"/>
      <c r="AD410" s="50"/>
      <c r="AE410" s="50"/>
    </row>
    <row r="411" spans="1:31" ht="15.75" customHeight="1" x14ac:dyDescent="0.25">
      <c r="A411" s="49"/>
      <c r="B411" s="50"/>
      <c r="C411" s="50"/>
      <c r="D411" s="50"/>
      <c r="E411" s="50"/>
      <c r="F411" s="50"/>
      <c r="G411" s="50"/>
      <c r="J411" s="49"/>
      <c r="N411" s="50"/>
      <c r="O411" s="50"/>
      <c r="P411" s="50"/>
      <c r="Q411" s="50"/>
      <c r="U411" s="49"/>
      <c r="V411" s="50"/>
      <c r="W411" s="50"/>
      <c r="X411" s="50"/>
      <c r="Y411" s="50"/>
      <c r="Z411" s="50"/>
      <c r="AA411" s="50"/>
      <c r="AB411" s="49"/>
      <c r="AC411" s="50"/>
      <c r="AD411" s="50"/>
      <c r="AE411" s="50"/>
    </row>
    <row r="412" spans="1:31" ht="15.75" customHeight="1" x14ac:dyDescent="0.25">
      <c r="A412" s="49"/>
      <c r="B412" s="50"/>
      <c r="C412" s="50"/>
      <c r="D412" s="50"/>
      <c r="E412" s="50"/>
      <c r="F412" s="50"/>
      <c r="G412" s="50"/>
      <c r="J412" s="49"/>
      <c r="N412" s="50"/>
      <c r="O412" s="50"/>
      <c r="P412" s="50"/>
      <c r="Q412" s="50"/>
      <c r="U412" s="49"/>
      <c r="V412" s="50"/>
      <c r="W412" s="50"/>
      <c r="X412" s="50"/>
      <c r="Y412" s="50"/>
      <c r="Z412" s="50"/>
      <c r="AA412" s="50"/>
      <c r="AB412" s="49"/>
      <c r="AC412" s="50"/>
      <c r="AD412" s="50"/>
      <c r="AE412" s="50"/>
    </row>
    <row r="413" spans="1:31" ht="15.75" customHeight="1" x14ac:dyDescent="0.25">
      <c r="A413" s="49"/>
      <c r="B413" s="50"/>
      <c r="C413" s="50"/>
      <c r="D413" s="50"/>
      <c r="E413" s="50"/>
      <c r="F413" s="50"/>
      <c r="G413" s="50"/>
      <c r="J413" s="49"/>
      <c r="N413" s="50"/>
      <c r="O413" s="50"/>
      <c r="P413" s="50"/>
      <c r="Q413" s="50"/>
      <c r="U413" s="49"/>
      <c r="V413" s="50"/>
      <c r="W413" s="50"/>
      <c r="X413" s="50"/>
      <c r="Y413" s="50"/>
      <c r="Z413" s="50"/>
      <c r="AA413" s="50"/>
      <c r="AB413" s="49"/>
      <c r="AC413" s="50"/>
      <c r="AD413" s="50"/>
      <c r="AE413" s="50"/>
    </row>
    <row r="414" spans="1:31" ht="15.75" customHeight="1" x14ac:dyDescent="0.25">
      <c r="A414" s="49"/>
      <c r="B414" s="50"/>
      <c r="C414" s="50"/>
      <c r="D414" s="50"/>
      <c r="E414" s="50"/>
      <c r="F414" s="50"/>
      <c r="G414" s="50"/>
      <c r="J414" s="49"/>
      <c r="N414" s="50"/>
      <c r="O414" s="50"/>
      <c r="P414" s="50"/>
      <c r="Q414" s="50"/>
      <c r="U414" s="49"/>
      <c r="V414" s="50"/>
      <c r="W414" s="50"/>
      <c r="X414" s="50"/>
      <c r="Y414" s="50"/>
      <c r="Z414" s="50"/>
      <c r="AA414" s="50"/>
      <c r="AB414" s="49"/>
      <c r="AC414" s="50"/>
      <c r="AD414" s="50"/>
      <c r="AE414" s="50"/>
    </row>
    <row r="415" spans="1:31" ht="15.75" customHeight="1" x14ac:dyDescent="0.25">
      <c r="A415" s="49"/>
      <c r="B415" s="50"/>
      <c r="C415" s="50"/>
      <c r="D415" s="50"/>
      <c r="E415" s="50"/>
      <c r="F415" s="50"/>
      <c r="G415" s="50"/>
      <c r="J415" s="49"/>
      <c r="N415" s="50"/>
      <c r="O415" s="50"/>
      <c r="P415" s="50"/>
      <c r="Q415" s="50"/>
      <c r="U415" s="49"/>
      <c r="V415" s="50"/>
      <c r="W415" s="50"/>
      <c r="X415" s="50"/>
      <c r="Y415" s="50"/>
      <c r="Z415" s="50"/>
      <c r="AA415" s="50"/>
      <c r="AB415" s="49"/>
      <c r="AC415" s="50"/>
      <c r="AD415" s="50"/>
      <c r="AE415" s="50"/>
    </row>
    <row r="416" spans="1:31" ht="15.75" customHeight="1" x14ac:dyDescent="0.25">
      <c r="A416" s="49"/>
      <c r="B416" s="50"/>
      <c r="C416" s="50"/>
      <c r="D416" s="50"/>
      <c r="E416" s="50"/>
      <c r="F416" s="50"/>
      <c r="G416" s="50"/>
      <c r="J416" s="49"/>
      <c r="N416" s="50"/>
      <c r="O416" s="50"/>
      <c r="P416" s="50"/>
      <c r="Q416" s="50"/>
      <c r="U416" s="49"/>
      <c r="V416" s="50"/>
      <c r="W416" s="50"/>
      <c r="X416" s="50"/>
      <c r="Y416" s="50"/>
      <c r="Z416" s="50"/>
      <c r="AA416" s="50"/>
      <c r="AB416" s="49"/>
      <c r="AC416" s="50"/>
      <c r="AD416" s="50"/>
      <c r="AE416" s="50"/>
    </row>
    <row r="417" spans="1:31" ht="15.75" customHeight="1" x14ac:dyDescent="0.25">
      <c r="A417" s="49"/>
      <c r="B417" s="50"/>
      <c r="C417" s="50"/>
      <c r="D417" s="50"/>
      <c r="E417" s="50"/>
      <c r="F417" s="50"/>
      <c r="G417" s="50"/>
      <c r="J417" s="49"/>
      <c r="N417" s="50"/>
      <c r="O417" s="50"/>
      <c r="P417" s="50"/>
      <c r="Q417" s="50"/>
      <c r="U417" s="49"/>
      <c r="V417" s="50"/>
      <c r="W417" s="50"/>
      <c r="X417" s="50"/>
      <c r="Y417" s="50"/>
      <c r="Z417" s="50"/>
      <c r="AA417" s="50"/>
      <c r="AB417" s="49"/>
      <c r="AC417" s="50"/>
      <c r="AD417" s="50"/>
      <c r="AE417" s="50"/>
    </row>
    <row r="418" spans="1:31" ht="15.75" customHeight="1" x14ac:dyDescent="0.25">
      <c r="A418" s="49"/>
      <c r="B418" s="50"/>
      <c r="C418" s="50"/>
      <c r="D418" s="50"/>
      <c r="E418" s="50"/>
      <c r="F418" s="50"/>
      <c r="G418" s="50"/>
      <c r="J418" s="49"/>
      <c r="N418" s="50"/>
      <c r="O418" s="50"/>
      <c r="P418" s="50"/>
      <c r="Q418" s="50"/>
      <c r="U418" s="49"/>
      <c r="V418" s="50"/>
      <c r="W418" s="50"/>
      <c r="X418" s="50"/>
      <c r="Y418" s="50"/>
      <c r="Z418" s="50"/>
      <c r="AA418" s="50"/>
      <c r="AB418" s="49"/>
      <c r="AC418" s="50"/>
      <c r="AD418" s="50"/>
      <c r="AE418" s="50"/>
    </row>
    <row r="419" spans="1:31" ht="15.75" customHeight="1" x14ac:dyDescent="0.25">
      <c r="A419" s="49"/>
      <c r="B419" s="50"/>
      <c r="C419" s="50"/>
      <c r="D419" s="50"/>
      <c r="E419" s="50"/>
      <c r="F419" s="50"/>
      <c r="G419" s="50"/>
      <c r="J419" s="49"/>
      <c r="N419" s="50"/>
      <c r="O419" s="50"/>
      <c r="P419" s="50"/>
      <c r="Q419" s="50"/>
      <c r="U419" s="49"/>
      <c r="V419" s="50"/>
      <c r="W419" s="50"/>
      <c r="X419" s="50"/>
      <c r="Y419" s="50"/>
      <c r="Z419" s="50"/>
      <c r="AA419" s="50"/>
      <c r="AB419" s="49"/>
      <c r="AC419" s="50"/>
      <c r="AD419" s="50"/>
      <c r="AE419" s="50"/>
    </row>
    <row r="420" spans="1:31" ht="15.75" customHeight="1" x14ac:dyDescent="0.25">
      <c r="A420" s="49"/>
      <c r="B420" s="50"/>
      <c r="C420" s="50"/>
      <c r="D420" s="50"/>
      <c r="E420" s="50"/>
      <c r="F420" s="50"/>
      <c r="G420" s="50"/>
      <c r="J420" s="49"/>
      <c r="N420" s="50"/>
      <c r="O420" s="50"/>
      <c r="P420" s="50"/>
      <c r="Q420" s="50"/>
      <c r="U420" s="49"/>
      <c r="V420" s="50"/>
      <c r="W420" s="50"/>
      <c r="X420" s="50"/>
      <c r="Y420" s="50"/>
      <c r="Z420" s="50"/>
      <c r="AA420" s="50"/>
      <c r="AB420" s="49"/>
      <c r="AC420" s="50"/>
      <c r="AD420" s="50"/>
      <c r="AE420" s="50"/>
    </row>
    <row r="421" spans="1:31" ht="15.75" customHeight="1" x14ac:dyDescent="0.25">
      <c r="A421" s="49"/>
      <c r="B421" s="50"/>
      <c r="C421" s="50"/>
      <c r="D421" s="50"/>
      <c r="E421" s="50"/>
      <c r="F421" s="50"/>
      <c r="G421" s="50"/>
      <c r="J421" s="49"/>
      <c r="N421" s="50"/>
      <c r="O421" s="50"/>
      <c r="P421" s="50"/>
      <c r="Q421" s="50"/>
      <c r="U421" s="49"/>
      <c r="V421" s="50"/>
      <c r="W421" s="50"/>
      <c r="X421" s="50"/>
      <c r="Y421" s="50"/>
      <c r="Z421" s="50"/>
      <c r="AA421" s="50"/>
      <c r="AB421" s="49"/>
      <c r="AC421" s="50"/>
      <c r="AD421" s="50"/>
      <c r="AE421" s="50"/>
    </row>
    <row r="422" spans="1:31" ht="15.75" customHeight="1" x14ac:dyDescent="0.25">
      <c r="A422" s="49"/>
      <c r="B422" s="50"/>
      <c r="C422" s="50"/>
      <c r="D422" s="50"/>
      <c r="E422" s="50"/>
      <c r="F422" s="50"/>
      <c r="G422" s="50"/>
      <c r="J422" s="49"/>
      <c r="N422" s="50"/>
      <c r="O422" s="50"/>
      <c r="P422" s="50"/>
      <c r="Q422" s="50"/>
      <c r="U422" s="49"/>
      <c r="V422" s="50"/>
      <c r="W422" s="50"/>
      <c r="X422" s="50"/>
      <c r="Y422" s="50"/>
      <c r="Z422" s="50"/>
      <c r="AA422" s="50"/>
      <c r="AB422" s="49"/>
      <c r="AC422" s="50"/>
      <c r="AD422" s="50"/>
      <c r="AE422" s="50"/>
    </row>
    <row r="423" spans="1:31" ht="15.75" customHeight="1" x14ac:dyDescent="0.25">
      <c r="A423" s="49"/>
      <c r="B423" s="50"/>
      <c r="C423" s="50"/>
      <c r="D423" s="50"/>
      <c r="E423" s="50"/>
      <c r="F423" s="50"/>
      <c r="G423" s="50"/>
      <c r="J423" s="49"/>
      <c r="N423" s="50"/>
      <c r="O423" s="50"/>
      <c r="P423" s="50"/>
      <c r="Q423" s="50"/>
      <c r="U423" s="49"/>
      <c r="V423" s="50"/>
      <c r="W423" s="50"/>
      <c r="X423" s="50"/>
      <c r="Y423" s="50"/>
      <c r="Z423" s="50"/>
      <c r="AA423" s="50"/>
      <c r="AB423" s="49"/>
      <c r="AC423" s="50"/>
      <c r="AD423" s="50"/>
      <c r="AE423" s="50"/>
    </row>
    <row r="424" spans="1:31" ht="15.75" customHeight="1" x14ac:dyDescent="0.25">
      <c r="A424" s="49"/>
      <c r="B424" s="50"/>
      <c r="C424" s="50"/>
      <c r="D424" s="50"/>
      <c r="E424" s="50"/>
      <c r="F424" s="50"/>
      <c r="G424" s="50"/>
      <c r="J424" s="49"/>
      <c r="N424" s="50"/>
      <c r="O424" s="50"/>
      <c r="P424" s="50"/>
      <c r="Q424" s="50"/>
      <c r="U424" s="49"/>
      <c r="V424" s="50"/>
      <c r="W424" s="50"/>
      <c r="X424" s="50"/>
      <c r="Y424" s="50"/>
      <c r="Z424" s="50"/>
      <c r="AA424" s="50"/>
      <c r="AB424" s="49"/>
      <c r="AC424" s="50"/>
      <c r="AD424" s="50"/>
      <c r="AE424" s="50"/>
    </row>
    <row r="425" spans="1:31" ht="15.75" customHeight="1" x14ac:dyDescent="0.25">
      <c r="A425" s="49"/>
      <c r="B425" s="50"/>
      <c r="C425" s="50"/>
      <c r="D425" s="50"/>
      <c r="E425" s="50"/>
      <c r="F425" s="50"/>
      <c r="G425" s="50"/>
      <c r="J425" s="49"/>
      <c r="N425" s="50"/>
      <c r="O425" s="50"/>
      <c r="P425" s="50"/>
      <c r="Q425" s="50"/>
      <c r="U425" s="49"/>
      <c r="V425" s="50"/>
      <c r="W425" s="50"/>
      <c r="X425" s="50"/>
      <c r="Y425" s="50"/>
      <c r="Z425" s="50"/>
      <c r="AA425" s="50"/>
      <c r="AB425" s="49"/>
      <c r="AC425" s="50"/>
      <c r="AD425" s="50"/>
      <c r="AE425" s="50"/>
    </row>
    <row r="426" spans="1:31" ht="15.75" customHeight="1" x14ac:dyDescent="0.25">
      <c r="A426" s="49"/>
      <c r="B426" s="50"/>
      <c r="C426" s="50"/>
      <c r="D426" s="50"/>
      <c r="E426" s="50"/>
      <c r="F426" s="50"/>
      <c r="G426" s="50"/>
      <c r="J426" s="49"/>
      <c r="N426" s="50"/>
      <c r="O426" s="50"/>
      <c r="P426" s="50"/>
      <c r="Q426" s="50"/>
      <c r="U426" s="49"/>
      <c r="V426" s="50"/>
      <c r="W426" s="50"/>
      <c r="X426" s="50"/>
      <c r="Y426" s="50"/>
      <c r="Z426" s="50"/>
      <c r="AA426" s="50"/>
      <c r="AB426" s="49"/>
      <c r="AC426" s="50"/>
      <c r="AD426" s="50"/>
      <c r="AE426" s="50"/>
    </row>
    <row r="427" spans="1:31" ht="15.75" customHeight="1" x14ac:dyDescent="0.25">
      <c r="A427" s="49"/>
      <c r="B427" s="50"/>
      <c r="C427" s="50"/>
      <c r="D427" s="50"/>
      <c r="E427" s="50"/>
      <c r="F427" s="50"/>
      <c r="G427" s="50"/>
      <c r="J427" s="49"/>
      <c r="N427" s="50"/>
      <c r="O427" s="50"/>
      <c r="P427" s="50"/>
      <c r="Q427" s="50"/>
      <c r="U427" s="49"/>
      <c r="V427" s="50"/>
      <c r="W427" s="50"/>
      <c r="X427" s="50"/>
      <c r="Y427" s="50"/>
      <c r="Z427" s="50"/>
      <c r="AA427" s="50"/>
      <c r="AB427" s="49"/>
      <c r="AC427" s="50"/>
      <c r="AD427" s="50"/>
      <c r="AE427" s="50"/>
    </row>
    <row r="428" spans="1:31" ht="15.75" customHeight="1" x14ac:dyDescent="0.25">
      <c r="A428" s="49"/>
      <c r="B428" s="50"/>
      <c r="C428" s="50"/>
      <c r="D428" s="50"/>
      <c r="E428" s="50"/>
      <c r="F428" s="50"/>
      <c r="G428" s="50"/>
      <c r="J428" s="49"/>
      <c r="N428" s="50"/>
      <c r="O428" s="50"/>
      <c r="P428" s="50"/>
      <c r="Q428" s="50"/>
      <c r="U428" s="49"/>
      <c r="V428" s="50"/>
      <c r="W428" s="50"/>
      <c r="X428" s="50"/>
      <c r="Y428" s="50"/>
      <c r="Z428" s="50"/>
      <c r="AA428" s="50"/>
      <c r="AB428" s="49"/>
      <c r="AC428" s="50"/>
      <c r="AD428" s="50"/>
      <c r="AE428" s="50"/>
    </row>
    <row r="429" spans="1:31" ht="15.75" customHeight="1" x14ac:dyDescent="0.25">
      <c r="A429" s="49"/>
      <c r="B429" s="50"/>
      <c r="C429" s="50"/>
      <c r="D429" s="50"/>
      <c r="E429" s="50"/>
      <c r="F429" s="50"/>
      <c r="G429" s="50"/>
      <c r="J429" s="49"/>
      <c r="N429" s="50"/>
      <c r="O429" s="50"/>
      <c r="P429" s="50"/>
      <c r="Q429" s="50"/>
      <c r="U429" s="49"/>
      <c r="V429" s="50"/>
      <c r="W429" s="50"/>
      <c r="X429" s="50"/>
      <c r="Y429" s="50"/>
      <c r="Z429" s="50"/>
      <c r="AA429" s="50"/>
      <c r="AB429" s="49"/>
      <c r="AC429" s="50"/>
      <c r="AD429" s="50"/>
      <c r="AE429" s="50"/>
    </row>
    <row r="430" spans="1:31" ht="15.75" customHeight="1" x14ac:dyDescent="0.25">
      <c r="A430" s="49"/>
      <c r="B430" s="50"/>
      <c r="C430" s="50"/>
      <c r="D430" s="50"/>
      <c r="E430" s="50"/>
      <c r="F430" s="50"/>
      <c r="G430" s="50"/>
      <c r="J430" s="49"/>
      <c r="N430" s="50"/>
      <c r="O430" s="50"/>
      <c r="P430" s="50"/>
      <c r="Q430" s="50"/>
      <c r="U430" s="49"/>
      <c r="V430" s="50"/>
      <c r="W430" s="50"/>
      <c r="X430" s="50"/>
      <c r="Y430" s="50"/>
      <c r="Z430" s="50"/>
      <c r="AA430" s="50"/>
      <c r="AB430" s="49"/>
      <c r="AC430" s="50"/>
      <c r="AD430" s="50"/>
      <c r="AE430" s="50"/>
    </row>
    <row r="431" spans="1:31" ht="15.75" customHeight="1" x14ac:dyDescent="0.25">
      <c r="A431" s="49"/>
      <c r="B431" s="50"/>
      <c r="C431" s="50"/>
      <c r="D431" s="50"/>
      <c r="E431" s="50"/>
      <c r="F431" s="50"/>
      <c r="G431" s="50"/>
      <c r="J431" s="49"/>
      <c r="N431" s="50"/>
      <c r="O431" s="50"/>
      <c r="P431" s="50"/>
      <c r="Q431" s="50"/>
      <c r="U431" s="49"/>
      <c r="V431" s="50"/>
      <c r="W431" s="50"/>
      <c r="X431" s="50"/>
      <c r="Y431" s="50"/>
      <c r="Z431" s="50"/>
      <c r="AA431" s="50"/>
      <c r="AB431" s="49"/>
      <c r="AC431" s="50"/>
      <c r="AD431" s="50"/>
      <c r="AE431" s="50"/>
    </row>
    <row r="432" spans="1:31" ht="15.75" customHeight="1" x14ac:dyDescent="0.25">
      <c r="A432" s="49"/>
      <c r="B432" s="50"/>
      <c r="C432" s="50"/>
      <c r="D432" s="50"/>
      <c r="E432" s="50"/>
      <c r="F432" s="50"/>
      <c r="G432" s="50"/>
      <c r="J432" s="49"/>
      <c r="N432" s="50"/>
      <c r="O432" s="50"/>
      <c r="P432" s="50"/>
      <c r="Q432" s="50"/>
      <c r="U432" s="49"/>
      <c r="V432" s="50"/>
      <c r="W432" s="50"/>
      <c r="X432" s="50"/>
      <c r="Y432" s="50"/>
      <c r="Z432" s="50"/>
      <c r="AA432" s="50"/>
      <c r="AB432" s="49"/>
      <c r="AC432" s="50"/>
      <c r="AD432" s="50"/>
      <c r="AE432" s="50"/>
    </row>
    <row r="433" spans="1:31" ht="15.75" customHeight="1" x14ac:dyDescent="0.25">
      <c r="A433" s="49"/>
      <c r="B433" s="50"/>
      <c r="C433" s="50"/>
      <c r="D433" s="50"/>
      <c r="E433" s="50"/>
      <c r="F433" s="50"/>
      <c r="G433" s="50"/>
      <c r="J433" s="49"/>
      <c r="N433" s="50"/>
      <c r="O433" s="50"/>
      <c r="P433" s="50"/>
      <c r="Q433" s="50"/>
      <c r="U433" s="49"/>
      <c r="V433" s="50"/>
      <c r="W433" s="50"/>
      <c r="X433" s="50"/>
      <c r="Y433" s="50"/>
      <c r="Z433" s="50"/>
      <c r="AA433" s="50"/>
      <c r="AB433" s="49"/>
      <c r="AC433" s="50"/>
      <c r="AD433" s="50"/>
      <c r="AE433" s="50"/>
    </row>
    <row r="434" spans="1:31" ht="15.75" customHeight="1" x14ac:dyDescent="0.25">
      <c r="A434" s="49"/>
      <c r="B434" s="50"/>
      <c r="C434" s="50"/>
      <c r="D434" s="50"/>
      <c r="E434" s="50"/>
      <c r="F434" s="50"/>
      <c r="G434" s="50"/>
      <c r="J434" s="49"/>
      <c r="N434" s="50"/>
      <c r="O434" s="50"/>
      <c r="P434" s="50"/>
      <c r="Q434" s="50"/>
      <c r="U434" s="49"/>
      <c r="V434" s="50"/>
      <c r="W434" s="50"/>
      <c r="X434" s="50"/>
      <c r="Y434" s="50"/>
      <c r="Z434" s="50"/>
      <c r="AA434" s="50"/>
      <c r="AB434" s="49"/>
      <c r="AC434" s="50"/>
      <c r="AD434" s="50"/>
      <c r="AE434" s="50"/>
    </row>
    <row r="435" spans="1:31" ht="15.75" customHeight="1" x14ac:dyDescent="0.25">
      <c r="A435" s="49"/>
      <c r="B435" s="50"/>
      <c r="C435" s="50"/>
      <c r="D435" s="50"/>
      <c r="E435" s="50"/>
      <c r="F435" s="50"/>
      <c r="G435" s="50"/>
      <c r="J435" s="49"/>
      <c r="N435" s="50"/>
      <c r="O435" s="50"/>
      <c r="P435" s="50"/>
      <c r="Q435" s="50"/>
      <c r="U435" s="49"/>
      <c r="V435" s="50"/>
      <c r="W435" s="50"/>
      <c r="X435" s="50"/>
      <c r="Y435" s="50"/>
      <c r="Z435" s="50"/>
      <c r="AA435" s="50"/>
      <c r="AB435" s="49"/>
      <c r="AC435" s="50"/>
      <c r="AD435" s="50"/>
      <c r="AE435" s="50"/>
    </row>
    <row r="436" spans="1:31" ht="15.75" customHeight="1" x14ac:dyDescent="0.25">
      <c r="A436" s="49"/>
      <c r="B436" s="50"/>
      <c r="C436" s="50"/>
      <c r="D436" s="50"/>
      <c r="E436" s="50"/>
      <c r="F436" s="50"/>
      <c r="G436" s="50"/>
      <c r="J436" s="49"/>
      <c r="N436" s="50"/>
      <c r="O436" s="50"/>
      <c r="P436" s="50"/>
      <c r="Q436" s="50"/>
      <c r="U436" s="49"/>
      <c r="V436" s="50"/>
      <c r="W436" s="50"/>
      <c r="X436" s="50"/>
      <c r="Y436" s="50"/>
      <c r="Z436" s="50"/>
      <c r="AA436" s="50"/>
      <c r="AB436" s="49"/>
      <c r="AC436" s="50"/>
      <c r="AD436" s="50"/>
      <c r="AE436" s="50"/>
    </row>
    <row r="437" spans="1:31" ht="15.75" customHeight="1" x14ac:dyDescent="0.25">
      <c r="A437" s="49"/>
      <c r="B437" s="50"/>
      <c r="C437" s="50"/>
      <c r="D437" s="50"/>
      <c r="E437" s="50"/>
      <c r="F437" s="50"/>
      <c r="G437" s="50"/>
      <c r="J437" s="49"/>
      <c r="N437" s="50"/>
      <c r="O437" s="50"/>
      <c r="P437" s="50"/>
      <c r="Q437" s="50"/>
      <c r="U437" s="49"/>
      <c r="V437" s="50"/>
      <c r="W437" s="50"/>
      <c r="X437" s="50"/>
      <c r="Y437" s="50"/>
      <c r="Z437" s="50"/>
      <c r="AA437" s="50"/>
      <c r="AB437" s="49"/>
      <c r="AC437" s="50"/>
      <c r="AD437" s="50"/>
      <c r="AE437" s="50"/>
    </row>
    <row r="438" spans="1:31" ht="15.75" customHeight="1" x14ac:dyDescent="0.25">
      <c r="A438" s="49"/>
      <c r="B438" s="50"/>
      <c r="C438" s="50"/>
      <c r="D438" s="50"/>
      <c r="E438" s="50"/>
      <c r="F438" s="50"/>
      <c r="G438" s="50"/>
      <c r="J438" s="49"/>
      <c r="N438" s="50"/>
      <c r="O438" s="50"/>
      <c r="P438" s="50"/>
      <c r="Q438" s="50"/>
      <c r="U438" s="49"/>
      <c r="V438" s="50"/>
      <c r="W438" s="50"/>
      <c r="X438" s="50"/>
      <c r="Y438" s="50"/>
      <c r="Z438" s="50"/>
      <c r="AA438" s="50"/>
      <c r="AB438" s="49"/>
      <c r="AC438" s="50"/>
      <c r="AD438" s="50"/>
      <c r="AE438" s="50"/>
    </row>
    <row r="439" spans="1:31" ht="15.75" customHeight="1" x14ac:dyDescent="0.25">
      <c r="A439" s="49"/>
      <c r="B439" s="50"/>
      <c r="C439" s="50"/>
      <c r="D439" s="50"/>
      <c r="E439" s="50"/>
      <c r="F439" s="50"/>
      <c r="G439" s="50"/>
      <c r="J439" s="49"/>
      <c r="N439" s="50"/>
      <c r="O439" s="50"/>
      <c r="P439" s="50"/>
      <c r="Q439" s="50"/>
      <c r="U439" s="49"/>
      <c r="V439" s="50"/>
      <c r="W439" s="50"/>
      <c r="X439" s="50"/>
      <c r="Y439" s="50"/>
      <c r="Z439" s="50"/>
      <c r="AA439" s="50"/>
      <c r="AB439" s="49"/>
      <c r="AC439" s="50"/>
      <c r="AD439" s="50"/>
      <c r="AE439" s="50"/>
    </row>
    <row r="440" spans="1:31" ht="15.75" customHeight="1" x14ac:dyDescent="0.25">
      <c r="A440" s="49"/>
      <c r="B440" s="50"/>
      <c r="C440" s="50"/>
      <c r="D440" s="50"/>
      <c r="E440" s="50"/>
      <c r="F440" s="50"/>
      <c r="G440" s="50"/>
      <c r="J440" s="49"/>
      <c r="N440" s="50"/>
      <c r="O440" s="50"/>
      <c r="P440" s="50"/>
      <c r="Q440" s="50"/>
      <c r="U440" s="49"/>
      <c r="V440" s="50"/>
      <c r="W440" s="50"/>
      <c r="X440" s="50"/>
      <c r="Y440" s="50"/>
      <c r="Z440" s="50"/>
      <c r="AA440" s="50"/>
      <c r="AB440" s="49"/>
      <c r="AC440" s="50"/>
      <c r="AD440" s="50"/>
      <c r="AE440" s="50"/>
    </row>
    <row r="441" spans="1:31" ht="15.75" customHeight="1" x14ac:dyDescent="0.25">
      <c r="A441" s="49"/>
      <c r="B441" s="50"/>
      <c r="C441" s="50"/>
      <c r="D441" s="50"/>
      <c r="E441" s="50"/>
      <c r="F441" s="50"/>
      <c r="G441" s="50"/>
      <c r="J441" s="49"/>
      <c r="N441" s="50"/>
      <c r="O441" s="50"/>
      <c r="P441" s="50"/>
      <c r="Q441" s="50"/>
      <c r="U441" s="49"/>
      <c r="V441" s="50"/>
      <c r="W441" s="50"/>
      <c r="X441" s="50"/>
      <c r="Y441" s="50"/>
      <c r="Z441" s="50"/>
      <c r="AA441" s="50"/>
      <c r="AB441" s="49"/>
      <c r="AC441" s="50"/>
      <c r="AD441" s="50"/>
      <c r="AE441" s="50"/>
    </row>
    <row r="442" spans="1:31" ht="15.75" customHeight="1" x14ac:dyDescent="0.25">
      <c r="A442" s="49"/>
      <c r="B442" s="50"/>
      <c r="C442" s="50"/>
      <c r="D442" s="50"/>
      <c r="E442" s="50"/>
      <c r="F442" s="50"/>
      <c r="G442" s="50"/>
      <c r="J442" s="49"/>
      <c r="N442" s="50"/>
      <c r="O442" s="50"/>
      <c r="P442" s="50"/>
      <c r="Q442" s="50"/>
      <c r="U442" s="49"/>
      <c r="V442" s="50"/>
      <c r="W442" s="50"/>
      <c r="X442" s="50"/>
      <c r="Y442" s="50"/>
      <c r="Z442" s="50"/>
      <c r="AA442" s="50"/>
      <c r="AB442" s="49"/>
      <c r="AC442" s="50"/>
      <c r="AD442" s="50"/>
      <c r="AE442" s="50"/>
    </row>
    <row r="443" spans="1:31" ht="15.75" customHeight="1" x14ac:dyDescent="0.25">
      <c r="A443" s="49"/>
      <c r="B443" s="50"/>
      <c r="C443" s="50"/>
      <c r="D443" s="50"/>
      <c r="E443" s="50"/>
      <c r="F443" s="50"/>
      <c r="G443" s="50"/>
      <c r="J443" s="49"/>
      <c r="N443" s="50"/>
      <c r="O443" s="50"/>
      <c r="P443" s="50"/>
      <c r="Q443" s="50"/>
      <c r="U443" s="49"/>
      <c r="V443" s="50"/>
      <c r="W443" s="50"/>
      <c r="X443" s="50"/>
      <c r="Y443" s="50"/>
      <c r="Z443" s="50"/>
      <c r="AA443" s="50"/>
      <c r="AB443" s="49"/>
      <c r="AC443" s="50"/>
      <c r="AD443" s="50"/>
      <c r="AE443" s="50"/>
    </row>
    <row r="444" spans="1:31" ht="15.75" customHeight="1" x14ac:dyDescent="0.25">
      <c r="A444" s="49"/>
      <c r="B444" s="50"/>
      <c r="C444" s="50"/>
      <c r="D444" s="50"/>
      <c r="E444" s="50"/>
      <c r="F444" s="50"/>
      <c r="G444" s="50"/>
      <c r="J444" s="49"/>
      <c r="N444" s="50"/>
      <c r="O444" s="50"/>
      <c r="P444" s="50"/>
      <c r="Q444" s="50"/>
      <c r="U444" s="49"/>
      <c r="V444" s="50"/>
      <c r="W444" s="50"/>
      <c r="X444" s="50"/>
      <c r="Y444" s="50"/>
      <c r="Z444" s="50"/>
      <c r="AA444" s="50"/>
      <c r="AB444" s="49"/>
      <c r="AC444" s="50"/>
      <c r="AD444" s="50"/>
      <c r="AE444" s="50"/>
    </row>
    <row r="445" spans="1:31" ht="15.75" customHeight="1" x14ac:dyDescent="0.25">
      <c r="A445" s="49"/>
      <c r="B445" s="50"/>
      <c r="C445" s="50"/>
      <c r="D445" s="50"/>
      <c r="E445" s="50"/>
      <c r="F445" s="50"/>
      <c r="G445" s="50"/>
      <c r="J445" s="49"/>
      <c r="N445" s="50"/>
      <c r="O445" s="50"/>
      <c r="P445" s="50"/>
      <c r="Q445" s="50"/>
      <c r="U445" s="49"/>
      <c r="V445" s="50"/>
      <c r="W445" s="50"/>
      <c r="X445" s="50"/>
      <c r="Y445" s="50"/>
      <c r="Z445" s="50"/>
      <c r="AA445" s="50"/>
      <c r="AB445" s="49"/>
      <c r="AC445" s="50"/>
      <c r="AD445" s="50"/>
      <c r="AE445" s="50"/>
    </row>
    <row r="446" spans="1:31" ht="15.75" customHeight="1" x14ac:dyDescent="0.25">
      <c r="A446" s="49"/>
      <c r="B446" s="50"/>
      <c r="C446" s="50"/>
      <c r="D446" s="50"/>
      <c r="E446" s="50"/>
      <c r="F446" s="50"/>
      <c r="G446" s="50"/>
      <c r="J446" s="49"/>
      <c r="N446" s="50"/>
      <c r="O446" s="50"/>
      <c r="P446" s="50"/>
      <c r="Q446" s="50"/>
      <c r="U446" s="49"/>
      <c r="V446" s="50"/>
      <c r="W446" s="50"/>
      <c r="X446" s="50"/>
      <c r="Y446" s="50"/>
      <c r="Z446" s="50"/>
      <c r="AA446" s="50"/>
      <c r="AB446" s="49"/>
      <c r="AC446" s="50"/>
      <c r="AD446" s="50"/>
      <c r="AE446" s="50"/>
    </row>
    <row r="447" spans="1:31" ht="15.75" customHeight="1" x14ac:dyDescent="0.25">
      <c r="A447" s="49"/>
      <c r="B447" s="50"/>
      <c r="C447" s="50"/>
      <c r="D447" s="50"/>
      <c r="E447" s="50"/>
      <c r="F447" s="50"/>
      <c r="G447" s="50"/>
      <c r="J447" s="49"/>
      <c r="N447" s="50"/>
      <c r="O447" s="50"/>
      <c r="P447" s="50"/>
      <c r="Q447" s="50"/>
      <c r="U447" s="49"/>
      <c r="V447" s="50"/>
      <c r="W447" s="50"/>
      <c r="X447" s="50"/>
      <c r="Y447" s="50"/>
      <c r="Z447" s="50"/>
      <c r="AA447" s="50"/>
      <c r="AB447" s="49"/>
      <c r="AC447" s="50"/>
      <c r="AD447" s="50"/>
      <c r="AE447" s="50"/>
    </row>
    <row r="448" spans="1:31" ht="15.75" customHeight="1" x14ac:dyDescent="0.25">
      <c r="A448" s="49"/>
      <c r="B448" s="50"/>
      <c r="C448" s="50"/>
      <c r="D448" s="50"/>
      <c r="E448" s="50"/>
      <c r="F448" s="50"/>
      <c r="G448" s="50"/>
      <c r="J448" s="49"/>
      <c r="N448" s="50"/>
      <c r="O448" s="50"/>
      <c r="P448" s="50"/>
      <c r="Q448" s="50"/>
      <c r="U448" s="49"/>
      <c r="V448" s="50"/>
      <c r="W448" s="50"/>
      <c r="X448" s="50"/>
      <c r="Y448" s="50"/>
      <c r="Z448" s="50"/>
      <c r="AA448" s="50"/>
      <c r="AB448" s="49"/>
      <c r="AC448" s="50"/>
      <c r="AD448" s="50"/>
      <c r="AE448" s="50"/>
    </row>
    <row r="449" spans="1:31" ht="15.75" customHeight="1" x14ac:dyDescent="0.25">
      <c r="A449" s="49"/>
      <c r="B449" s="50"/>
      <c r="C449" s="50"/>
      <c r="D449" s="50"/>
      <c r="E449" s="50"/>
      <c r="F449" s="50"/>
      <c r="G449" s="50"/>
      <c r="J449" s="49"/>
      <c r="N449" s="50"/>
      <c r="O449" s="50"/>
      <c r="P449" s="50"/>
      <c r="Q449" s="50"/>
      <c r="U449" s="49"/>
      <c r="V449" s="50"/>
      <c r="W449" s="50"/>
      <c r="X449" s="50"/>
      <c r="Y449" s="50"/>
      <c r="Z449" s="50"/>
      <c r="AA449" s="50"/>
      <c r="AB449" s="49"/>
      <c r="AC449" s="50"/>
      <c r="AD449" s="50"/>
      <c r="AE449" s="50"/>
    </row>
    <row r="450" spans="1:31" ht="15.75" customHeight="1" x14ac:dyDescent="0.25">
      <c r="A450" s="49"/>
      <c r="B450" s="50"/>
      <c r="C450" s="50"/>
      <c r="D450" s="50"/>
      <c r="E450" s="50"/>
      <c r="F450" s="50"/>
      <c r="G450" s="50"/>
      <c r="J450" s="49"/>
      <c r="N450" s="50"/>
      <c r="O450" s="50"/>
      <c r="P450" s="50"/>
      <c r="Q450" s="50"/>
      <c r="U450" s="49"/>
      <c r="V450" s="50"/>
      <c r="W450" s="50"/>
      <c r="X450" s="50"/>
      <c r="Y450" s="50"/>
      <c r="Z450" s="50"/>
      <c r="AA450" s="50"/>
      <c r="AB450" s="49"/>
      <c r="AC450" s="50"/>
      <c r="AD450" s="50"/>
      <c r="AE450" s="50"/>
    </row>
    <row r="451" spans="1:31" ht="15.75" customHeight="1" x14ac:dyDescent="0.25">
      <c r="A451" s="49"/>
      <c r="B451" s="50"/>
      <c r="C451" s="50"/>
      <c r="D451" s="50"/>
      <c r="E451" s="50"/>
      <c r="F451" s="50"/>
      <c r="G451" s="50"/>
      <c r="J451" s="49"/>
      <c r="N451" s="50"/>
      <c r="O451" s="50"/>
      <c r="P451" s="50"/>
      <c r="Q451" s="50"/>
      <c r="U451" s="49"/>
      <c r="V451" s="50"/>
      <c r="W451" s="50"/>
      <c r="X451" s="50"/>
      <c r="Y451" s="50"/>
      <c r="Z451" s="50"/>
      <c r="AA451" s="50"/>
      <c r="AB451" s="49"/>
      <c r="AC451" s="50"/>
      <c r="AD451" s="50"/>
      <c r="AE451" s="50"/>
    </row>
    <row r="452" spans="1:31" ht="15.75" customHeight="1" x14ac:dyDescent="0.25">
      <c r="A452" s="49"/>
      <c r="B452" s="50"/>
      <c r="C452" s="50"/>
      <c r="D452" s="50"/>
      <c r="E452" s="50"/>
      <c r="F452" s="50"/>
      <c r="G452" s="50"/>
      <c r="J452" s="49"/>
      <c r="N452" s="50"/>
      <c r="O452" s="50"/>
      <c r="P452" s="50"/>
      <c r="Q452" s="50"/>
      <c r="U452" s="49"/>
      <c r="V452" s="50"/>
      <c r="W452" s="50"/>
      <c r="X452" s="50"/>
      <c r="Y452" s="50"/>
      <c r="Z452" s="50"/>
      <c r="AA452" s="50"/>
      <c r="AB452" s="49"/>
      <c r="AC452" s="50"/>
      <c r="AD452" s="50"/>
      <c r="AE452" s="50"/>
    </row>
    <row r="453" spans="1:31" ht="15.75" customHeight="1" x14ac:dyDescent="0.25">
      <c r="A453" s="49"/>
      <c r="B453" s="50"/>
      <c r="C453" s="50"/>
      <c r="D453" s="50"/>
      <c r="E453" s="50"/>
      <c r="F453" s="50"/>
      <c r="G453" s="50"/>
      <c r="J453" s="49"/>
      <c r="N453" s="50"/>
      <c r="O453" s="50"/>
      <c r="P453" s="50"/>
      <c r="Q453" s="50"/>
      <c r="U453" s="49"/>
      <c r="V453" s="50"/>
      <c r="W453" s="50"/>
      <c r="X453" s="50"/>
      <c r="Y453" s="50"/>
      <c r="Z453" s="50"/>
      <c r="AA453" s="50"/>
      <c r="AB453" s="49"/>
      <c r="AC453" s="50"/>
      <c r="AD453" s="50"/>
      <c r="AE453" s="50"/>
    </row>
    <row r="454" spans="1:31" ht="15.75" customHeight="1" x14ac:dyDescent="0.25">
      <c r="A454" s="49"/>
      <c r="B454" s="50"/>
      <c r="C454" s="50"/>
      <c r="D454" s="50"/>
      <c r="E454" s="50"/>
      <c r="F454" s="50"/>
      <c r="G454" s="50"/>
      <c r="J454" s="49"/>
      <c r="N454" s="50"/>
      <c r="O454" s="50"/>
      <c r="P454" s="50"/>
      <c r="Q454" s="50"/>
      <c r="U454" s="49"/>
      <c r="V454" s="50"/>
      <c r="W454" s="50"/>
      <c r="X454" s="50"/>
      <c r="Y454" s="50"/>
      <c r="Z454" s="50"/>
      <c r="AA454" s="50"/>
      <c r="AB454" s="49"/>
      <c r="AC454" s="50"/>
      <c r="AD454" s="50"/>
      <c r="AE454" s="50"/>
    </row>
    <row r="455" spans="1:31" ht="15.75" customHeight="1" x14ac:dyDescent="0.25">
      <c r="A455" s="49"/>
      <c r="B455" s="50"/>
      <c r="C455" s="50"/>
      <c r="D455" s="50"/>
      <c r="E455" s="50"/>
      <c r="F455" s="50"/>
      <c r="G455" s="50"/>
      <c r="J455" s="49"/>
      <c r="N455" s="50"/>
      <c r="O455" s="50"/>
      <c r="P455" s="50"/>
      <c r="Q455" s="50"/>
      <c r="U455" s="49"/>
      <c r="V455" s="50"/>
      <c r="W455" s="50"/>
      <c r="X455" s="50"/>
      <c r="Y455" s="50"/>
      <c r="Z455" s="50"/>
      <c r="AA455" s="50"/>
      <c r="AB455" s="49"/>
      <c r="AC455" s="50"/>
      <c r="AD455" s="50"/>
      <c r="AE455" s="50"/>
    </row>
    <row r="456" spans="1:31" ht="15.75" customHeight="1" x14ac:dyDescent="0.25">
      <c r="A456" s="49"/>
      <c r="B456" s="50"/>
      <c r="C456" s="50"/>
      <c r="D456" s="50"/>
      <c r="E456" s="50"/>
      <c r="F456" s="50"/>
      <c r="G456" s="50"/>
      <c r="J456" s="49"/>
      <c r="N456" s="50"/>
      <c r="O456" s="50"/>
      <c r="P456" s="50"/>
      <c r="Q456" s="50"/>
      <c r="U456" s="49"/>
      <c r="V456" s="50"/>
      <c r="W456" s="50"/>
      <c r="X456" s="50"/>
      <c r="Y456" s="50"/>
      <c r="Z456" s="50"/>
      <c r="AA456" s="50"/>
      <c r="AB456" s="49"/>
      <c r="AC456" s="50"/>
      <c r="AD456" s="50"/>
      <c r="AE456" s="50"/>
    </row>
    <row r="457" spans="1:31" ht="15.75" customHeight="1" x14ac:dyDescent="0.25">
      <c r="A457" s="49"/>
      <c r="B457" s="50"/>
      <c r="C457" s="50"/>
      <c r="D457" s="50"/>
      <c r="E457" s="50"/>
      <c r="F457" s="50"/>
      <c r="G457" s="50"/>
      <c r="J457" s="49"/>
      <c r="N457" s="50"/>
      <c r="O457" s="50"/>
      <c r="P457" s="50"/>
      <c r="Q457" s="50"/>
      <c r="U457" s="49"/>
      <c r="V457" s="50"/>
      <c r="W457" s="50"/>
      <c r="X457" s="50"/>
      <c r="Y457" s="50"/>
      <c r="Z457" s="50"/>
      <c r="AA457" s="50"/>
      <c r="AB457" s="49"/>
      <c r="AC457" s="50"/>
      <c r="AD457" s="50"/>
      <c r="AE457" s="50"/>
    </row>
    <row r="458" spans="1:31" ht="15.75" customHeight="1" x14ac:dyDescent="0.25">
      <c r="A458" s="49"/>
      <c r="B458" s="50"/>
      <c r="C458" s="50"/>
      <c r="D458" s="50"/>
      <c r="E458" s="50"/>
      <c r="F458" s="50"/>
      <c r="G458" s="50"/>
      <c r="J458" s="49"/>
      <c r="N458" s="50"/>
      <c r="O458" s="50"/>
      <c r="P458" s="50"/>
      <c r="Q458" s="50"/>
      <c r="U458" s="49"/>
      <c r="V458" s="50"/>
      <c r="W458" s="50"/>
      <c r="X458" s="50"/>
      <c r="Y458" s="50"/>
      <c r="Z458" s="50"/>
      <c r="AA458" s="50"/>
      <c r="AB458" s="49"/>
      <c r="AC458" s="50"/>
      <c r="AD458" s="50"/>
      <c r="AE458" s="50"/>
    </row>
    <row r="459" spans="1:31" ht="15.75" customHeight="1" x14ac:dyDescent="0.25">
      <c r="A459" s="49"/>
      <c r="B459" s="50"/>
      <c r="C459" s="50"/>
      <c r="D459" s="50"/>
      <c r="E459" s="50"/>
      <c r="F459" s="50"/>
      <c r="G459" s="50"/>
      <c r="J459" s="49"/>
      <c r="N459" s="50"/>
      <c r="O459" s="50"/>
      <c r="P459" s="50"/>
      <c r="Q459" s="50"/>
      <c r="U459" s="49"/>
      <c r="V459" s="50"/>
      <c r="W459" s="50"/>
      <c r="X459" s="50"/>
      <c r="Y459" s="50"/>
      <c r="Z459" s="50"/>
      <c r="AA459" s="50"/>
      <c r="AB459" s="49"/>
      <c r="AC459" s="50"/>
      <c r="AD459" s="50"/>
      <c r="AE459" s="50"/>
    </row>
    <row r="460" spans="1:31" ht="15.75" customHeight="1" x14ac:dyDescent="0.25">
      <c r="A460" s="49"/>
      <c r="B460" s="50"/>
      <c r="C460" s="50"/>
      <c r="D460" s="50"/>
      <c r="E460" s="50"/>
      <c r="F460" s="50"/>
      <c r="G460" s="50"/>
      <c r="J460" s="49"/>
      <c r="N460" s="50"/>
      <c r="O460" s="50"/>
      <c r="P460" s="50"/>
      <c r="Q460" s="50"/>
      <c r="U460" s="49"/>
      <c r="V460" s="50"/>
      <c r="W460" s="50"/>
      <c r="X460" s="50"/>
      <c r="Y460" s="50"/>
      <c r="Z460" s="50"/>
      <c r="AA460" s="50"/>
      <c r="AB460" s="49"/>
      <c r="AC460" s="50"/>
      <c r="AD460" s="50"/>
      <c r="AE460" s="50"/>
    </row>
    <row r="461" spans="1:31" ht="15.75" customHeight="1" x14ac:dyDescent="0.25">
      <c r="A461" s="49"/>
      <c r="B461" s="50"/>
      <c r="C461" s="50"/>
      <c r="D461" s="50"/>
      <c r="E461" s="50"/>
      <c r="F461" s="50"/>
      <c r="G461" s="50"/>
      <c r="J461" s="49"/>
      <c r="N461" s="50"/>
      <c r="O461" s="50"/>
      <c r="P461" s="50"/>
      <c r="Q461" s="50"/>
      <c r="U461" s="49"/>
      <c r="V461" s="50"/>
      <c r="W461" s="50"/>
      <c r="X461" s="50"/>
      <c r="Y461" s="50"/>
      <c r="Z461" s="50"/>
      <c r="AA461" s="50"/>
      <c r="AB461" s="49"/>
      <c r="AC461" s="50"/>
      <c r="AD461" s="50"/>
      <c r="AE461" s="50"/>
    </row>
    <row r="462" spans="1:31" ht="15.75" customHeight="1" x14ac:dyDescent="0.25">
      <c r="A462" s="49"/>
      <c r="B462" s="50"/>
      <c r="C462" s="50"/>
      <c r="D462" s="50"/>
      <c r="E462" s="50"/>
      <c r="F462" s="50"/>
      <c r="G462" s="50"/>
      <c r="J462" s="49"/>
      <c r="N462" s="50"/>
      <c r="O462" s="50"/>
      <c r="P462" s="50"/>
      <c r="Q462" s="50"/>
      <c r="U462" s="49"/>
      <c r="V462" s="50"/>
      <c r="W462" s="50"/>
      <c r="X462" s="50"/>
      <c r="Y462" s="50"/>
      <c r="Z462" s="50"/>
      <c r="AA462" s="50"/>
      <c r="AB462" s="49"/>
      <c r="AC462" s="50"/>
      <c r="AD462" s="50"/>
      <c r="AE462" s="50"/>
    </row>
    <row r="463" spans="1:31" ht="15.75" customHeight="1" x14ac:dyDescent="0.25">
      <c r="A463" s="49"/>
      <c r="B463" s="50"/>
      <c r="C463" s="50"/>
      <c r="D463" s="50"/>
      <c r="E463" s="50"/>
      <c r="F463" s="50"/>
      <c r="G463" s="50"/>
      <c r="J463" s="49"/>
      <c r="N463" s="50"/>
      <c r="O463" s="50"/>
      <c r="P463" s="50"/>
      <c r="Q463" s="50"/>
      <c r="U463" s="49"/>
      <c r="V463" s="50"/>
      <c r="W463" s="50"/>
      <c r="X463" s="50"/>
      <c r="Y463" s="50"/>
      <c r="Z463" s="50"/>
      <c r="AA463" s="50"/>
      <c r="AB463" s="49"/>
      <c r="AC463" s="50"/>
      <c r="AD463" s="50"/>
      <c r="AE463" s="50"/>
    </row>
    <row r="464" spans="1:31" ht="15.75" customHeight="1" x14ac:dyDescent="0.25">
      <c r="A464" s="49"/>
      <c r="B464" s="50"/>
      <c r="C464" s="50"/>
      <c r="D464" s="50"/>
      <c r="E464" s="50"/>
      <c r="F464" s="50"/>
      <c r="G464" s="50"/>
      <c r="J464" s="49"/>
      <c r="N464" s="50"/>
      <c r="O464" s="50"/>
      <c r="P464" s="50"/>
      <c r="Q464" s="50"/>
      <c r="U464" s="49"/>
      <c r="V464" s="50"/>
      <c r="W464" s="50"/>
      <c r="X464" s="50"/>
      <c r="Y464" s="50"/>
      <c r="Z464" s="50"/>
      <c r="AA464" s="50"/>
      <c r="AB464" s="49"/>
      <c r="AC464" s="50"/>
      <c r="AD464" s="50"/>
      <c r="AE464" s="50"/>
    </row>
    <row r="465" spans="1:31" ht="15.75" customHeight="1" x14ac:dyDescent="0.25">
      <c r="A465" s="49"/>
      <c r="B465" s="50"/>
      <c r="C465" s="50"/>
      <c r="D465" s="50"/>
      <c r="E465" s="50"/>
      <c r="F465" s="50"/>
      <c r="G465" s="50"/>
      <c r="J465" s="49"/>
      <c r="N465" s="50"/>
      <c r="O465" s="50"/>
      <c r="P465" s="50"/>
      <c r="Q465" s="50"/>
      <c r="U465" s="49"/>
      <c r="V465" s="50"/>
      <c r="W465" s="50"/>
      <c r="X465" s="50"/>
      <c r="Y465" s="50"/>
      <c r="Z465" s="50"/>
      <c r="AA465" s="50"/>
      <c r="AB465" s="49"/>
      <c r="AC465" s="50"/>
      <c r="AD465" s="50"/>
      <c r="AE465" s="50"/>
    </row>
    <row r="466" spans="1:31" ht="15.75" customHeight="1" x14ac:dyDescent="0.25">
      <c r="A466" s="49"/>
      <c r="B466" s="50"/>
      <c r="C466" s="50"/>
      <c r="D466" s="50"/>
      <c r="E466" s="50"/>
      <c r="F466" s="50"/>
      <c r="G466" s="50"/>
      <c r="J466" s="49"/>
      <c r="N466" s="50"/>
      <c r="O466" s="50"/>
      <c r="P466" s="50"/>
      <c r="Q466" s="50"/>
      <c r="U466" s="49"/>
      <c r="V466" s="50"/>
      <c r="W466" s="50"/>
      <c r="X466" s="50"/>
      <c r="Y466" s="50"/>
      <c r="Z466" s="50"/>
      <c r="AA466" s="50"/>
      <c r="AB466" s="49"/>
      <c r="AC466" s="50"/>
      <c r="AD466" s="50"/>
      <c r="AE466" s="50"/>
    </row>
    <row r="467" spans="1:31" ht="15.75" customHeight="1" x14ac:dyDescent="0.25">
      <c r="A467" s="49"/>
      <c r="B467" s="50"/>
      <c r="C467" s="50"/>
      <c r="D467" s="50"/>
      <c r="E467" s="50"/>
      <c r="F467" s="50"/>
      <c r="G467" s="50"/>
      <c r="J467" s="49"/>
      <c r="N467" s="50"/>
      <c r="O467" s="50"/>
      <c r="P467" s="50"/>
      <c r="Q467" s="50"/>
      <c r="U467" s="49"/>
      <c r="V467" s="50"/>
      <c r="W467" s="50"/>
      <c r="X467" s="50"/>
      <c r="Y467" s="50"/>
      <c r="Z467" s="50"/>
      <c r="AA467" s="50"/>
      <c r="AB467" s="49"/>
      <c r="AC467" s="50"/>
      <c r="AD467" s="50"/>
      <c r="AE467" s="50"/>
    </row>
    <row r="468" spans="1:31" ht="15.75" customHeight="1" x14ac:dyDescent="0.25">
      <c r="A468" s="49"/>
      <c r="B468" s="50"/>
      <c r="C468" s="50"/>
      <c r="D468" s="50"/>
      <c r="E468" s="50"/>
      <c r="F468" s="50"/>
      <c r="G468" s="50"/>
      <c r="J468" s="49"/>
      <c r="N468" s="50"/>
      <c r="O468" s="50"/>
      <c r="P468" s="50"/>
      <c r="Q468" s="50"/>
      <c r="U468" s="49"/>
      <c r="V468" s="50"/>
      <c r="W468" s="50"/>
      <c r="X468" s="50"/>
      <c r="Y468" s="50"/>
      <c r="Z468" s="50"/>
      <c r="AA468" s="50"/>
      <c r="AB468" s="49"/>
      <c r="AC468" s="50"/>
      <c r="AD468" s="50"/>
      <c r="AE468" s="50"/>
    </row>
    <row r="469" spans="1:31" ht="15.75" customHeight="1" x14ac:dyDescent="0.25">
      <c r="A469" s="49"/>
      <c r="B469" s="50"/>
      <c r="C469" s="50"/>
      <c r="D469" s="50"/>
      <c r="E469" s="50"/>
      <c r="F469" s="50"/>
      <c r="G469" s="50"/>
      <c r="J469" s="49"/>
      <c r="N469" s="50"/>
      <c r="O469" s="50"/>
      <c r="P469" s="50"/>
      <c r="Q469" s="50"/>
      <c r="U469" s="49"/>
      <c r="V469" s="50"/>
      <c r="W469" s="50"/>
      <c r="X469" s="50"/>
      <c r="Y469" s="50"/>
      <c r="Z469" s="50"/>
      <c r="AA469" s="50"/>
      <c r="AB469" s="49"/>
      <c r="AC469" s="50"/>
      <c r="AD469" s="50"/>
      <c r="AE469" s="50"/>
    </row>
    <row r="470" spans="1:31" ht="15.75" customHeight="1" x14ac:dyDescent="0.25">
      <c r="A470" s="49"/>
      <c r="B470" s="50"/>
      <c r="C470" s="50"/>
      <c r="D470" s="50"/>
      <c r="E470" s="50"/>
      <c r="F470" s="50"/>
      <c r="G470" s="50"/>
      <c r="J470" s="49"/>
      <c r="N470" s="50"/>
      <c r="O470" s="50"/>
      <c r="P470" s="50"/>
      <c r="Q470" s="50"/>
      <c r="U470" s="49"/>
      <c r="V470" s="50"/>
      <c r="W470" s="50"/>
      <c r="X470" s="50"/>
      <c r="Y470" s="50"/>
      <c r="Z470" s="50"/>
      <c r="AA470" s="50"/>
      <c r="AB470" s="49"/>
      <c r="AC470" s="50"/>
      <c r="AD470" s="50"/>
      <c r="AE470" s="50"/>
    </row>
    <row r="471" spans="1:31" ht="15.75" customHeight="1" x14ac:dyDescent="0.25">
      <c r="A471" s="49"/>
      <c r="B471" s="50"/>
      <c r="C471" s="50"/>
      <c r="D471" s="50"/>
      <c r="E471" s="50"/>
      <c r="F471" s="50"/>
      <c r="G471" s="50"/>
      <c r="J471" s="49"/>
      <c r="N471" s="50"/>
      <c r="O471" s="50"/>
      <c r="P471" s="50"/>
      <c r="Q471" s="50"/>
      <c r="U471" s="49"/>
      <c r="V471" s="50"/>
      <c r="W471" s="50"/>
      <c r="X471" s="50"/>
      <c r="Y471" s="50"/>
      <c r="Z471" s="50"/>
      <c r="AA471" s="50"/>
      <c r="AB471" s="49"/>
      <c r="AC471" s="50"/>
      <c r="AD471" s="50"/>
      <c r="AE471" s="50"/>
    </row>
    <row r="472" spans="1:31" ht="15.75" customHeight="1" x14ac:dyDescent="0.25">
      <c r="A472" s="49"/>
      <c r="B472" s="50"/>
      <c r="C472" s="50"/>
      <c r="D472" s="50"/>
      <c r="E472" s="50"/>
      <c r="F472" s="50"/>
      <c r="G472" s="50"/>
      <c r="J472" s="49"/>
      <c r="N472" s="50"/>
      <c r="O472" s="50"/>
      <c r="P472" s="50"/>
      <c r="Q472" s="50"/>
      <c r="U472" s="49"/>
      <c r="V472" s="50"/>
      <c r="W472" s="50"/>
      <c r="X472" s="50"/>
      <c r="Y472" s="50"/>
      <c r="Z472" s="50"/>
      <c r="AA472" s="50"/>
      <c r="AB472" s="49"/>
      <c r="AC472" s="50"/>
      <c r="AD472" s="50"/>
      <c r="AE472" s="50"/>
    </row>
    <row r="473" spans="1:31" ht="15.75" customHeight="1" x14ac:dyDescent="0.25">
      <c r="A473" s="49"/>
      <c r="B473" s="50"/>
      <c r="C473" s="50"/>
      <c r="D473" s="50"/>
      <c r="E473" s="50"/>
      <c r="F473" s="50"/>
      <c r="G473" s="50"/>
      <c r="J473" s="49"/>
      <c r="N473" s="50"/>
      <c r="O473" s="50"/>
      <c r="P473" s="50"/>
      <c r="Q473" s="50"/>
      <c r="U473" s="49"/>
      <c r="V473" s="50"/>
      <c r="W473" s="50"/>
      <c r="X473" s="50"/>
      <c r="Y473" s="50"/>
      <c r="Z473" s="50"/>
      <c r="AA473" s="50"/>
      <c r="AB473" s="49"/>
      <c r="AC473" s="50"/>
      <c r="AD473" s="50"/>
      <c r="AE473" s="50"/>
    </row>
    <row r="474" spans="1:31" ht="15.75" customHeight="1" x14ac:dyDescent="0.25">
      <c r="A474" s="49"/>
      <c r="B474" s="50"/>
      <c r="C474" s="50"/>
      <c r="D474" s="50"/>
      <c r="E474" s="50"/>
      <c r="F474" s="50"/>
      <c r="G474" s="50"/>
      <c r="J474" s="49"/>
      <c r="N474" s="50"/>
      <c r="O474" s="50"/>
      <c r="P474" s="50"/>
      <c r="Q474" s="50"/>
      <c r="U474" s="49"/>
      <c r="V474" s="50"/>
      <c r="W474" s="50"/>
      <c r="X474" s="50"/>
      <c r="Y474" s="50"/>
      <c r="Z474" s="50"/>
      <c r="AA474" s="50"/>
      <c r="AB474" s="49"/>
      <c r="AC474" s="50"/>
      <c r="AD474" s="50"/>
      <c r="AE474" s="50"/>
    </row>
    <row r="475" spans="1:31" ht="15.75" customHeight="1" x14ac:dyDescent="0.25">
      <c r="A475" s="49"/>
      <c r="B475" s="50"/>
      <c r="C475" s="50"/>
      <c r="D475" s="50"/>
      <c r="E475" s="50"/>
      <c r="F475" s="50"/>
      <c r="G475" s="50"/>
      <c r="J475" s="49"/>
      <c r="N475" s="50"/>
      <c r="O475" s="50"/>
      <c r="P475" s="50"/>
      <c r="Q475" s="50"/>
      <c r="U475" s="49"/>
      <c r="V475" s="50"/>
      <c r="W475" s="50"/>
      <c r="X475" s="50"/>
      <c r="Y475" s="50"/>
      <c r="Z475" s="50"/>
      <c r="AA475" s="50"/>
      <c r="AB475" s="49"/>
      <c r="AC475" s="50"/>
      <c r="AD475" s="50"/>
      <c r="AE475" s="50"/>
    </row>
    <row r="476" spans="1:31" ht="15.75" customHeight="1" x14ac:dyDescent="0.25">
      <c r="A476" s="49"/>
      <c r="B476" s="50"/>
      <c r="C476" s="50"/>
      <c r="D476" s="50"/>
      <c r="E476" s="50"/>
      <c r="F476" s="50"/>
      <c r="G476" s="50"/>
      <c r="J476" s="49"/>
      <c r="N476" s="50"/>
      <c r="O476" s="50"/>
      <c r="P476" s="50"/>
      <c r="Q476" s="50"/>
      <c r="U476" s="49"/>
      <c r="V476" s="50"/>
      <c r="W476" s="50"/>
      <c r="X476" s="50"/>
      <c r="Y476" s="50"/>
      <c r="Z476" s="50"/>
      <c r="AA476" s="50"/>
      <c r="AB476" s="49"/>
      <c r="AC476" s="50"/>
      <c r="AD476" s="50"/>
      <c r="AE476" s="50"/>
    </row>
    <row r="477" spans="1:31" ht="15.75" customHeight="1" x14ac:dyDescent="0.25">
      <c r="A477" s="49"/>
      <c r="B477" s="50"/>
      <c r="C477" s="50"/>
      <c r="D477" s="50"/>
      <c r="E477" s="50"/>
      <c r="F477" s="50"/>
      <c r="G477" s="50"/>
      <c r="J477" s="49"/>
      <c r="N477" s="50"/>
      <c r="O477" s="50"/>
      <c r="P477" s="50"/>
      <c r="Q477" s="50"/>
      <c r="U477" s="49"/>
      <c r="V477" s="50"/>
      <c r="W477" s="50"/>
      <c r="X477" s="50"/>
      <c r="Y477" s="50"/>
      <c r="Z477" s="50"/>
      <c r="AA477" s="50"/>
      <c r="AB477" s="49"/>
      <c r="AC477" s="50"/>
      <c r="AD477" s="50"/>
      <c r="AE477" s="50"/>
    </row>
    <row r="478" spans="1:31" ht="15.75" customHeight="1" x14ac:dyDescent="0.25">
      <c r="A478" s="49"/>
      <c r="B478" s="50"/>
      <c r="C478" s="50"/>
      <c r="D478" s="50"/>
      <c r="E478" s="50"/>
      <c r="F478" s="50"/>
      <c r="G478" s="50"/>
      <c r="J478" s="49"/>
      <c r="N478" s="50"/>
      <c r="O478" s="50"/>
      <c r="P478" s="50"/>
      <c r="Q478" s="50"/>
      <c r="U478" s="49"/>
      <c r="V478" s="50"/>
      <c r="W478" s="50"/>
      <c r="X478" s="50"/>
      <c r="Y478" s="50"/>
      <c r="Z478" s="50"/>
      <c r="AA478" s="50"/>
      <c r="AB478" s="49"/>
      <c r="AC478" s="50"/>
      <c r="AD478" s="50"/>
      <c r="AE478" s="50"/>
    </row>
    <row r="479" spans="1:31" ht="15.75" customHeight="1" x14ac:dyDescent="0.25">
      <c r="A479" s="49"/>
      <c r="B479" s="50"/>
      <c r="C479" s="50"/>
      <c r="D479" s="50"/>
      <c r="E479" s="50"/>
      <c r="F479" s="50"/>
      <c r="G479" s="50"/>
      <c r="J479" s="49"/>
      <c r="N479" s="50"/>
      <c r="O479" s="50"/>
      <c r="P479" s="50"/>
      <c r="Q479" s="50"/>
      <c r="U479" s="49"/>
      <c r="V479" s="50"/>
      <c r="W479" s="50"/>
      <c r="X479" s="50"/>
      <c r="Y479" s="50"/>
      <c r="Z479" s="50"/>
      <c r="AA479" s="50"/>
      <c r="AB479" s="49"/>
      <c r="AC479" s="50"/>
      <c r="AD479" s="50"/>
      <c r="AE479" s="50"/>
    </row>
    <row r="480" spans="1:31" ht="15.75" customHeight="1" x14ac:dyDescent="0.25">
      <c r="A480" s="49"/>
      <c r="B480" s="50"/>
      <c r="C480" s="50"/>
      <c r="D480" s="50"/>
      <c r="E480" s="50"/>
      <c r="F480" s="50"/>
      <c r="G480" s="50"/>
      <c r="J480" s="49"/>
      <c r="N480" s="50"/>
      <c r="O480" s="50"/>
      <c r="P480" s="50"/>
      <c r="Q480" s="50"/>
      <c r="U480" s="49"/>
      <c r="V480" s="50"/>
      <c r="W480" s="50"/>
      <c r="X480" s="50"/>
      <c r="Y480" s="50"/>
      <c r="Z480" s="50"/>
      <c r="AA480" s="50"/>
      <c r="AB480" s="49"/>
      <c r="AC480" s="50"/>
      <c r="AD480" s="50"/>
      <c r="AE480" s="50"/>
    </row>
    <row r="481" spans="1:31" ht="15.75" customHeight="1" x14ac:dyDescent="0.25">
      <c r="A481" s="49"/>
      <c r="B481" s="50"/>
      <c r="C481" s="50"/>
      <c r="D481" s="50"/>
      <c r="E481" s="50"/>
      <c r="F481" s="50"/>
      <c r="G481" s="50"/>
      <c r="J481" s="49"/>
      <c r="N481" s="50"/>
      <c r="O481" s="50"/>
      <c r="P481" s="50"/>
      <c r="Q481" s="50"/>
      <c r="U481" s="49"/>
      <c r="V481" s="50"/>
      <c r="W481" s="50"/>
      <c r="X481" s="50"/>
      <c r="Y481" s="50"/>
      <c r="Z481" s="50"/>
      <c r="AA481" s="50"/>
      <c r="AB481" s="49"/>
      <c r="AC481" s="50"/>
      <c r="AD481" s="50"/>
      <c r="AE481" s="50"/>
    </row>
    <row r="482" spans="1:31" ht="15.75" customHeight="1" x14ac:dyDescent="0.25">
      <c r="A482" s="49"/>
      <c r="B482" s="50"/>
      <c r="C482" s="50"/>
      <c r="D482" s="50"/>
      <c r="E482" s="50"/>
      <c r="F482" s="50"/>
      <c r="G482" s="50"/>
      <c r="J482" s="49"/>
      <c r="N482" s="50"/>
      <c r="O482" s="50"/>
      <c r="P482" s="50"/>
      <c r="Q482" s="50"/>
      <c r="U482" s="49"/>
      <c r="V482" s="50"/>
      <c r="W482" s="50"/>
      <c r="X482" s="50"/>
      <c r="Y482" s="50"/>
      <c r="Z482" s="50"/>
      <c r="AA482" s="50"/>
      <c r="AB482" s="49"/>
      <c r="AC482" s="50"/>
      <c r="AD482" s="50"/>
      <c r="AE482" s="50"/>
    </row>
    <row r="483" spans="1:31" ht="15.75" customHeight="1" x14ac:dyDescent="0.25">
      <c r="A483" s="49"/>
      <c r="B483" s="50"/>
      <c r="C483" s="50"/>
      <c r="D483" s="50"/>
      <c r="E483" s="50"/>
      <c r="F483" s="50"/>
      <c r="G483" s="50"/>
      <c r="J483" s="49"/>
      <c r="N483" s="50"/>
      <c r="O483" s="50"/>
      <c r="P483" s="50"/>
      <c r="Q483" s="50"/>
      <c r="U483" s="49"/>
      <c r="V483" s="50"/>
      <c r="W483" s="50"/>
      <c r="X483" s="50"/>
      <c r="Y483" s="50"/>
      <c r="Z483" s="50"/>
      <c r="AA483" s="50"/>
      <c r="AB483" s="49"/>
      <c r="AC483" s="50"/>
      <c r="AD483" s="50"/>
      <c r="AE483" s="50"/>
    </row>
    <row r="484" spans="1:31" ht="15.75" customHeight="1" x14ac:dyDescent="0.25">
      <c r="A484" s="49"/>
      <c r="B484" s="50"/>
      <c r="C484" s="50"/>
      <c r="D484" s="50"/>
      <c r="E484" s="50"/>
      <c r="F484" s="50"/>
      <c r="G484" s="50"/>
      <c r="J484" s="49"/>
      <c r="N484" s="50"/>
      <c r="O484" s="50"/>
      <c r="P484" s="50"/>
      <c r="Q484" s="50"/>
      <c r="U484" s="49"/>
      <c r="V484" s="50"/>
      <c r="W484" s="50"/>
      <c r="X484" s="50"/>
      <c r="Y484" s="50"/>
      <c r="Z484" s="50"/>
      <c r="AA484" s="50"/>
      <c r="AB484" s="49"/>
      <c r="AC484" s="50"/>
      <c r="AD484" s="50"/>
      <c r="AE484" s="50"/>
    </row>
    <row r="485" spans="1:31" ht="15.75" customHeight="1" x14ac:dyDescent="0.25">
      <c r="A485" s="49"/>
      <c r="B485" s="50"/>
      <c r="C485" s="50"/>
      <c r="D485" s="50"/>
      <c r="E485" s="50"/>
      <c r="F485" s="50"/>
      <c r="G485" s="50"/>
      <c r="J485" s="49"/>
      <c r="N485" s="50"/>
      <c r="O485" s="50"/>
      <c r="P485" s="50"/>
      <c r="Q485" s="50"/>
      <c r="U485" s="49"/>
      <c r="V485" s="50"/>
      <c r="W485" s="50"/>
      <c r="X485" s="50"/>
      <c r="Y485" s="50"/>
      <c r="Z485" s="50"/>
      <c r="AA485" s="50"/>
      <c r="AB485" s="49"/>
      <c r="AC485" s="50"/>
      <c r="AD485" s="50"/>
      <c r="AE485" s="50"/>
    </row>
    <row r="486" spans="1:31" ht="15.75" customHeight="1" x14ac:dyDescent="0.25">
      <c r="A486" s="49"/>
      <c r="B486" s="50"/>
      <c r="C486" s="50"/>
      <c r="D486" s="50"/>
      <c r="E486" s="50"/>
      <c r="F486" s="50"/>
      <c r="G486" s="50"/>
      <c r="J486" s="49"/>
      <c r="N486" s="50"/>
      <c r="O486" s="50"/>
      <c r="P486" s="50"/>
      <c r="Q486" s="50"/>
      <c r="U486" s="49"/>
      <c r="V486" s="50"/>
      <c r="W486" s="50"/>
      <c r="X486" s="50"/>
      <c r="Y486" s="50"/>
      <c r="Z486" s="50"/>
      <c r="AA486" s="50"/>
      <c r="AB486" s="49"/>
      <c r="AC486" s="50"/>
      <c r="AD486" s="50"/>
      <c r="AE486" s="50"/>
    </row>
    <row r="487" spans="1:31" ht="15.75" customHeight="1" x14ac:dyDescent="0.25">
      <c r="A487" s="49"/>
      <c r="B487" s="50"/>
      <c r="C487" s="50"/>
      <c r="D487" s="50"/>
      <c r="E487" s="50"/>
      <c r="F487" s="50"/>
      <c r="G487" s="50"/>
      <c r="J487" s="49"/>
      <c r="N487" s="50"/>
      <c r="O487" s="50"/>
      <c r="P487" s="50"/>
      <c r="Q487" s="50"/>
      <c r="U487" s="49"/>
      <c r="V487" s="50"/>
      <c r="W487" s="50"/>
      <c r="X487" s="50"/>
      <c r="Y487" s="50"/>
      <c r="Z487" s="50"/>
      <c r="AA487" s="50"/>
      <c r="AB487" s="49"/>
      <c r="AC487" s="50"/>
      <c r="AD487" s="50"/>
      <c r="AE487" s="50"/>
    </row>
    <row r="488" spans="1:31" ht="15.75" customHeight="1" x14ac:dyDescent="0.25">
      <c r="A488" s="49"/>
      <c r="B488" s="50"/>
      <c r="C488" s="50"/>
      <c r="D488" s="50"/>
      <c r="E488" s="50"/>
      <c r="F488" s="50"/>
      <c r="G488" s="50"/>
      <c r="J488" s="49"/>
      <c r="N488" s="50"/>
      <c r="O488" s="50"/>
      <c r="P488" s="50"/>
      <c r="Q488" s="50"/>
      <c r="U488" s="49"/>
      <c r="V488" s="50"/>
      <c r="W488" s="50"/>
      <c r="X488" s="50"/>
      <c r="Y488" s="50"/>
      <c r="Z488" s="50"/>
      <c r="AA488" s="50"/>
      <c r="AB488" s="49"/>
      <c r="AC488" s="50"/>
      <c r="AD488" s="50"/>
      <c r="AE488" s="50"/>
    </row>
    <row r="489" spans="1:31" ht="15.75" customHeight="1" x14ac:dyDescent="0.25">
      <c r="A489" s="49"/>
      <c r="B489" s="50"/>
      <c r="C489" s="50"/>
      <c r="D489" s="50"/>
      <c r="E489" s="50"/>
      <c r="F489" s="50"/>
      <c r="G489" s="50"/>
      <c r="J489" s="49"/>
      <c r="N489" s="50"/>
      <c r="O489" s="50"/>
      <c r="P489" s="50"/>
      <c r="Q489" s="50"/>
      <c r="U489" s="49"/>
      <c r="V489" s="50"/>
      <c r="W489" s="50"/>
      <c r="X489" s="50"/>
      <c r="Y489" s="50"/>
      <c r="Z489" s="50"/>
      <c r="AA489" s="50"/>
      <c r="AB489" s="49"/>
      <c r="AC489" s="50"/>
      <c r="AD489" s="50"/>
      <c r="AE489" s="50"/>
    </row>
    <row r="490" spans="1:31" ht="15.75" customHeight="1" x14ac:dyDescent="0.25">
      <c r="A490" s="49"/>
      <c r="B490" s="50"/>
      <c r="C490" s="50"/>
      <c r="D490" s="50"/>
      <c r="E490" s="50"/>
      <c r="F490" s="50"/>
      <c r="G490" s="50"/>
      <c r="J490" s="49"/>
      <c r="N490" s="50"/>
      <c r="O490" s="50"/>
      <c r="P490" s="50"/>
      <c r="Q490" s="50"/>
      <c r="U490" s="49"/>
      <c r="V490" s="50"/>
      <c r="W490" s="50"/>
      <c r="X490" s="50"/>
      <c r="Y490" s="50"/>
      <c r="Z490" s="50"/>
      <c r="AA490" s="50"/>
      <c r="AB490" s="49"/>
      <c r="AC490" s="50"/>
      <c r="AD490" s="50"/>
      <c r="AE490" s="50"/>
    </row>
    <row r="491" spans="1:31" ht="15.75" customHeight="1" x14ac:dyDescent="0.25">
      <c r="A491" s="49"/>
      <c r="B491" s="50"/>
      <c r="C491" s="50"/>
      <c r="D491" s="50"/>
      <c r="E491" s="50"/>
      <c r="F491" s="50"/>
      <c r="G491" s="50"/>
      <c r="J491" s="49"/>
      <c r="N491" s="50"/>
      <c r="O491" s="50"/>
      <c r="P491" s="50"/>
      <c r="Q491" s="50"/>
      <c r="U491" s="49"/>
      <c r="V491" s="50"/>
      <c r="W491" s="50"/>
      <c r="X491" s="50"/>
      <c r="Y491" s="50"/>
      <c r="Z491" s="50"/>
      <c r="AA491" s="50"/>
      <c r="AB491" s="49"/>
      <c r="AC491" s="50"/>
      <c r="AD491" s="50"/>
      <c r="AE491" s="50"/>
    </row>
    <row r="492" spans="1:31" ht="15.75" customHeight="1" x14ac:dyDescent="0.25">
      <c r="A492" s="49"/>
      <c r="B492" s="50"/>
      <c r="C492" s="50"/>
      <c r="D492" s="50"/>
      <c r="E492" s="50"/>
      <c r="F492" s="50"/>
      <c r="G492" s="50"/>
      <c r="J492" s="49"/>
      <c r="N492" s="50"/>
      <c r="O492" s="50"/>
      <c r="P492" s="50"/>
      <c r="Q492" s="50"/>
      <c r="U492" s="49"/>
      <c r="V492" s="50"/>
      <c r="W492" s="50"/>
      <c r="X492" s="50"/>
      <c r="Y492" s="50"/>
      <c r="Z492" s="50"/>
      <c r="AA492" s="50"/>
      <c r="AB492" s="49"/>
      <c r="AC492" s="50"/>
      <c r="AD492" s="50"/>
      <c r="AE492" s="50"/>
    </row>
    <row r="493" spans="1:31" ht="15.75" customHeight="1" x14ac:dyDescent="0.25">
      <c r="A493" s="49"/>
      <c r="B493" s="50"/>
      <c r="C493" s="50"/>
      <c r="D493" s="50"/>
      <c r="E493" s="50"/>
      <c r="F493" s="50"/>
      <c r="G493" s="50"/>
      <c r="J493" s="49"/>
      <c r="N493" s="50"/>
      <c r="O493" s="50"/>
      <c r="P493" s="50"/>
      <c r="Q493" s="50"/>
      <c r="U493" s="49"/>
      <c r="V493" s="50"/>
      <c r="W493" s="50"/>
      <c r="X493" s="50"/>
      <c r="Y493" s="50"/>
      <c r="Z493" s="50"/>
      <c r="AA493" s="50"/>
      <c r="AB493" s="49"/>
      <c r="AC493" s="50"/>
      <c r="AD493" s="50"/>
      <c r="AE493" s="50"/>
    </row>
    <row r="494" spans="1:31" ht="15.75" customHeight="1" x14ac:dyDescent="0.25">
      <c r="A494" s="49"/>
      <c r="B494" s="50"/>
      <c r="C494" s="50"/>
      <c r="D494" s="50"/>
      <c r="E494" s="50"/>
      <c r="F494" s="50"/>
      <c r="G494" s="50"/>
      <c r="J494" s="49"/>
      <c r="N494" s="50"/>
      <c r="O494" s="50"/>
      <c r="P494" s="50"/>
      <c r="Q494" s="50"/>
      <c r="U494" s="49"/>
      <c r="V494" s="50"/>
      <c r="W494" s="50"/>
      <c r="X494" s="50"/>
      <c r="Y494" s="50"/>
      <c r="Z494" s="50"/>
      <c r="AA494" s="50"/>
      <c r="AB494" s="49"/>
      <c r="AC494" s="50"/>
      <c r="AD494" s="50"/>
      <c r="AE494" s="50"/>
    </row>
    <row r="495" spans="1:31" ht="15.75" customHeight="1" x14ac:dyDescent="0.25">
      <c r="A495" s="49"/>
      <c r="B495" s="50"/>
      <c r="C495" s="50"/>
      <c r="D495" s="50"/>
      <c r="E495" s="50"/>
      <c r="F495" s="50"/>
      <c r="G495" s="50"/>
      <c r="J495" s="49"/>
      <c r="N495" s="50"/>
      <c r="O495" s="50"/>
      <c r="P495" s="50"/>
      <c r="Q495" s="50"/>
      <c r="U495" s="49"/>
      <c r="V495" s="50"/>
      <c r="W495" s="50"/>
      <c r="X495" s="50"/>
      <c r="Y495" s="50"/>
      <c r="Z495" s="50"/>
      <c r="AA495" s="50"/>
      <c r="AB495" s="49"/>
      <c r="AC495" s="50"/>
      <c r="AD495" s="50"/>
      <c r="AE495" s="50"/>
    </row>
    <row r="496" spans="1:31" ht="15.75" customHeight="1" x14ac:dyDescent="0.25">
      <c r="A496" s="49"/>
      <c r="B496" s="50"/>
      <c r="C496" s="50"/>
      <c r="D496" s="50"/>
      <c r="E496" s="50"/>
      <c r="F496" s="50"/>
      <c r="G496" s="50"/>
      <c r="J496" s="49"/>
      <c r="N496" s="50"/>
      <c r="O496" s="50"/>
      <c r="P496" s="50"/>
      <c r="Q496" s="50"/>
      <c r="U496" s="49"/>
      <c r="V496" s="50"/>
      <c r="W496" s="50"/>
      <c r="X496" s="50"/>
      <c r="Y496" s="50"/>
      <c r="Z496" s="50"/>
      <c r="AA496" s="50"/>
      <c r="AB496" s="49"/>
      <c r="AC496" s="50"/>
      <c r="AD496" s="50"/>
      <c r="AE496" s="50"/>
    </row>
    <row r="497" spans="1:31" ht="15.75" customHeight="1" x14ac:dyDescent="0.25">
      <c r="A497" s="49"/>
      <c r="B497" s="50"/>
      <c r="C497" s="50"/>
      <c r="D497" s="50"/>
      <c r="E497" s="50"/>
      <c r="F497" s="50"/>
      <c r="G497" s="50"/>
      <c r="J497" s="49"/>
      <c r="N497" s="50"/>
      <c r="O497" s="50"/>
      <c r="P497" s="50"/>
      <c r="Q497" s="50"/>
      <c r="U497" s="49"/>
      <c r="V497" s="50"/>
      <c r="W497" s="50"/>
      <c r="X497" s="50"/>
      <c r="Y497" s="50"/>
      <c r="Z497" s="50"/>
      <c r="AA497" s="50"/>
      <c r="AB497" s="49"/>
      <c r="AC497" s="50"/>
      <c r="AD497" s="50"/>
      <c r="AE497" s="50"/>
    </row>
    <row r="498" spans="1:31" ht="15.75" customHeight="1" x14ac:dyDescent="0.25">
      <c r="A498" s="49"/>
      <c r="B498" s="50"/>
      <c r="C498" s="50"/>
      <c r="D498" s="50"/>
      <c r="E498" s="50"/>
      <c r="F498" s="50"/>
      <c r="G498" s="50"/>
      <c r="J498" s="49"/>
      <c r="N498" s="50"/>
      <c r="O498" s="50"/>
      <c r="P498" s="50"/>
      <c r="Q498" s="50"/>
      <c r="U498" s="49"/>
      <c r="V498" s="50"/>
      <c r="W498" s="50"/>
      <c r="X498" s="50"/>
      <c r="Y498" s="50"/>
      <c r="Z498" s="50"/>
      <c r="AA498" s="50"/>
      <c r="AB498" s="49"/>
      <c r="AC498" s="50"/>
      <c r="AD498" s="50"/>
      <c r="AE498" s="50"/>
    </row>
    <row r="499" spans="1:31" ht="15.75" customHeight="1" x14ac:dyDescent="0.25">
      <c r="A499" s="49"/>
      <c r="B499" s="50"/>
      <c r="C499" s="50"/>
      <c r="D499" s="50"/>
      <c r="E499" s="50"/>
      <c r="F499" s="50"/>
      <c r="G499" s="50"/>
      <c r="J499" s="49"/>
      <c r="N499" s="50"/>
      <c r="O499" s="50"/>
      <c r="P499" s="50"/>
      <c r="Q499" s="50"/>
      <c r="U499" s="49"/>
      <c r="V499" s="50"/>
      <c r="W499" s="50"/>
      <c r="X499" s="50"/>
      <c r="Y499" s="50"/>
      <c r="Z499" s="50"/>
      <c r="AA499" s="50"/>
      <c r="AB499" s="49"/>
      <c r="AC499" s="50"/>
      <c r="AD499" s="50"/>
      <c r="AE499" s="50"/>
    </row>
    <row r="500" spans="1:31" ht="15.75" customHeight="1" x14ac:dyDescent="0.25">
      <c r="A500" s="49"/>
      <c r="B500" s="50"/>
      <c r="C500" s="50"/>
      <c r="D500" s="50"/>
      <c r="E500" s="50"/>
      <c r="F500" s="50"/>
      <c r="G500" s="50"/>
      <c r="J500" s="49"/>
      <c r="N500" s="50"/>
      <c r="O500" s="50"/>
      <c r="P500" s="50"/>
      <c r="Q500" s="50"/>
      <c r="U500" s="49"/>
      <c r="V500" s="50"/>
      <c r="W500" s="50"/>
      <c r="X500" s="50"/>
      <c r="Y500" s="50"/>
      <c r="Z500" s="50"/>
      <c r="AA500" s="50"/>
      <c r="AB500" s="49"/>
      <c r="AC500" s="50"/>
      <c r="AD500" s="50"/>
      <c r="AE500" s="50"/>
    </row>
    <row r="501" spans="1:31" ht="15.75" customHeight="1" x14ac:dyDescent="0.25">
      <c r="A501" s="49"/>
      <c r="B501" s="50"/>
      <c r="C501" s="50"/>
      <c r="D501" s="50"/>
      <c r="E501" s="50"/>
      <c r="F501" s="50"/>
      <c r="G501" s="50"/>
      <c r="J501" s="49"/>
      <c r="N501" s="50"/>
      <c r="O501" s="50"/>
      <c r="P501" s="50"/>
      <c r="Q501" s="50"/>
      <c r="U501" s="49"/>
      <c r="V501" s="50"/>
      <c r="W501" s="50"/>
      <c r="X501" s="50"/>
      <c r="Y501" s="50"/>
      <c r="Z501" s="50"/>
      <c r="AA501" s="50"/>
      <c r="AB501" s="49"/>
      <c r="AC501" s="50"/>
      <c r="AD501" s="50"/>
      <c r="AE501" s="50"/>
    </row>
    <row r="502" spans="1:31" ht="15.75" customHeight="1" x14ac:dyDescent="0.25">
      <c r="A502" s="49"/>
      <c r="B502" s="50"/>
      <c r="C502" s="50"/>
      <c r="D502" s="50"/>
      <c r="E502" s="50"/>
      <c r="F502" s="50"/>
      <c r="G502" s="50"/>
      <c r="J502" s="49"/>
      <c r="N502" s="50"/>
      <c r="O502" s="50"/>
      <c r="P502" s="50"/>
      <c r="Q502" s="50"/>
      <c r="U502" s="49"/>
      <c r="V502" s="50"/>
      <c r="W502" s="50"/>
      <c r="X502" s="50"/>
      <c r="Y502" s="50"/>
      <c r="Z502" s="50"/>
      <c r="AA502" s="50"/>
      <c r="AB502" s="49"/>
      <c r="AC502" s="50"/>
      <c r="AD502" s="50"/>
      <c r="AE502" s="50"/>
    </row>
    <row r="503" spans="1:31" ht="15.75" customHeight="1" x14ac:dyDescent="0.25">
      <c r="A503" s="49"/>
      <c r="B503" s="50"/>
      <c r="C503" s="50"/>
      <c r="D503" s="50"/>
      <c r="E503" s="50"/>
      <c r="F503" s="50"/>
      <c r="G503" s="50"/>
      <c r="J503" s="49"/>
      <c r="N503" s="50"/>
      <c r="O503" s="50"/>
      <c r="P503" s="50"/>
      <c r="Q503" s="50"/>
      <c r="U503" s="49"/>
      <c r="V503" s="50"/>
      <c r="W503" s="50"/>
      <c r="X503" s="50"/>
      <c r="Y503" s="50"/>
      <c r="Z503" s="50"/>
      <c r="AA503" s="50"/>
      <c r="AB503" s="49"/>
      <c r="AC503" s="50"/>
      <c r="AD503" s="50"/>
      <c r="AE503" s="50"/>
    </row>
    <row r="504" spans="1:31" ht="15.75" customHeight="1" x14ac:dyDescent="0.25">
      <c r="A504" s="49"/>
      <c r="B504" s="50"/>
      <c r="C504" s="50"/>
      <c r="D504" s="50"/>
      <c r="E504" s="50"/>
      <c r="F504" s="50"/>
      <c r="G504" s="50"/>
      <c r="J504" s="49"/>
      <c r="N504" s="50"/>
      <c r="O504" s="50"/>
      <c r="P504" s="50"/>
      <c r="Q504" s="50"/>
      <c r="U504" s="49"/>
      <c r="V504" s="50"/>
      <c r="W504" s="50"/>
      <c r="X504" s="50"/>
      <c r="Y504" s="50"/>
      <c r="Z504" s="50"/>
      <c r="AA504" s="50"/>
      <c r="AB504" s="49"/>
      <c r="AC504" s="50"/>
      <c r="AD504" s="50"/>
      <c r="AE504" s="50"/>
    </row>
    <row r="505" spans="1:31" ht="15.75" customHeight="1" x14ac:dyDescent="0.25">
      <c r="A505" s="49"/>
      <c r="B505" s="50"/>
      <c r="C505" s="50"/>
      <c r="D505" s="50"/>
      <c r="E505" s="50"/>
      <c r="F505" s="50"/>
      <c r="G505" s="50"/>
      <c r="J505" s="49"/>
      <c r="N505" s="50"/>
      <c r="O505" s="50"/>
      <c r="P505" s="50"/>
      <c r="Q505" s="50"/>
      <c r="U505" s="49"/>
      <c r="V505" s="50"/>
      <c r="W505" s="50"/>
      <c r="X505" s="50"/>
      <c r="Y505" s="50"/>
      <c r="Z505" s="50"/>
      <c r="AA505" s="50"/>
      <c r="AB505" s="49"/>
      <c r="AC505" s="50"/>
      <c r="AD505" s="50"/>
      <c r="AE505" s="50"/>
    </row>
    <row r="506" spans="1:31" ht="15.75" customHeight="1" x14ac:dyDescent="0.25">
      <c r="A506" s="49"/>
      <c r="B506" s="50"/>
      <c r="C506" s="50"/>
      <c r="D506" s="50"/>
      <c r="E506" s="50"/>
      <c r="F506" s="50"/>
      <c r="G506" s="50"/>
      <c r="J506" s="49"/>
      <c r="N506" s="50"/>
      <c r="O506" s="50"/>
      <c r="P506" s="50"/>
      <c r="Q506" s="50"/>
      <c r="U506" s="49"/>
      <c r="V506" s="50"/>
      <c r="W506" s="50"/>
      <c r="X506" s="50"/>
      <c r="Y506" s="50"/>
      <c r="Z506" s="50"/>
      <c r="AA506" s="50"/>
      <c r="AB506" s="49"/>
      <c r="AC506" s="50"/>
      <c r="AD506" s="50"/>
      <c r="AE506" s="50"/>
    </row>
    <row r="507" spans="1:31" ht="15.75" customHeight="1" x14ac:dyDescent="0.25">
      <c r="A507" s="49"/>
      <c r="B507" s="50"/>
      <c r="C507" s="50"/>
      <c r="D507" s="50"/>
      <c r="E507" s="50"/>
      <c r="F507" s="50"/>
      <c r="G507" s="50"/>
      <c r="J507" s="49"/>
      <c r="N507" s="50"/>
      <c r="O507" s="50"/>
      <c r="P507" s="50"/>
      <c r="Q507" s="50"/>
      <c r="U507" s="49"/>
      <c r="V507" s="50"/>
      <c r="W507" s="50"/>
      <c r="X507" s="50"/>
      <c r="Y507" s="50"/>
      <c r="Z507" s="50"/>
      <c r="AA507" s="50"/>
      <c r="AB507" s="49"/>
      <c r="AC507" s="50"/>
      <c r="AD507" s="50"/>
      <c r="AE507" s="50"/>
    </row>
    <row r="508" spans="1:31" ht="15.75" customHeight="1" x14ac:dyDescent="0.25">
      <c r="A508" s="49"/>
      <c r="B508" s="50"/>
      <c r="C508" s="50"/>
      <c r="D508" s="50"/>
      <c r="E508" s="50"/>
      <c r="F508" s="50"/>
      <c r="G508" s="50"/>
      <c r="J508" s="49"/>
      <c r="N508" s="50"/>
      <c r="O508" s="50"/>
      <c r="P508" s="50"/>
      <c r="Q508" s="50"/>
      <c r="U508" s="49"/>
      <c r="V508" s="50"/>
      <c r="W508" s="50"/>
      <c r="X508" s="50"/>
      <c r="Y508" s="50"/>
      <c r="Z508" s="50"/>
      <c r="AA508" s="50"/>
      <c r="AB508" s="49"/>
      <c r="AC508" s="50"/>
      <c r="AD508" s="50"/>
      <c r="AE508" s="50"/>
    </row>
    <row r="509" spans="1:31" ht="15.75" customHeight="1" x14ac:dyDescent="0.25">
      <c r="A509" s="49"/>
      <c r="B509" s="50"/>
      <c r="C509" s="50"/>
      <c r="D509" s="50"/>
      <c r="E509" s="50"/>
      <c r="F509" s="50"/>
      <c r="G509" s="50"/>
      <c r="J509" s="49"/>
      <c r="N509" s="50"/>
      <c r="O509" s="50"/>
      <c r="P509" s="50"/>
      <c r="Q509" s="50"/>
      <c r="U509" s="49"/>
      <c r="V509" s="50"/>
      <c r="W509" s="50"/>
      <c r="X509" s="50"/>
      <c r="Y509" s="50"/>
      <c r="Z509" s="50"/>
      <c r="AA509" s="50"/>
      <c r="AB509" s="49"/>
      <c r="AC509" s="50"/>
      <c r="AD509" s="50"/>
      <c r="AE509" s="50"/>
    </row>
    <row r="510" spans="1:31" ht="15.75" customHeight="1" x14ac:dyDescent="0.25">
      <c r="A510" s="49"/>
      <c r="B510" s="50"/>
      <c r="C510" s="50"/>
      <c r="D510" s="50"/>
      <c r="E510" s="50"/>
      <c r="F510" s="50"/>
      <c r="G510" s="50"/>
      <c r="J510" s="49"/>
      <c r="N510" s="50"/>
      <c r="O510" s="50"/>
      <c r="P510" s="50"/>
      <c r="Q510" s="50"/>
      <c r="U510" s="49"/>
      <c r="V510" s="50"/>
      <c r="W510" s="50"/>
      <c r="X510" s="50"/>
      <c r="Y510" s="50"/>
      <c r="Z510" s="50"/>
      <c r="AA510" s="50"/>
      <c r="AB510" s="49"/>
      <c r="AC510" s="50"/>
      <c r="AD510" s="50"/>
      <c r="AE510" s="50"/>
    </row>
    <row r="511" spans="1:31" ht="15.75" customHeight="1" x14ac:dyDescent="0.25">
      <c r="A511" s="49"/>
      <c r="B511" s="50"/>
      <c r="C511" s="50"/>
      <c r="D511" s="50"/>
      <c r="E511" s="50"/>
      <c r="F511" s="50"/>
      <c r="G511" s="50"/>
      <c r="J511" s="49"/>
      <c r="N511" s="50"/>
      <c r="O511" s="50"/>
      <c r="P511" s="50"/>
      <c r="Q511" s="50"/>
      <c r="U511" s="49"/>
      <c r="V511" s="50"/>
      <c r="W511" s="50"/>
      <c r="X511" s="50"/>
      <c r="Y511" s="50"/>
      <c r="Z511" s="50"/>
      <c r="AA511" s="50"/>
      <c r="AB511" s="49"/>
      <c r="AC511" s="50"/>
      <c r="AD511" s="50"/>
      <c r="AE511" s="50"/>
    </row>
    <row r="512" spans="1:31" ht="15.75" customHeight="1" x14ac:dyDescent="0.25">
      <c r="A512" s="49"/>
      <c r="B512" s="50"/>
      <c r="C512" s="50"/>
      <c r="D512" s="50"/>
      <c r="E512" s="50"/>
      <c r="F512" s="50"/>
      <c r="G512" s="50"/>
      <c r="J512" s="49"/>
      <c r="N512" s="50"/>
      <c r="O512" s="50"/>
      <c r="P512" s="50"/>
      <c r="Q512" s="50"/>
      <c r="U512" s="49"/>
      <c r="V512" s="50"/>
      <c r="W512" s="50"/>
      <c r="X512" s="50"/>
      <c r="Y512" s="50"/>
      <c r="Z512" s="50"/>
      <c r="AA512" s="50"/>
      <c r="AB512" s="49"/>
      <c r="AC512" s="50"/>
      <c r="AD512" s="50"/>
      <c r="AE512" s="50"/>
    </row>
    <row r="513" spans="1:31" ht="15.75" customHeight="1" x14ac:dyDescent="0.25">
      <c r="A513" s="49"/>
      <c r="B513" s="50"/>
      <c r="C513" s="50"/>
      <c r="D513" s="50"/>
      <c r="E513" s="50"/>
      <c r="F513" s="50"/>
      <c r="G513" s="50"/>
      <c r="J513" s="49"/>
      <c r="N513" s="50"/>
      <c r="O513" s="50"/>
      <c r="P513" s="50"/>
      <c r="Q513" s="50"/>
      <c r="U513" s="49"/>
      <c r="V513" s="50"/>
      <c r="W513" s="50"/>
      <c r="X513" s="50"/>
      <c r="Y513" s="50"/>
      <c r="Z513" s="50"/>
      <c r="AA513" s="50"/>
      <c r="AB513" s="49"/>
      <c r="AC513" s="50"/>
      <c r="AD513" s="50"/>
      <c r="AE513" s="50"/>
    </row>
    <row r="514" spans="1:31" ht="15.75" customHeight="1" x14ac:dyDescent="0.25">
      <c r="A514" s="49"/>
      <c r="B514" s="50"/>
      <c r="C514" s="50"/>
      <c r="D514" s="50"/>
      <c r="E514" s="50"/>
      <c r="F514" s="50"/>
      <c r="G514" s="50"/>
      <c r="J514" s="49"/>
      <c r="N514" s="50"/>
      <c r="O514" s="50"/>
      <c r="P514" s="50"/>
      <c r="Q514" s="50"/>
      <c r="U514" s="49"/>
      <c r="V514" s="50"/>
      <c r="W514" s="50"/>
      <c r="X514" s="50"/>
      <c r="Y514" s="50"/>
      <c r="Z514" s="50"/>
      <c r="AA514" s="50"/>
      <c r="AB514" s="49"/>
      <c r="AC514" s="50"/>
      <c r="AD514" s="50"/>
      <c r="AE514" s="50"/>
    </row>
    <row r="515" spans="1:31" ht="15.75" customHeight="1" x14ac:dyDescent="0.25">
      <c r="A515" s="49"/>
      <c r="B515" s="50"/>
      <c r="C515" s="50"/>
      <c r="D515" s="50"/>
      <c r="E515" s="50"/>
      <c r="F515" s="50"/>
      <c r="G515" s="50"/>
      <c r="J515" s="49"/>
      <c r="N515" s="50"/>
      <c r="O515" s="50"/>
      <c r="P515" s="50"/>
      <c r="Q515" s="50"/>
      <c r="U515" s="49"/>
      <c r="V515" s="50"/>
      <c r="W515" s="50"/>
      <c r="X515" s="50"/>
      <c r="Y515" s="50"/>
      <c r="Z515" s="50"/>
      <c r="AA515" s="50"/>
      <c r="AB515" s="49"/>
      <c r="AC515" s="50"/>
      <c r="AD515" s="50"/>
      <c r="AE515" s="50"/>
    </row>
    <row r="516" spans="1:31" ht="15.75" customHeight="1" x14ac:dyDescent="0.25">
      <c r="A516" s="49"/>
      <c r="B516" s="50"/>
      <c r="C516" s="50"/>
      <c r="D516" s="50"/>
      <c r="E516" s="50"/>
      <c r="F516" s="50"/>
      <c r="G516" s="50"/>
      <c r="J516" s="49"/>
      <c r="N516" s="50"/>
      <c r="O516" s="50"/>
      <c r="P516" s="50"/>
      <c r="Q516" s="50"/>
      <c r="U516" s="49"/>
      <c r="V516" s="50"/>
      <c r="W516" s="50"/>
      <c r="X516" s="50"/>
      <c r="Y516" s="50"/>
      <c r="Z516" s="50"/>
      <c r="AA516" s="50"/>
      <c r="AB516" s="49"/>
      <c r="AC516" s="50"/>
      <c r="AD516" s="50"/>
      <c r="AE516" s="50"/>
    </row>
    <row r="517" spans="1:31" ht="15.75" customHeight="1" x14ac:dyDescent="0.25">
      <c r="A517" s="49"/>
      <c r="B517" s="50"/>
      <c r="C517" s="50"/>
      <c r="D517" s="50"/>
      <c r="E517" s="50"/>
      <c r="F517" s="50"/>
      <c r="G517" s="50"/>
      <c r="J517" s="49"/>
      <c r="N517" s="50"/>
      <c r="O517" s="50"/>
      <c r="P517" s="50"/>
      <c r="Q517" s="50"/>
      <c r="U517" s="49"/>
      <c r="V517" s="50"/>
      <c r="W517" s="50"/>
      <c r="X517" s="50"/>
      <c r="Y517" s="50"/>
      <c r="Z517" s="50"/>
      <c r="AA517" s="50"/>
      <c r="AB517" s="49"/>
      <c r="AC517" s="50"/>
      <c r="AD517" s="50"/>
      <c r="AE517" s="50"/>
    </row>
    <row r="518" spans="1:31" ht="15.75" customHeight="1" x14ac:dyDescent="0.25">
      <c r="A518" s="49"/>
      <c r="B518" s="50"/>
      <c r="C518" s="50"/>
      <c r="D518" s="50"/>
      <c r="E518" s="50"/>
      <c r="F518" s="50"/>
      <c r="G518" s="50"/>
      <c r="J518" s="49"/>
      <c r="N518" s="50"/>
      <c r="O518" s="50"/>
      <c r="P518" s="50"/>
      <c r="Q518" s="50"/>
      <c r="U518" s="49"/>
      <c r="V518" s="50"/>
      <c r="W518" s="50"/>
      <c r="X518" s="50"/>
      <c r="Y518" s="50"/>
      <c r="Z518" s="50"/>
      <c r="AA518" s="50"/>
      <c r="AB518" s="49"/>
      <c r="AC518" s="50"/>
      <c r="AD518" s="50"/>
      <c r="AE518" s="50"/>
    </row>
    <row r="519" spans="1:31" ht="15.75" customHeight="1" x14ac:dyDescent="0.25">
      <c r="A519" s="49"/>
      <c r="B519" s="50"/>
      <c r="C519" s="50"/>
      <c r="D519" s="50"/>
      <c r="E519" s="50"/>
      <c r="F519" s="50"/>
      <c r="G519" s="50"/>
      <c r="J519" s="49"/>
      <c r="N519" s="50"/>
      <c r="O519" s="50"/>
      <c r="P519" s="50"/>
      <c r="Q519" s="50"/>
      <c r="U519" s="49"/>
      <c r="V519" s="50"/>
      <c r="W519" s="50"/>
      <c r="X519" s="50"/>
      <c r="Y519" s="50"/>
      <c r="Z519" s="50"/>
      <c r="AA519" s="50"/>
      <c r="AB519" s="49"/>
      <c r="AC519" s="50"/>
      <c r="AD519" s="50"/>
      <c r="AE519" s="50"/>
    </row>
    <row r="520" spans="1:31" ht="15.75" customHeight="1" x14ac:dyDescent="0.25">
      <c r="A520" s="49"/>
      <c r="B520" s="50"/>
      <c r="C520" s="50"/>
      <c r="D520" s="50"/>
      <c r="E520" s="50"/>
      <c r="F520" s="50"/>
      <c r="G520" s="50"/>
      <c r="J520" s="49"/>
      <c r="N520" s="50"/>
      <c r="O520" s="50"/>
      <c r="P520" s="50"/>
      <c r="Q520" s="50"/>
      <c r="U520" s="49"/>
      <c r="V520" s="50"/>
      <c r="W520" s="50"/>
      <c r="X520" s="50"/>
      <c r="Y520" s="50"/>
      <c r="Z520" s="50"/>
      <c r="AA520" s="50"/>
      <c r="AB520" s="49"/>
      <c r="AC520" s="50"/>
      <c r="AD520" s="50"/>
      <c r="AE520" s="50"/>
    </row>
    <row r="521" spans="1:31" ht="15.75" customHeight="1" x14ac:dyDescent="0.25">
      <c r="A521" s="49"/>
      <c r="B521" s="50"/>
      <c r="C521" s="50"/>
      <c r="D521" s="50"/>
      <c r="E521" s="50"/>
      <c r="F521" s="50"/>
      <c r="G521" s="50"/>
      <c r="J521" s="49"/>
      <c r="N521" s="50"/>
      <c r="O521" s="50"/>
      <c r="P521" s="50"/>
      <c r="Q521" s="50"/>
      <c r="U521" s="49"/>
      <c r="V521" s="50"/>
      <c r="W521" s="50"/>
      <c r="X521" s="50"/>
      <c r="Y521" s="50"/>
      <c r="Z521" s="50"/>
      <c r="AA521" s="50"/>
      <c r="AB521" s="49"/>
      <c r="AC521" s="50"/>
      <c r="AD521" s="50"/>
      <c r="AE521" s="50"/>
    </row>
    <row r="522" spans="1:31" ht="15.75" customHeight="1" x14ac:dyDescent="0.25">
      <c r="A522" s="49"/>
      <c r="B522" s="50"/>
      <c r="C522" s="50"/>
      <c r="D522" s="50"/>
      <c r="E522" s="50"/>
      <c r="F522" s="50"/>
      <c r="G522" s="50"/>
      <c r="J522" s="49"/>
      <c r="N522" s="50"/>
      <c r="O522" s="50"/>
      <c r="P522" s="50"/>
      <c r="Q522" s="50"/>
      <c r="U522" s="49"/>
      <c r="V522" s="50"/>
      <c r="W522" s="50"/>
      <c r="X522" s="50"/>
      <c r="Y522" s="50"/>
      <c r="Z522" s="50"/>
      <c r="AA522" s="50"/>
      <c r="AB522" s="49"/>
      <c r="AC522" s="50"/>
      <c r="AD522" s="50"/>
      <c r="AE522" s="50"/>
    </row>
    <row r="523" spans="1:31" ht="15.75" customHeight="1" x14ac:dyDescent="0.25">
      <c r="A523" s="49"/>
      <c r="B523" s="50"/>
      <c r="C523" s="50"/>
      <c r="D523" s="50"/>
      <c r="E523" s="50"/>
      <c r="F523" s="50"/>
      <c r="G523" s="50"/>
      <c r="J523" s="49"/>
      <c r="N523" s="50"/>
      <c r="O523" s="50"/>
      <c r="P523" s="50"/>
      <c r="Q523" s="50"/>
      <c r="U523" s="49"/>
      <c r="V523" s="50"/>
      <c r="W523" s="50"/>
      <c r="X523" s="50"/>
      <c r="Y523" s="50"/>
      <c r="Z523" s="50"/>
      <c r="AA523" s="50"/>
      <c r="AB523" s="49"/>
      <c r="AC523" s="50"/>
      <c r="AD523" s="50"/>
      <c r="AE523" s="50"/>
    </row>
    <row r="524" spans="1:31" ht="15.75" customHeight="1" x14ac:dyDescent="0.25">
      <c r="A524" s="49"/>
      <c r="B524" s="50"/>
      <c r="C524" s="50"/>
      <c r="D524" s="50"/>
      <c r="E524" s="50"/>
      <c r="F524" s="50"/>
      <c r="G524" s="50"/>
      <c r="J524" s="49"/>
      <c r="N524" s="50"/>
      <c r="O524" s="50"/>
      <c r="P524" s="50"/>
      <c r="Q524" s="50"/>
      <c r="U524" s="49"/>
      <c r="V524" s="50"/>
      <c r="W524" s="50"/>
      <c r="X524" s="50"/>
      <c r="Y524" s="50"/>
      <c r="Z524" s="50"/>
      <c r="AA524" s="50"/>
      <c r="AB524" s="49"/>
      <c r="AC524" s="50"/>
      <c r="AD524" s="50"/>
      <c r="AE524" s="50"/>
    </row>
    <row r="525" spans="1:31" ht="15.75" customHeight="1" x14ac:dyDescent="0.25">
      <c r="A525" s="49"/>
      <c r="B525" s="50"/>
      <c r="C525" s="50"/>
      <c r="D525" s="50"/>
      <c r="E525" s="50"/>
      <c r="F525" s="50"/>
      <c r="G525" s="50"/>
      <c r="J525" s="49"/>
      <c r="N525" s="50"/>
      <c r="O525" s="50"/>
      <c r="P525" s="50"/>
      <c r="Q525" s="50"/>
      <c r="U525" s="49"/>
      <c r="V525" s="50"/>
      <c r="W525" s="50"/>
      <c r="X525" s="50"/>
      <c r="Y525" s="50"/>
      <c r="Z525" s="50"/>
      <c r="AA525" s="50"/>
      <c r="AB525" s="49"/>
      <c r="AC525" s="50"/>
      <c r="AD525" s="50"/>
      <c r="AE525" s="50"/>
    </row>
    <row r="526" spans="1:31" ht="15.75" customHeight="1" x14ac:dyDescent="0.25">
      <c r="A526" s="49"/>
      <c r="B526" s="50"/>
      <c r="C526" s="50"/>
      <c r="D526" s="50"/>
      <c r="E526" s="50"/>
      <c r="F526" s="50"/>
      <c r="G526" s="50"/>
      <c r="J526" s="49"/>
      <c r="N526" s="50"/>
      <c r="O526" s="50"/>
      <c r="P526" s="50"/>
      <c r="Q526" s="50"/>
      <c r="U526" s="49"/>
      <c r="V526" s="50"/>
      <c r="W526" s="50"/>
      <c r="X526" s="50"/>
      <c r="Y526" s="50"/>
      <c r="Z526" s="50"/>
      <c r="AA526" s="50"/>
      <c r="AB526" s="49"/>
      <c r="AC526" s="50"/>
      <c r="AD526" s="50"/>
      <c r="AE526" s="50"/>
    </row>
    <row r="527" spans="1:31" ht="15.75" customHeight="1" x14ac:dyDescent="0.25">
      <c r="A527" s="49"/>
      <c r="B527" s="50"/>
      <c r="C527" s="50"/>
      <c r="D527" s="50"/>
      <c r="E527" s="50"/>
      <c r="F527" s="50"/>
      <c r="G527" s="50"/>
      <c r="J527" s="49"/>
      <c r="N527" s="50"/>
      <c r="O527" s="50"/>
      <c r="P527" s="50"/>
      <c r="Q527" s="50"/>
      <c r="U527" s="49"/>
      <c r="V527" s="50"/>
      <c r="W527" s="50"/>
      <c r="X527" s="50"/>
      <c r="Y527" s="50"/>
      <c r="Z527" s="50"/>
      <c r="AA527" s="50"/>
      <c r="AB527" s="49"/>
      <c r="AC527" s="50"/>
      <c r="AD527" s="50"/>
      <c r="AE527" s="50"/>
    </row>
    <row r="528" spans="1:31" ht="15.75" customHeight="1" x14ac:dyDescent="0.25">
      <c r="A528" s="49"/>
      <c r="B528" s="50"/>
      <c r="C528" s="50"/>
      <c r="D528" s="50"/>
      <c r="E528" s="50"/>
      <c r="F528" s="50"/>
      <c r="G528" s="50"/>
      <c r="J528" s="49"/>
      <c r="N528" s="50"/>
      <c r="O528" s="50"/>
      <c r="P528" s="50"/>
      <c r="Q528" s="50"/>
      <c r="U528" s="49"/>
      <c r="V528" s="50"/>
      <c r="W528" s="50"/>
      <c r="X528" s="50"/>
      <c r="Y528" s="50"/>
      <c r="Z528" s="50"/>
      <c r="AA528" s="50"/>
      <c r="AB528" s="49"/>
      <c r="AC528" s="50"/>
      <c r="AD528" s="50"/>
      <c r="AE528" s="50"/>
    </row>
    <row r="529" spans="1:31" ht="15.75" customHeight="1" x14ac:dyDescent="0.25">
      <c r="A529" s="49"/>
      <c r="B529" s="50"/>
      <c r="C529" s="50"/>
      <c r="D529" s="50"/>
      <c r="E529" s="50"/>
      <c r="F529" s="50"/>
      <c r="G529" s="50"/>
      <c r="J529" s="49"/>
      <c r="N529" s="50"/>
      <c r="O529" s="50"/>
      <c r="P529" s="50"/>
      <c r="Q529" s="50"/>
      <c r="U529" s="49"/>
      <c r="V529" s="50"/>
      <c r="W529" s="50"/>
      <c r="X529" s="50"/>
      <c r="Y529" s="50"/>
      <c r="Z529" s="50"/>
      <c r="AA529" s="50"/>
      <c r="AB529" s="49"/>
      <c r="AC529" s="50"/>
      <c r="AD529" s="50"/>
      <c r="AE529" s="50"/>
    </row>
    <row r="530" spans="1:31" ht="15.75" customHeight="1" x14ac:dyDescent="0.25">
      <c r="A530" s="49"/>
      <c r="B530" s="50"/>
      <c r="C530" s="50"/>
      <c r="D530" s="50"/>
      <c r="E530" s="50"/>
      <c r="F530" s="50"/>
      <c r="G530" s="50"/>
      <c r="J530" s="49"/>
      <c r="N530" s="50"/>
      <c r="O530" s="50"/>
      <c r="P530" s="50"/>
      <c r="Q530" s="50"/>
      <c r="U530" s="49"/>
      <c r="V530" s="50"/>
      <c r="W530" s="50"/>
      <c r="X530" s="50"/>
      <c r="Y530" s="50"/>
      <c r="Z530" s="50"/>
      <c r="AA530" s="50"/>
      <c r="AB530" s="49"/>
      <c r="AC530" s="50"/>
      <c r="AD530" s="50"/>
      <c r="AE530" s="50"/>
    </row>
    <row r="531" spans="1:31" ht="15.75" customHeight="1" x14ac:dyDescent="0.25">
      <c r="A531" s="49"/>
      <c r="B531" s="50"/>
      <c r="C531" s="50"/>
      <c r="D531" s="50"/>
      <c r="E531" s="50"/>
      <c r="F531" s="50"/>
      <c r="G531" s="50"/>
      <c r="J531" s="49"/>
      <c r="N531" s="50"/>
      <c r="O531" s="50"/>
      <c r="P531" s="50"/>
      <c r="Q531" s="50"/>
      <c r="U531" s="49"/>
      <c r="V531" s="50"/>
      <c r="W531" s="50"/>
      <c r="X531" s="50"/>
      <c r="Y531" s="50"/>
      <c r="Z531" s="50"/>
      <c r="AA531" s="50"/>
      <c r="AB531" s="49"/>
      <c r="AC531" s="50"/>
      <c r="AD531" s="50"/>
      <c r="AE531" s="50"/>
    </row>
    <row r="532" spans="1:31" ht="15.75" customHeight="1" x14ac:dyDescent="0.25">
      <c r="A532" s="49"/>
      <c r="B532" s="50"/>
      <c r="C532" s="50"/>
      <c r="D532" s="50"/>
      <c r="E532" s="50"/>
      <c r="F532" s="50"/>
      <c r="G532" s="50"/>
      <c r="J532" s="49"/>
      <c r="N532" s="50"/>
      <c r="O532" s="50"/>
      <c r="P532" s="50"/>
      <c r="Q532" s="50"/>
      <c r="U532" s="49"/>
      <c r="V532" s="50"/>
      <c r="W532" s="50"/>
      <c r="X532" s="50"/>
      <c r="Y532" s="50"/>
      <c r="Z532" s="50"/>
      <c r="AA532" s="50"/>
      <c r="AB532" s="49"/>
      <c r="AC532" s="50"/>
      <c r="AD532" s="50"/>
      <c r="AE532" s="50"/>
    </row>
    <row r="533" spans="1:31" ht="15.75" customHeight="1" x14ac:dyDescent="0.25">
      <c r="A533" s="49"/>
      <c r="B533" s="50"/>
      <c r="C533" s="50"/>
      <c r="D533" s="50"/>
      <c r="E533" s="50"/>
      <c r="F533" s="50"/>
      <c r="G533" s="50"/>
      <c r="J533" s="49"/>
      <c r="N533" s="50"/>
      <c r="O533" s="50"/>
      <c r="P533" s="50"/>
      <c r="Q533" s="50"/>
      <c r="U533" s="49"/>
      <c r="V533" s="50"/>
      <c r="W533" s="50"/>
      <c r="X533" s="50"/>
      <c r="Y533" s="50"/>
      <c r="Z533" s="50"/>
      <c r="AA533" s="50"/>
      <c r="AB533" s="49"/>
      <c r="AC533" s="50"/>
      <c r="AD533" s="50"/>
      <c r="AE533" s="50"/>
    </row>
    <row r="534" spans="1:31" ht="15.75" customHeight="1" x14ac:dyDescent="0.25">
      <c r="A534" s="49"/>
      <c r="B534" s="50"/>
      <c r="C534" s="50"/>
      <c r="D534" s="50"/>
      <c r="E534" s="50"/>
      <c r="F534" s="50"/>
      <c r="G534" s="50"/>
      <c r="J534" s="49"/>
      <c r="N534" s="50"/>
      <c r="O534" s="50"/>
      <c r="P534" s="50"/>
      <c r="Q534" s="50"/>
      <c r="U534" s="49"/>
      <c r="V534" s="50"/>
      <c r="W534" s="50"/>
      <c r="X534" s="50"/>
      <c r="Y534" s="50"/>
      <c r="Z534" s="50"/>
      <c r="AA534" s="50"/>
      <c r="AB534" s="49"/>
      <c r="AC534" s="50"/>
      <c r="AD534" s="50"/>
      <c r="AE534" s="50"/>
    </row>
    <row r="535" spans="1:31" ht="15.75" customHeight="1" x14ac:dyDescent="0.25">
      <c r="A535" s="49"/>
      <c r="B535" s="50"/>
      <c r="C535" s="50"/>
      <c r="D535" s="50"/>
      <c r="E535" s="50"/>
      <c r="F535" s="50"/>
      <c r="G535" s="50"/>
      <c r="J535" s="49"/>
      <c r="N535" s="50"/>
      <c r="O535" s="50"/>
      <c r="P535" s="50"/>
      <c r="Q535" s="50"/>
      <c r="U535" s="49"/>
      <c r="V535" s="50"/>
      <c r="W535" s="50"/>
      <c r="X535" s="50"/>
      <c r="Y535" s="50"/>
      <c r="Z535" s="50"/>
      <c r="AA535" s="50"/>
      <c r="AB535" s="49"/>
      <c r="AC535" s="50"/>
      <c r="AD535" s="50"/>
      <c r="AE535" s="50"/>
    </row>
    <row r="536" spans="1:31" ht="15.75" customHeight="1" x14ac:dyDescent="0.25">
      <c r="A536" s="49"/>
      <c r="B536" s="50"/>
      <c r="C536" s="50"/>
      <c r="D536" s="50"/>
      <c r="E536" s="50"/>
      <c r="F536" s="50"/>
      <c r="G536" s="50"/>
      <c r="J536" s="49"/>
      <c r="N536" s="50"/>
      <c r="O536" s="50"/>
      <c r="P536" s="50"/>
      <c r="Q536" s="50"/>
      <c r="U536" s="49"/>
      <c r="V536" s="50"/>
      <c r="W536" s="50"/>
      <c r="X536" s="50"/>
      <c r="Y536" s="50"/>
      <c r="Z536" s="50"/>
      <c r="AA536" s="50"/>
      <c r="AB536" s="49"/>
      <c r="AC536" s="50"/>
      <c r="AD536" s="50"/>
      <c r="AE536" s="50"/>
    </row>
    <row r="537" spans="1:31" ht="15.75" customHeight="1" x14ac:dyDescent="0.25">
      <c r="A537" s="49"/>
      <c r="B537" s="50"/>
      <c r="C537" s="50"/>
      <c r="D537" s="50"/>
      <c r="E537" s="50"/>
      <c r="F537" s="50"/>
      <c r="G537" s="50"/>
      <c r="J537" s="49"/>
      <c r="N537" s="50"/>
      <c r="O537" s="50"/>
      <c r="P537" s="50"/>
      <c r="Q537" s="50"/>
      <c r="U537" s="49"/>
      <c r="V537" s="50"/>
      <c r="W537" s="50"/>
      <c r="X537" s="50"/>
      <c r="Y537" s="50"/>
      <c r="Z537" s="50"/>
      <c r="AA537" s="50"/>
      <c r="AB537" s="49"/>
      <c r="AC537" s="50"/>
      <c r="AD537" s="50"/>
      <c r="AE537" s="50"/>
    </row>
    <row r="538" spans="1:31" ht="15.75" customHeight="1" x14ac:dyDescent="0.25">
      <c r="A538" s="49"/>
      <c r="B538" s="50"/>
      <c r="C538" s="50"/>
      <c r="D538" s="50"/>
      <c r="E538" s="50"/>
      <c r="F538" s="50"/>
      <c r="G538" s="50"/>
      <c r="J538" s="49"/>
      <c r="N538" s="50"/>
      <c r="O538" s="50"/>
      <c r="P538" s="50"/>
      <c r="Q538" s="50"/>
      <c r="U538" s="49"/>
      <c r="V538" s="50"/>
      <c r="W538" s="50"/>
      <c r="X538" s="50"/>
      <c r="Y538" s="50"/>
      <c r="Z538" s="50"/>
      <c r="AA538" s="50"/>
      <c r="AB538" s="49"/>
      <c r="AC538" s="50"/>
      <c r="AD538" s="50"/>
      <c r="AE538" s="50"/>
    </row>
    <row r="539" spans="1:31" ht="15.75" customHeight="1" x14ac:dyDescent="0.25">
      <c r="A539" s="49"/>
      <c r="B539" s="50"/>
      <c r="C539" s="50"/>
      <c r="D539" s="50"/>
      <c r="E539" s="50"/>
      <c r="F539" s="50"/>
      <c r="G539" s="50"/>
      <c r="J539" s="49"/>
      <c r="N539" s="50"/>
      <c r="O539" s="50"/>
      <c r="P539" s="50"/>
      <c r="Q539" s="50"/>
      <c r="U539" s="49"/>
      <c r="V539" s="50"/>
      <c r="W539" s="50"/>
      <c r="X539" s="50"/>
      <c r="Y539" s="50"/>
      <c r="Z539" s="50"/>
      <c r="AA539" s="50"/>
      <c r="AB539" s="49"/>
      <c r="AC539" s="50"/>
      <c r="AD539" s="50"/>
      <c r="AE539" s="50"/>
    </row>
    <row r="540" spans="1:31" ht="15.75" customHeight="1" x14ac:dyDescent="0.25">
      <c r="A540" s="49"/>
      <c r="B540" s="50"/>
      <c r="C540" s="50"/>
      <c r="D540" s="50"/>
      <c r="E540" s="50"/>
      <c r="F540" s="50"/>
      <c r="G540" s="50"/>
      <c r="J540" s="49"/>
      <c r="N540" s="50"/>
      <c r="O540" s="50"/>
      <c r="P540" s="50"/>
      <c r="Q540" s="50"/>
      <c r="U540" s="49"/>
      <c r="V540" s="50"/>
      <c r="W540" s="50"/>
      <c r="X540" s="50"/>
      <c r="Y540" s="50"/>
      <c r="Z540" s="50"/>
      <c r="AA540" s="50"/>
      <c r="AB540" s="49"/>
      <c r="AC540" s="50"/>
      <c r="AD540" s="50"/>
      <c r="AE540" s="50"/>
    </row>
    <row r="541" spans="1:31" ht="15.75" customHeight="1" x14ac:dyDescent="0.25">
      <c r="A541" s="49"/>
      <c r="B541" s="50"/>
      <c r="C541" s="50"/>
      <c r="D541" s="50"/>
      <c r="E541" s="50"/>
      <c r="F541" s="50"/>
      <c r="G541" s="50"/>
      <c r="J541" s="49"/>
      <c r="N541" s="50"/>
      <c r="O541" s="50"/>
      <c r="P541" s="50"/>
      <c r="Q541" s="50"/>
      <c r="U541" s="49"/>
      <c r="V541" s="50"/>
      <c r="W541" s="50"/>
      <c r="X541" s="50"/>
      <c r="Y541" s="50"/>
      <c r="Z541" s="50"/>
      <c r="AA541" s="50"/>
      <c r="AB541" s="49"/>
      <c r="AC541" s="50"/>
      <c r="AD541" s="50"/>
      <c r="AE541" s="50"/>
    </row>
    <row r="542" spans="1:31" ht="15.75" customHeight="1" x14ac:dyDescent="0.25">
      <c r="A542" s="49"/>
      <c r="B542" s="50"/>
      <c r="C542" s="50"/>
      <c r="D542" s="50"/>
      <c r="E542" s="50"/>
      <c r="F542" s="50"/>
      <c r="G542" s="50"/>
      <c r="J542" s="49"/>
      <c r="N542" s="50"/>
      <c r="O542" s="50"/>
      <c r="P542" s="50"/>
      <c r="Q542" s="50"/>
      <c r="U542" s="49"/>
      <c r="V542" s="50"/>
      <c r="W542" s="50"/>
      <c r="X542" s="50"/>
      <c r="Y542" s="50"/>
      <c r="Z542" s="50"/>
      <c r="AA542" s="50"/>
      <c r="AB542" s="49"/>
      <c r="AC542" s="50"/>
      <c r="AD542" s="50"/>
      <c r="AE542" s="50"/>
    </row>
    <row r="543" spans="1:31" ht="15.75" customHeight="1" x14ac:dyDescent="0.25">
      <c r="A543" s="49"/>
      <c r="B543" s="50"/>
      <c r="C543" s="50"/>
      <c r="D543" s="50"/>
      <c r="E543" s="50"/>
      <c r="F543" s="50"/>
      <c r="G543" s="50"/>
      <c r="J543" s="49"/>
      <c r="N543" s="50"/>
      <c r="O543" s="50"/>
      <c r="P543" s="50"/>
      <c r="Q543" s="50"/>
      <c r="U543" s="49"/>
      <c r="V543" s="50"/>
      <c r="W543" s="50"/>
      <c r="X543" s="50"/>
      <c r="Y543" s="50"/>
      <c r="Z543" s="50"/>
      <c r="AA543" s="50"/>
      <c r="AB543" s="49"/>
      <c r="AC543" s="50"/>
      <c r="AD543" s="50"/>
      <c r="AE543" s="50"/>
    </row>
    <row r="544" spans="1:31" ht="15.75" customHeight="1" x14ac:dyDescent="0.25">
      <c r="A544" s="49"/>
      <c r="B544" s="50"/>
      <c r="C544" s="50"/>
      <c r="D544" s="50"/>
      <c r="E544" s="50"/>
      <c r="F544" s="50"/>
      <c r="G544" s="50"/>
      <c r="J544" s="49"/>
      <c r="N544" s="50"/>
      <c r="O544" s="50"/>
      <c r="P544" s="50"/>
      <c r="Q544" s="50"/>
      <c r="U544" s="49"/>
      <c r="V544" s="50"/>
      <c r="W544" s="50"/>
      <c r="X544" s="50"/>
      <c r="Y544" s="50"/>
      <c r="Z544" s="50"/>
      <c r="AA544" s="50"/>
      <c r="AB544" s="49"/>
      <c r="AC544" s="50"/>
      <c r="AD544" s="50"/>
      <c r="AE544" s="50"/>
    </row>
    <row r="545" spans="1:31" ht="15.75" customHeight="1" x14ac:dyDescent="0.25">
      <c r="A545" s="49"/>
      <c r="B545" s="50"/>
      <c r="C545" s="50"/>
      <c r="D545" s="50"/>
      <c r="E545" s="50"/>
      <c r="F545" s="50"/>
      <c r="G545" s="50"/>
      <c r="J545" s="49"/>
      <c r="N545" s="50"/>
      <c r="O545" s="50"/>
      <c r="P545" s="50"/>
      <c r="Q545" s="50"/>
      <c r="U545" s="49"/>
      <c r="V545" s="50"/>
      <c r="W545" s="50"/>
      <c r="X545" s="50"/>
      <c r="Y545" s="50"/>
      <c r="Z545" s="50"/>
      <c r="AA545" s="50"/>
      <c r="AB545" s="49"/>
      <c r="AC545" s="50"/>
      <c r="AD545" s="50"/>
      <c r="AE545" s="50"/>
    </row>
    <row r="546" spans="1:31" ht="15.75" customHeight="1" x14ac:dyDescent="0.25">
      <c r="A546" s="49"/>
      <c r="B546" s="50"/>
      <c r="C546" s="50"/>
      <c r="D546" s="50"/>
      <c r="E546" s="50"/>
      <c r="F546" s="50"/>
      <c r="G546" s="50"/>
      <c r="J546" s="49"/>
      <c r="N546" s="50"/>
      <c r="O546" s="50"/>
      <c r="P546" s="50"/>
      <c r="Q546" s="50"/>
      <c r="U546" s="49"/>
      <c r="V546" s="50"/>
      <c r="W546" s="50"/>
      <c r="X546" s="50"/>
      <c r="Y546" s="50"/>
      <c r="Z546" s="50"/>
      <c r="AA546" s="50"/>
      <c r="AB546" s="49"/>
      <c r="AC546" s="50"/>
      <c r="AD546" s="50"/>
      <c r="AE546" s="50"/>
    </row>
    <row r="547" spans="1:31" ht="15.75" customHeight="1" x14ac:dyDescent="0.25">
      <c r="A547" s="49"/>
      <c r="B547" s="50"/>
      <c r="C547" s="50"/>
      <c r="D547" s="50"/>
      <c r="E547" s="50"/>
      <c r="F547" s="50"/>
      <c r="G547" s="50"/>
      <c r="J547" s="49"/>
      <c r="N547" s="50"/>
      <c r="O547" s="50"/>
      <c r="P547" s="50"/>
      <c r="Q547" s="50"/>
      <c r="U547" s="49"/>
      <c r="V547" s="50"/>
      <c r="W547" s="50"/>
      <c r="X547" s="50"/>
      <c r="Y547" s="50"/>
      <c r="Z547" s="50"/>
      <c r="AA547" s="50"/>
      <c r="AB547" s="49"/>
      <c r="AC547" s="50"/>
      <c r="AD547" s="50"/>
      <c r="AE547" s="50"/>
    </row>
    <row r="548" spans="1:31" ht="15.75" customHeight="1" x14ac:dyDescent="0.25">
      <c r="A548" s="49"/>
      <c r="B548" s="50"/>
      <c r="C548" s="50"/>
      <c r="D548" s="50"/>
      <c r="E548" s="50"/>
      <c r="F548" s="50"/>
      <c r="G548" s="50"/>
      <c r="J548" s="49"/>
      <c r="N548" s="50"/>
      <c r="O548" s="50"/>
      <c r="P548" s="50"/>
      <c r="Q548" s="50"/>
      <c r="U548" s="49"/>
      <c r="V548" s="50"/>
      <c r="W548" s="50"/>
      <c r="X548" s="50"/>
      <c r="Y548" s="50"/>
      <c r="Z548" s="50"/>
      <c r="AA548" s="50"/>
      <c r="AB548" s="49"/>
      <c r="AC548" s="50"/>
      <c r="AD548" s="50"/>
      <c r="AE548" s="50"/>
    </row>
    <row r="549" spans="1:31" ht="15.75" customHeight="1" x14ac:dyDescent="0.25">
      <c r="A549" s="49"/>
      <c r="B549" s="50"/>
      <c r="C549" s="50"/>
      <c r="D549" s="50"/>
      <c r="E549" s="50"/>
      <c r="F549" s="50"/>
      <c r="G549" s="50"/>
      <c r="J549" s="49"/>
      <c r="N549" s="50"/>
      <c r="O549" s="50"/>
      <c r="P549" s="50"/>
      <c r="Q549" s="50"/>
      <c r="U549" s="49"/>
      <c r="V549" s="50"/>
      <c r="W549" s="50"/>
      <c r="X549" s="50"/>
      <c r="Y549" s="50"/>
      <c r="Z549" s="50"/>
      <c r="AA549" s="50"/>
      <c r="AB549" s="49"/>
      <c r="AC549" s="50"/>
      <c r="AD549" s="50"/>
      <c r="AE549" s="50"/>
    </row>
    <row r="550" spans="1:31" ht="15.75" customHeight="1" x14ac:dyDescent="0.25">
      <c r="A550" s="49"/>
      <c r="B550" s="50"/>
      <c r="C550" s="50"/>
      <c r="D550" s="50"/>
      <c r="E550" s="50"/>
      <c r="F550" s="50"/>
      <c r="G550" s="50"/>
      <c r="J550" s="49"/>
      <c r="N550" s="50"/>
      <c r="O550" s="50"/>
      <c r="P550" s="50"/>
      <c r="Q550" s="50"/>
      <c r="U550" s="49"/>
      <c r="V550" s="50"/>
      <c r="W550" s="50"/>
      <c r="X550" s="50"/>
      <c r="Y550" s="50"/>
      <c r="Z550" s="50"/>
      <c r="AA550" s="50"/>
      <c r="AB550" s="49"/>
      <c r="AC550" s="50"/>
      <c r="AD550" s="50"/>
      <c r="AE550" s="50"/>
    </row>
    <row r="551" spans="1:31" ht="15.75" customHeight="1" x14ac:dyDescent="0.25">
      <c r="A551" s="49"/>
      <c r="B551" s="50"/>
      <c r="C551" s="50"/>
      <c r="D551" s="50"/>
      <c r="E551" s="50"/>
      <c r="F551" s="50"/>
      <c r="G551" s="50"/>
      <c r="J551" s="49"/>
      <c r="N551" s="50"/>
      <c r="O551" s="50"/>
      <c r="P551" s="50"/>
      <c r="Q551" s="50"/>
      <c r="U551" s="49"/>
      <c r="V551" s="50"/>
      <c r="W551" s="50"/>
      <c r="X551" s="50"/>
      <c r="Y551" s="50"/>
      <c r="Z551" s="50"/>
      <c r="AA551" s="50"/>
      <c r="AB551" s="49"/>
      <c r="AC551" s="50"/>
      <c r="AD551" s="50"/>
      <c r="AE551" s="50"/>
    </row>
    <row r="552" spans="1:31" ht="15.75" customHeight="1" x14ac:dyDescent="0.25">
      <c r="A552" s="49"/>
      <c r="B552" s="50"/>
      <c r="C552" s="50"/>
      <c r="D552" s="50"/>
      <c r="E552" s="50"/>
      <c r="F552" s="50"/>
      <c r="G552" s="50"/>
      <c r="J552" s="49"/>
      <c r="N552" s="50"/>
      <c r="O552" s="50"/>
      <c r="P552" s="50"/>
      <c r="Q552" s="50"/>
      <c r="U552" s="49"/>
      <c r="V552" s="50"/>
      <c r="W552" s="50"/>
      <c r="X552" s="50"/>
      <c r="Y552" s="50"/>
      <c r="Z552" s="50"/>
      <c r="AA552" s="50"/>
      <c r="AB552" s="49"/>
      <c r="AC552" s="50"/>
      <c r="AD552" s="50"/>
      <c r="AE552" s="50"/>
    </row>
    <row r="553" spans="1:31" ht="15.75" customHeight="1" x14ac:dyDescent="0.25">
      <c r="A553" s="49"/>
      <c r="B553" s="50"/>
      <c r="C553" s="50"/>
      <c r="D553" s="50"/>
      <c r="E553" s="50"/>
      <c r="F553" s="50"/>
      <c r="G553" s="50"/>
      <c r="J553" s="49"/>
      <c r="N553" s="50"/>
      <c r="O553" s="50"/>
      <c r="P553" s="50"/>
      <c r="Q553" s="50"/>
      <c r="U553" s="49"/>
      <c r="V553" s="50"/>
      <c r="W553" s="50"/>
      <c r="X553" s="50"/>
      <c r="Y553" s="50"/>
      <c r="Z553" s="50"/>
      <c r="AA553" s="50"/>
      <c r="AB553" s="49"/>
      <c r="AC553" s="50"/>
      <c r="AD553" s="50"/>
      <c r="AE553" s="50"/>
    </row>
    <row r="554" spans="1:31" ht="15.75" customHeight="1" x14ac:dyDescent="0.25">
      <c r="A554" s="49"/>
      <c r="B554" s="50"/>
      <c r="C554" s="50"/>
      <c r="D554" s="50"/>
      <c r="E554" s="50"/>
      <c r="F554" s="50"/>
      <c r="G554" s="50"/>
      <c r="J554" s="49"/>
      <c r="N554" s="50"/>
      <c r="O554" s="50"/>
      <c r="P554" s="50"/>
      <c r="Q554" s="50"/>
      <c r="U554" s="49"/>
      <c r="V554" s="50"/>
      <c r="W554" s="50"/>
      <c r="X554" s="50"/>
      <c r="Y554" s="50"/>
      <c r="Z554" s="50"/>
      <c r="AA554" s="50"/>
      <c r="AB554" s="49"/>
      <c r="AC554" s="50"/>
      <c r="AD554" s="50"/>
      <c r="AE554" s="50"/>
    </row>
    <row r="555" spans="1:31" ht="15.75" customHeight="1" x14ac:dyDescent="0.25">
      <c r="A555" s="49"/>
      <c r="B555" s="50"/>
      <c r="C555" s="50"/>
      <c r="D555" s="50"/>
      <c r="E555" s="50"/>
      <c r="F555" s="50"/>
      <c r="G555" s="50"/>
      <c r="J555" s="49"/>
      <c r="N555" s="50"/>
      <c r="O555" s="50"/>
      <c r="P555" s="50"/>
      <c r="Q555" s="50"/>
      <c r="U555" s="49"/>
      <c r="V555" s="50"/>
      <c r="W555" s="50"/>
      <c r="X555" s="50"/>
      <c r="Y555" s="50"/>
      <c r="Z555" s="50"/>
      <c r="AA555" s="50"/>
      <c r="AB555" s="49"/>
      <c r="AC555" s="50"/>
      <c r="AD555" s="50"/>
      <c r="AE555" s="50"/>
    </row>
    <row r="556" spans="1:31" ht="15.75" customHeight="1" x14ac:dyDescent="0.25">
      <c r="A556" s="49"/>
      <c r="B556" s="50"/>
      <c r="C556" s="50"/>
      <c r="D556" s="50"/>
      <c r="E556" s="50"/>
      <c r="F556" s="50"/>
      <c r="G556" s="50"/>
      <c r="J556" s="49"/>
      <c r="N556" s="50"/>
      <c r="O556" s="50"/>
      <c r="P556" s="50"/>
      <c r="Q556" s="50"/>
      <c r="U556" s="49"/>
      <c r="V556" s="50"/>
      <c r="W556" s="50"/>
      <c r="X556" s="50"/>
      <c r="Y556" s="50"/>
      <c r="Z556" s="50"/>
      <c r="AA556" s="50"/>
      <c r="AB556" s="49"/>
      <c r="AC556" s="50"/>
      <c r="AD556" s="50"/>
      <c r="AE556" s="50"/>
    </row>
    <row r="557" spans="1:31" ht="15.75" customHeight="1" x14ac:dyDescent="0.25">
      <c r="A557" s="49"/>
      <c r="B557" s="50"/>
      <c r="C557" s="50"/>
      <c r="D557" s="50"/>
      <c r="E557" s="50"/>
      <c r="F557" s="50"/>
      <c r="G557" s="50"/>
      <c r="J557" s="49"/>
      <c r="N557" s="50"/>
      <c r="O557" s="50"/>
      <c r="P557" s="50"/>
      <c r="Q557" s="50"/>
      <c r="U557" s="49"/>
      <c r="V557" s="50"/>
      <c r="W557" s="50"/>
      <c r="X557" s="50"/>
      <c r="Y557" s="50"/>
      <c r="Z557" s="50"/>
      <c r="AA557" s="50"/>
      <c r="AB557" s="49"/>
      <c r="AC557" s="50"/>
      <c r="AD557" s="50"/>
      <c r="AE557" s="50"/>
    </row>
    <row r="558" spans="1:31" ht="15.75" customHeight="1" x14ac:dyDescent="0.25">
      <c r="A558" s="49"/>
      <c r="B558" s="50"/>
      <c r="C558" s="50"/>
      <c r="D558" s="50"/>
      <c r="E558" s="50"/>
      <c r="F558" s="50"/>
      <c r="G558" s="50"/>
      <c r="J558" s="49"/>
      <c r="N558" s="50"/>
      <c r="O558" s="50"/>
      <c r="P558" s="50"/>
      <c r="Q558" s="50"/>
      <c r="U558" s="49"/>
      <c r="V558" s="50"/>
      <c r="W558" s="50"/>
      <c r="X558" s="50"/>
      <c r="Y558" s="50"/>
      <c r="Z558" s="50"/>
      <c r="AA558" s="50"/>
      <c r="AB558" s="49"/>
      <c r="AC558" s="50"/>
      <c r="AD558" s="50"/>
      <c r="AE558" s="50"/>
    </row>
    <row r="559" spans="1:31" ht="15.75" customHeight="1" x14ac:dyDescent="0.25">
      <c r="A559" s="49"/>
      <c r="B559" s="50"/>
      <c r="C559" s="50"/>
      <c r="D559" s="50"/>
      <c r="E559" s="50"/>
      <c r="F559" s="50"/>
      <c r="G559" s="50"/>
      <c r="J559" s="49"/>
      <c r="N559" s="50"/>
      <c r="O559" s="50"/>
      <c r="P559" s="50"/>
      <c r="Q559" s="50"/>
      <c r="U559" s="49"/>
      <c r="V559" s="50"/>
      <c r="W559" s="50"/>
      <c r="X559" s="50"/>
      <c r="Y559" s="50"/>
      <c r="Z559" s="50"/>
      <c r="AA559" s="50"/>
      <c r="AB559" s="49"/>
      <c r="AC559" s="50"/>
      <c r="AD559" s="50"/>
      <c r="AE559" s="50"/>
    </row>
    <row r="560" spans="1:31" ht="15.75" customHeight="1" x14ac:dyDescent="0.25">
      <c r="A560" s="49"/>
      <c r="B560" s="50"/>
      <c r="C560" s="50"/>
      <c r="D560" s="50"/>
      <c r="E560" s="50"/>
      <c r="F560" s="50"/>
      <c r="G560" s="50"/>
      <c r="J560" s="49"/>
      <c r="N560" s="50"/>
      <c r="O560" s="50"/>
      <c r="P560" s="50"/>
      <c r="Q560" s="50"/>
      <c r="U560" s="49"/>
      <c r="V560" s="50"/>
      <c r="W560" s="50"/>
      <c r="X560" s="50"/>
      <c r="Y560" s="50"/>
      <c r="Z560" s="50"/>
      <c r="AA560" s="50"/>
      <c r="AB560" s="49"/>
      <c r="AC560" s="50"/>
      <c r="AD560" s="50"/>
      <c r="AE560" s="50"/>
    </row>
    <row r="561" spans="1:31" ht="15.75" customHeight="1" x14ac:dyDescent="0.25">
      <c r="A561" s="49"/>
      <c r="B561" s="50"/>
      <c r="C561" s="50"/>
      <c r="D561" s="50"/>
      <c r="E561" s="50"/>
      <c r="F561" s="50"/>
      <c r="G561" s="50"/>
      <c r="J561" s="49"/>
      <c r="N561" s="50"/>
      <c r="O561" s="50"/>
      <c r="P561" s="50"/>
      <c r="Q561" s="50"/>
      <c r="U561" s="49"/>
      <c r="V561" s="50"/>
      <c r="W561" s="50"/>
      <c r="X561" s="50"/>
      <c r="Y561" s="50"/>
      <c r="Z561" s="50"/>
      <c r="AA561" s="50"/>
      <c r="AB561" s="49"/>
      <c r="AC561" s="50"/>
      <c r="AD561" s="50"/>
      <c r="AE561" s="50"/>
    </row>
    <row r="562" spans="1:31" ht="15.75" customHeight="1" x14ac:dyDescent="0.25">
      <c r="A562" s="49"/>
      <c r="B562" s="50"/>
      <c r="C562" s="50"/>
      <c r="D562" s="50"/>
      <c r="E562" s="50"/>
      <c r="F562" s="50"/>
      <c r="G562" s="50"/>
      <c r="J562" s="49"/>
      <c r="N562" s="50"/>
      <c r="O562" s="50"/>
      <c r="P562" s="50"/>
      <c r="Q562" s="50"/>
      <c r="U562" s="49"/>
      <c r="V562" s="50"/>
      <c r="W562" s="50"/>
      <c r="X562" s="50"/>
      <c r="Y562" s="50"/>
      <c r="Z562" s="50"/>
      <c r="AA562" s="50"/>
      <c r="AB562" s="49"/>
      <c r="AC562" s="50"/>
      <c r="AD562" s="50"/>
      <c r="AE562" s="50"/>
    </row>
    <row r="563" spans="1:31" ht="15.75" customHeight="1" x14ac:dyDescent="0.25">
      <c r="A563" s="49"/>
      <c r="B563" s="50"/>
      <c r="C563" s="50"/>
      <c r="D563" s="50"/>
      <c r="E563" s="50"/>
      <c r="F563" s="50"/>
      <c r="G563" s="50"/>
      <c r="J563" s="49"/>
      <c r="N563" s="50"/>
      <c r="O563" s="50"/>
      <c r="P563" s="50"/>
      <c r="Q563" s="50"/>
      <c r="U563" s="49"/>
      <c r="V563" s="50"/>
      <c r="W563" s="50"/>
      <c r="X563" s="50"/>
      <c r="Y563" s="50"/>
      <c r="Z563" s="50"/>
      <c r="AA563" s="50"/>
      <c r="AB563" s="49"/>
      <c r="AC563" s="50"/>
      <c r="AD563" s="50"/>
      <c r="AE563" s="50"/>
    </row>
    <row r="564" spans="1:31" ht="15.75" customHeight="1" x14ac:dyDescent="0.25">
      <c r="A564" s="49"/>
      <c r="B564" s="50"/>
      <c r="C564" s="50"/>
      <c r="D564" s="50"/>
      <c r="E564" s="50"/>
      <c r="F564" s="50"/>
      <c r="G564" s="50"/>
      <c r="J564" s="49"/>
      <c r="N564" s="50"/>
      <c r="O564" s="50"/>
      <c r="P564" s="50"/>
      <c r="Q564" s="50"/>
      <c r="U564" s="49"/>
      <c r="V564" s="50"/>
      <c r="W564" s="50"/>
      <c r="X564" s="50"/>
      <c r="Y564" s="50"/>
      <c r="Z564" s="50"/>
      <c r="AA564" s="50"/>
      <c r="AB564" s="49"/>
      <c r="AC564" s="50"/>
      <c r="AD564" s="50"/>
      <c r="AE564" s="50"/>
    </row>
    <row r="565" spans="1:31" ht="15.75" customHeight="1" x14ac:dyDescent="0.25">
      <c r="A565" s="49"/>
      <c r="B565" s="50"/>
      <c r="C565" s="50"/>
      <c r="D565" s="50"/>
      <c r="E565" s="50"/>
      <c r="F565" s="50"/>
      <c r="G565" s="50"/>
      <c r="J565" s="49"/>
      <c r="N565" s="50"/>
      <c r="O565" s="50"/>
      <c r="P565" s="50"/>
      <c r="Q565" s="50"/>
      <c r="U565" s="49"/>
      <c r="V565" s="50"/>
      <c r="W565" s="50"/>
      <c r="X565" s="50"/>
      <c r="Y565" s="50"/>
      <c r="Z565" s="50"/>
      <c r="AA565" s="50"/>
      <c r="AB565" s="49"/>
      <c r="AC565" s="50"/>
      <c r="AD565" s="50"/>
      <c r="AE565" s="50"/>
    </row>
    <row r="566" spans="1:31" ht="15.75" customHeight="1" x14ac:dyDescent="0.25">
      <c r="A566" s="49"/>
      <c r="B566" s="50"/>
      <c r="C566" s="50"/>
      <c r="D566" s="50"/>
      <c r="E566" s="50"/>
      <c r="F566" s="50"/>
      <c r="G566" s="50"/>
      <c r="J566" s="49"/>
      <c r="N566" s="50"/>
      <c r="O566" s="50"/>
      <c r="P566" s="50"/>
      <c r="Q566" s="50"/>
      <c r="U566" s="49"/>
      <c r="V566" s="50"/>
      <c r="W566" s="50"/>
      <c r="X566" s="50"/>
      <c r="Y566" s="50"/>
      <c r="Z566" s="50"/>
      <c r="AA566" s="50"/>
      <c r="AB566" s="49"/>
      <c r="AC566" s="50"/>
      <c r="AD566" s="50"/>
      <c r="AE566" s="50"/>
    </row>
    <row r="567" spans="1:31" ht="15.75" customHeight="1" x14ac:dyDescent="0.25">
      <c r="A567" s="49"/>
      <c r="B567" s="50"/>
      <c r="C567" s="50"/>
      <c r="D567" s="50"/>
      <c r="E567" s="50"/>
      <c r="F567" s="50"/>
      <c r="G567" s="50"/>
      <c r="J567" s="49"/>
      <c r="N567" s="50"/>
      <c r="O567" s="50"/>
      <c r="P567" s="50"/>
      <c r="Q567" s="50"/>
      <c r="U567" s="49"/>
      <c r="V567" s="50"/>
      <c r="W567" s="50"/>
      <c r="X567" s="50"/>
      <c r="Y567" s="50"/>
      <c r="Z567" s="50"/>
      <c r="AA567" s="50"/>
      <c r="AB567" s="49"/>
      <c r="AC567" s="50"/>
      <c r="AD567" s="50"/>
      <c r="AE567" s="50"/>
    </row>
    <row r="568" spans="1:31" ht="15.75" customHeight="1" x14ac:dyDescent="0.25">
      <c r="A568" s="49"/>
      <c r="B568" s="50"/>
      <c r="C568" s="50"/>
      <c r="D568" s="50"/>
      <c r="E568" s="50"/>
      <c r="F568" s="50"/>
      <c r="G568" s="50"/>
      <c r="J568" s="49"/>
      <c r="N568" s="50"/>
      <c r="O568" s="50"/>
      <c r="P568" s="50"/>
      <c r="Q568" s="50"/>
      <c r="U568" s="49"/>
      <c r="V568" s="50"/>
      <c r="W568" s="50"/>
      <c r="X568" s="50"/>
      <c r="Y568" s="50"/>
      <c r="Z568" s="50"/>
      <c r="AA568" s="50"/>
      <c r="AB568" s="49"/>
      <c r="AC568" s="50"/>
      <c r="AD568" s="50"/>
      <c r="AE568" s="50"/>
    </row>
    <row r="569" spans="1:31" ht="15.75" customHeight="1" x14ac:dyDescent="0.25">
      <c r="A569" s="49"/>
      <c r="B569" s="50"/>
      <c r="C569" s="50"/>
      <c r="D569" s="50"/>
      <c r="E569" s="50"/>
      <c r="F569" s="50"/>
      <c r="G569" s="50"/>
      <c r="J569" s="49"/>
      <c r="N569" s="50"/>
      <c r="O569" s="50"/>
      <c r="P569" s="50"/>
      <c r="Q569" s="50"/>
      <c r="U569" s="49"/>
      <c r="V569" s="50"/>
      <c r="W569" s="50"/>
      <c r="X569" s="50"/>
      <c r="Y569" s="50"/>
      <c r="Z569" s="50"/>
      <c r="AA569" s="50"/>
      <c r="AB569" s="49"/>
      <c r="AC569" s="50"/>
      <c r="AD569" s="50"/>
      <c r="AE569" s="50"/>
    </row>
    <row r="570" spans="1:31" ht="15.75" customHeight="1" x14ac:dyDescent="0.25">
      <c r="A570" s="49"/>
      <c r="B570" s="50"/>
      <c r="C570" s="50"/>
      <c r="D570" s="50"/>
      <c r="E570" s="50"/>
      <c r="F570" s="50"/>
      <c r="G570" s="50"/>
      <c r="J570" s="49"/>
      <c r="N570" s="50"/>
      <c r="O570" s="50"/>
      <c r="P570" s="50"/>
      <c r="Q570" s="50"/>
      <c r="U570" s="49"/>
      <c r="V570" s="50"/>
      <c r="W570" s="50"/>
      <c r="X570" s="50"/>
      <c r="Y570" s="50"/>
      <c r="Z570" s="50"/>
      <c r="AA570" s="50"/>
      <c r="AB570" s="49"/>
      <c r="AC570" s="50"/>
      <c r="AD570" s="50"/>
      <c r="AE570" s="50"/>
    </row>
    <row r="571" spans="1:31" ht="15.75" customHeight="1" x14ac:dyDescent="0.25">
      <c r="A571" s="49"/>
      <c r="B571" s="50"/>
      <c r="C571" s="50"/>
      <c r="D571" s="50"/>
      <c r="E571" s="50"/>
      <c r="F571" s="50"/>
      <c r="G571" s="50"/>
      <c r="J571" s="49"/>
      <c r="N571" s="50"/>
      <c r="O571" s="50"/>
      <c r="P571" s="50"/>
      <c r="Q571" s="50"/>
      <c r="U571" s="49"/>
      <c r="V571" s="50"/>
      <c r="W571" s="50"/>
      <c r="X571" s="50"/>
      <c r="Y571" s="50"/>
      <c r="Z571" s="50"/>
      <c r="AA571" s="50"/>
      <c r="AB571" s="49"/>
      <c r="AC571" s="50"/>
      <c r="AD571" s="50"/>
      <c r="AE571" s="50"/>
    </row>
    <row r="572" spans="1:31" ht="15.75" customHeight="1" x14ac:dyDescent="0.25">
      <c r="A572" s="49"/>
      <c r="B572" s="50"/>
      <c r="C572" s="50"/>
      <c r="D572" s="50"/>
      <c r="E572" s="50"/>
      <c r="F572" s="50"/>
      <c r="G572" s="50"/>
      <c r="J572" s="49"/>
      <c r="N572" s="50"/>
      <c r="O572" s="50"/>
      <c r="P572" s="50"/>
      <c r="Q572" s="50"/>
      <c r="U572" s="49"/>
      <c r="V572" s="50"/>
      <c r="W572" s="50"/>
      <c r="X572" s="50"/>
      <c r="Y572" s="50"/>
      <c r="Z572" s="50"/>
      <c r="AA572" s="50"/>
      <c r="AB572" s="49"/>
      <c r="AC572" s="50"/>
      <c r="AD572" s="50"/>
      <c r="AE572" s="50"/>
    </row>
    <row r="573" spans="1:31" ht="15.75" customHeight="1" x14ac:dyDescent="0.25">
      <c r="A573" s="49"/>
      <c r="B573" s="50"/>
      <c r="C573" s="50"/>
      <c r="D573" s="50"/>
      <c r="E573" s="50"/>
      <c r="F573" s="50"/>
      <c r="G573" s="50"/>
      <c r="J573" s="49"/>
      <c r="N573" s="50"/>
      <c r="O573" s="50"/>
      <c r="P573" s="50"/>
      <c r="Q573" s="50"/>
      <c r="U573" s="49"/>
      <c r="V573" s="50"/>
      <c r="W573" s="50"/>
      <c r="X573" s="50"/>
      <c r="Y573" s="50"/>
      <c r="Z573" s="50"/>
      <c r="AA573" s="50"/>
      <c r="AB573" s="49"/>
      <c r="AC573" s="50"/>
      <c r="AD573" s="50"/>
      <c r="AE573" s="50"/>
    </row>
    <row r="574" spans="1:31" ht="15.75" customHeight="1" x14ac:dyDescent="0.25">
      <c r="A574" s="49"/>
      <c r="B574" s="50"/>
      <c r="C574" s="50"/>
      <c r="D574" s="50"/>
      <c r="E574" s="50"/>
      <c r="F574" s="50"/>
      <c r="G574" s="50"/>
      <c r="J574" s="49"/>
      <c r="N574" s="50"/>
      <c r="O574" s="50"/>
      <c r="P574" s="50"/>
      <c r="Q574" s="50"/>
      <c r="U574" s="49"/>
      <c r="V574" s="50"/>
      <c r="W574" s="50"/>
      <c r="X574" s="50"/>
      <c r="Y574" s="50"/>
      <c r="Z574" s="50"/>
      <c r="AA574" s="50"/>
      <c r="AB574" s="49"/>
      <c r="AC574" s="50"/>
      <c r="AD574" s="50"/>
      <c r="AE574" s="50"/>
    </row>
    <row r="575" spans="1:31" ht="15.75" customHeight="1" x14ac:dyDescent="0.25">
      <c r="A575" s="49"/>
      <c r="B575" s="50"/>
      <c r="C575" s="50"/>
      <c r="D575" s="50"/>
      <c r="E575" s="50"/>
      <c r="F575" s="50"/>
      <c r="G575" s="50"/>
      <c r="J575" s="49"/>
      <c r="N575" s="50"/>
      <c r="O575" s="50"/>
      <c r="P575" s="50"/>
      <c r="Q575" s="50"/>
      <c r="U575" s="49"/>
      <c r="V575" s="50"/>
      <c r="W575" s="50"/>
      <c r="X575" s="50"/>
      <c r="Y575" s="50"/>
      <c r="Z575" s="50"/>
      <c r="AA575" s="50"/>
      <c r="AB575" s="49"/>
      <c r="AC575" s="50"/>
      <c r="AD575" s="50"/>
      <c r="AE575" s="50"/>
    </row>
    <row r="576" spans="1:31" ht="15.75" customHeight="1" x14ac:dyDescent="0.25">
      <c r="A576" s="49"/>
      <c r="B576" s="50"/>
      <c r="C576" s="50"/>
      <c r="D576" s="50"/>
      <c r="E576" s="50"/>
      <c r="F576" s="50"/>
      <c r="G576" s="50"/>
      <c r="J576" s="49"/>
      <c r="N576" s="50"/>
      <c r="O576" s="50"/>
      <c r="P576" s="50"/>
      <c r="Q576" s="50"/>
      <c r="U576" s="49"/>
      <c r="V576" s="50"/>
      <c r="W576" s="50"/>
      <c r="X576" s="50"/>
      <c r="Y576" s="50"/>
      <c r="Z576" s="50"/>
      <c r="AA576" s="50"/>
      <c r="AB576" s="49"/>
      <c r="AC576" s="50"/>
      <c r="AD576" s="50"/>
      <c r="AE576" s="50"/>
    </row>
    <row r="577" spans="1:31" ht="15.75" customHeight="1" x14ac:dyDescent="0.25">
      <c r="A577" s="49"/>
      <c r="B577" s="50"/>
      <c r="C577" s="50"/>
      <c r="D577" s="50"/>
      <c r="E577" s="50"/>
      <c r="F577" s="50"/>
      <c r="G577" s="50"/>
      <c r="J577" s="49"/>
      <c r="N577" s="50"/>
      <c r="O577" s="50"/>
      <c r="P577" s="50"/>
      <c r="Q577" s="50"/>
      <c r="U577" s="49"/>
      <c r="V577" s="50"/>
      <c r="W577" s="50"/>
      <c r="X577" s="50"/>
      <c r="Y577" s="50"/>
      <c r="Z577" s="50"/>
      <c r="AA577" s="50"/>
      <c r="AB577" s="49"/>
      <c r="AC577" s="50"/>
      <c r="AD577" s="50"/>
      <c r="AE577" s="50"/>
    </row>
    <row r="578" spans="1:31" ht="15.75" customHeight="1" x14ac:dyDescent="0.25">
      <c r="A578" s="49"/>
      <c r="B578" s="50"/>
      <c r="C578" s="50"/>
      <c r="D578" s="50"/>
      <c r="E578" s="50"/>
      <c r="F578" s="50"/>
      <c r="G578" s="50"/>
      <c r="J578" s="49"/>
      <c r="N578" s="50"/>
      <c r="O578" s="50"/>
      <c r="P578" s="50"/>
      <c r="Q578" s="50"/>
      <c r="U578" s="49"/>
      <c r="V578" s="50"/>
      <c r="W578" s="50"/>
      <c r="X578" s="50"/>
      <c r="Y578" s="50"/>
      <c r="Z578" s="50"/>
      <c r="AA578" s="50"/>
      <c r="AB578" s="49"/>
      <c r="AC578" s="50"/>
      <c r="AD578" s="50"/>
      <c r="AE578" s="50"/>
    </row>
    <row r="579" spans="1:31" ht="15.75" customHeight="1" x14ac:dyDescent="0.25">
      <c r="A579" s="49"/>
      <c r="B579" s="50"/>
      <c r="C579" s="50"/>
      <c r="D579" s="50"/>
      <c r="E579" s="50"/>
      <c r="F579" s="50"/>
      <c r="G579" s="50"/>
      <c r="J579" s="49"/>
      <c r="N579" s="50"/>
      <c r="O579" s="50"/>
      <c r="P579" s="50"/>
      <c r="Q579" s="50"/>
      <c r="U579" s="49"/>
      <c r="V579" s="50"/>
      <c r="W579" s="50"/>
      <c r="X579" s="50"/>
      <c r="Y579" s="50"/>
      <c r="Z579" s="50"/>
      <c r="AA579" s="50"/>
      <c r="AB579" s="49"/>
      <c r="AC579" s="50"/>
      <c r="AD579" s="50"/>
      <c r="AE579" s="50"/>
    </row>
    <row r="580" spans="1:31" ht="15.75" customHeight="1" x14ac:dyDescent="0.25">
      <c r="A580" s="49"/>
      <c r="B580" s="50"/>
      <c r="C580" s="50"/>
      <c r="D580" s="50"/>
      <c r="E580" s="50"/>
      <c r="F580" s="50"/>
      <c r="G580" s="50"/>
      <c r="J580" s="49"/>
      <c r="N580" s="50"/>
      <c r="O580" s="50"/>
      <c r="P580" s="50"/>
      <c r="Q580" s="50"/>
      <c r="U580" s="49"/>
      <c r="V580" s="50"/>
      <c r="W580" s="50"/>
      <c r="X580" s="50"/>
      <c r="Y580" s="50"/>
      <c r="Z580" s="50"/>
      <c r="AA580" s="50"/>
      <c r="AB580" s="49"/>
      <c r="AC580" s="50"/>
      <c r="AD580" s="50"/>
      <c r="AE580" s="50"/>
    </row>
    <row r="581" spans="1:31" ht="15.75" customHeight="1" x14ac:dyDescent="0.25">
      <c r="A581" s="49"/>
      <c r="B581" s="50"/>
      <c r="C581" s="50"/>
      <c r="D581" s="50"/>
      <c r="E581" s="50"/>
      <c r="F581" s="50"/>
      <c r="G581" s="50"/>
      <c r="J581" s="49"/>
      <c r="N581" s="50"/>
      <c r="O581" s="50"/>
      <c r="P581" s="50"/>
      <c r="Q581" s="50"/>
      <c r="U581" s="49"/>
      <c r="V581" s="50"/>
      <c r="W581" s="50"/>
      <c r="X581" s="50"/>
      <c r="Y581" s="50"/>
      <c r="Z581" s="50"/>
      <c r="AA581" s="50"/>
      <c r="AB581" s="49"/>
      <c r="AC581" s="50"/>
      <c r="AD581" s="50"/>
      <c r="AE581" s="50"/>
    </row>
    <row r="582" spans="1:31" ht="15.75" customHeight="1" x14ac:dyDescent="0.25">
      <c r="A582" s="49"/>
      <c r="B582" s="50"/>
      <c r="C582" s="50"/>
      <c r="D582" s="50"/>
      <c r="E582" s="50"/>
      <c r="F582" s="50"/>
      <c r="G582" s="50"/>
      <c r="J582" s="49"/>
      <c r="N582" s="50"/>
      <c r="O582" s="50"/>
      <c r="P582" s="50"/>
      <c r="Q582" s="50"/>
      <c r="U582" s="49"/>
      <c r="V582" s="50"/>
      <c r="W582" s="50"/>
      <c r="X582" s="50"/>
      <c r="Y582" s="50"/>
      <c r="Z582" s="50"/>
      <c r="AA582" s="50"/>
      <c r="AB582" s="49"/>
      <c r="AC582" s="50"/>
      <c r="AD582" s="50"/>
      <c r="AE582" s="50"/>
    </row>
    <row r="583" spans="1:31" ht="15.75" customHeight="1" x14ac:dyDescent="0.25">
      <c r="A583" s="49"/>
      <c r="B583" s="50"/>
      <c r="C583" s="50"/>
      <c r="D583" s="50"/>
      <c r="E583" s="50"/>
      <c r="F583" s="50"/>
      <c r="G583" s="50"/>
      <c r="J583" s="49"/>
      <c r="N583" s="50"/>
      <c r="O583" s="50"/>
      <c r="P583" s="50"/>
      <c r="Q583" s="50"/>
      <c r="U583" s="49"/>
      <c r="V583" s="50"/>
      <c r="W583" s="50"/>
      <c r="X583" s="50"/>
      <c r="Y583" s="50"/>
      <c r="Z583" s="50"/>
      <c r="AA583" s="50"/>
      <c r="AB583" s="49"/>
      <c r="AC583" s="50"/>
      <c r="AD583" s="50"/>
      <c r="AE583" s="50"/>
    </row>
    <row r="584" spans="1:31" ht="15.75" customHeight="1" x14ac:dyDescent="0.25">
      <c r="A584" s="49"/>
      <c r="B584" s="50"/>
      <c r="C584" s="50"/>
      <c r="D584" s="50"/>
      <c r="E584" s="50"/>
      <c r="F584" s="50"/>
      <c r="G584" s="50"/>
      <c r="J584" s="49"/>
      <c r="N584" s="50"/>
      <c r="O584" s="50"/>
      <c r="P584" s="50"/>
      <c r="Q584" s="50"/>
      <c r="U584" s="49"/>
      <c r="V584" s="50"/>
      <c r="W584" s="50"/>
      <c r="X584" s="50"/>
      <c r="Y584" s="50"/>
      <c r="Z584" s="50"/>
      <c r="AA584" s="50"/>
      <c r="AB584" s="49"/>
      <c r="AC584" s="50"/>
      <c r="AD584" s="50"/>
      <c r="AE584" s="50"/>
    </row>
    <row r="585" spans="1:31" ht="15.75" customHeight="1" x14ac:dyDescent="0.25">
      <c r="A585" s="49"/>
      <c r="B585" s="50"/>
      <c r="C585" s="50"/>
      <c r="D585" s="50"/>
      <c r="E585" s="50"/>
      <c r="F585" s="50"/>
      <c r="G585" s="50"/>
      <c r="J585" s="49"/>
      <c r="N585" s="50"/>
      <c r="O585" s="50"/>
      <c r="P585" s="50"/>
      <c r="Q585" s="50"/>
      <c r="U585" s="49"/>
      <c r="V585" s="50"/>
      <c r="W585" s="50"/>
      <c r="X585" s="50"/>
      <c r="Y585" s="50"/>
      <c r="Z585" s="50"/>
      <c r="AA585" s="50"/>
      <c r="AB585" s="49"/>
      <c r="AC585" s="50"/>
      <c r="AD585" s="50"/>
      <c r="AE585" s="50"/>
    </row>
    <row r="586" spans="1:31" ht="15.75" customHeight="1" x14ac:dyDescent="0.25">
      <c r="A586" s="49"/>
      <c r="B586" s="50"/>
      <c r="C586" s="50"/>
      <c r="D586" s="50"/>
      <c r="E586" s="50"/>
      <c r="F586" s="50"/>
      <c r="G586" s="50"/>
      <c r="J586" s="49"/>
      <c r="N586" s="50"/>
      <c r="O586" s="50"/>
      <c r="P586" s="50"/>
      <c r="Q586" s="50"/>
      <c r="U586" s="49"/>
      <c r="V586" s="50"/>
      <c r="W586" s="50"/>
      <c r="X586" s="50"/>
      <c r="Y586" s="50"/>
      <c r="Z586" s="50"/>
      <c r="AA586" s="50"/>
      <c r="AB586" s="49"/>
      <c r="AC586" s="50"/>
      <c r="AD586" s="50"/>
      <c r="AE586" s="50"/>
    </row>
    <row r="587" spans="1:31" ht="15.75" customHeight="1" x14ac:dyDescent="0.25">
      <c r="A587" s="49"/>
      <c r="B587" s="50"/>
      <c r="C587" s="50"/>
      <c r="D587" s="50"/>
      <c r="E587" s="50"/>
      <c r="F587" s="50"/>
      <c r="G587" s="50"/>
      <c r="J587" s="49"/>
      <c r="N587" s="50"/>
      <c r="O587" s="50"/>
      <c r="P587" s="50"/>
      <c r="Q587" s="50"/>
      <c r="U587" s="49"/>
      <c r="V587" s="50"/>
      <c r="W587" s="50"/>
      <c r="X587" s="50"/>
      <c r="Y587" s="50"/>
      <c r="Z587" s="50"/>
      <c r="AA587" s="50"/>
      <c r="AB587" s="49"/>
      <c r="AC587" s="50"/>
      <c r="AD587" s="50"/>
      <c r="AE587" s="50"/>
    </row>
    <row r="588" spans="1:31" ht="15.75" customHeight="1" x14ac:dyDescent="0.25">
      <c r="A588" s="49"/>
      <c r="B588" s="50"/>
      <c r="C588" s="50"/>
      <c r="D588" s="50"/>
      <c r="E588" s="50"/>
      <c r="F588" s="50"/>
      <c r="G588" s="50"/>
      <c r="J588" s="49"/>
      <c r="N588" s="50"/>
      <c r="O588" s="50"/>
      <c r="P588" s="50"/>
      <c r="Q588" s="50"/>
      <c r="U588" s="49"/>
      <c r="V588" s="50"/>
      <c r="W588" s="50"/>
      <c r="X588" s="50"/>
      <c r="Y588" s="50"/>
      <c r="Z588" s="50"/>
      <c r="AA588" s="50"/>
      <c r="AB588" s="49"/>
      <c r="AC588" s="50"/>
      <c r="AD588" s="50"/>
      <c r="AE588" s="50"/>
    </row>
    <row r="589" spans="1:31" ht="15.75" customHeight="1" x14ac:dyDescent="0.25">
      <c r="A589" s="49"/>
      <c r="B589" s="50"/>
      <c r="C589" s="50"/>
      <c r="D589" s="50"/>
      <c r="E589" s="50"/>
      <c r="F589" s="50"/>
      <c r="G589" s="50"/>
      <c r="J589" s="49"/>
      <c r="N589" s="50"/>
      <c r="O589" s="50"/>
      <c r="P589" s="50"/>
      <c r="Q589" s="50"/>
      <c r="U589" s="49"/>
      <c r="V589" s="50"/>
      <c r="W589" s="50"/>
      <c r="X589" s="50"/>
      <c r="Y589" s="50"/>
      <c r="Z589" s="50"/>
      <c r="AA589" s="50"/>
      <c r="AB589" s="49"/>
      <c r="AC589" s="50"/>
      <c r="AD589" s="50"/>
      <c r="AE589" s="50"/>
    </row>
    <row r="590" spans="1:31" ht="15.75" customHeight="1" x14ac:dyDescent="0.25">
      <c r="A590" s="49"/>
      <c r="B590" s="50"/>
      <c r="C590" s="50"/>
      <c r="D590" s="50"/>
      <c r="E590" s="50"/>
      <c r="F590" s="50"/>
      <c r="G590" s="50"/>
      <c r="J590" s="49"/>
      <c r="N590" s="50"/>
      <c r="O590" s="50"/>
      <c r="P590" s="50"/>
      <c r="Q590" s="50"/>
      <c r="U590" s="49"/>
      <c r="V590" s="50"/>
      <c r="W590" s="50"/>
      <c r="X590" s="50"/>
      <c r="Y590" s="50"/>
      <c r="Z590" s="50"/>
      <c r="AA590" s="50"/>
      <c r="AB590" s="49"/>
      <c r="AC590" s="50"/>
      <c r="AD590" s="50"/>
      <c r="AE590" s="50"/>
    </row>
    <row r="591" spans="1:31" ht="15.75" customHeight="1" x14ac:dyDescent="0.25">
      <c r="A591" s="49"/>
      <c r="B591" s="50"/>
      <c r="C591" s="50"/>
      <c r="D591" s="50"/>
      <c r="E591" s="50"/>
      <c r="F591" s="50"/>
      <c r="G591" s="50"/>
      <c r="J591" s="49"/>
      <c r="N591" s="50"/>
      <c r="O591" s="50"/>
      <c r="P591" s="50"/>
      <c r="Q591" s="50"/>
      <c r="U591" s="49"/>
      <c r="V591" s="50"/>
      <c r="W591" s="50"/>
      <c r="X591" s="50"/>
      <c r="Y591" s="50"/>
      <c r="Z591" s="50"/>
      <c r="AA591" s="50"/>
      <c r="AB591" s="49"/>
      <c r="AC591" s="50"/>
      <c r="AD591" s="50"/>
      <c r="AE591" s="50"/>
    </row>
    <row r="592" spans="1:31" ht="15.75" customHeight="1" x14ac:dyDescent="0.25">
      <c r="A592" s="49"/>
      <c r="B592" s="50"/>
      <c r="C592" s="50"/>
      <c r="D592" s="50"/>
      <c r="E592" s="50"/>
      <c r="F592" s="50"/>
      <c r="G592" s="50"/>
      <c r="J592" s="49"/>
      <c r="N592" s="50"/>
      <c r="O592" s="50"/>
      <c r="P592" s="50"/>
      <c r="Q592" s="50"/>
      <c r="U592" s="49"/>
      <c r="V592" s="50"/>
      <c r="W592" s="50"/>
      <c r="X592" s="50"/>
      <c r="Y592" s="50"/>
      <c r="Z592" s="50"/>
      <c r="AA592" s="50"/>
      <c r="AB592" s="49"/>
      <c r="AC592" s="50"/>
      <c r="AD592" s="50"/>
      <c r="AE592" s="50"/>
    </row>
    <row r="593" spans="1:31" ht="15.75" customHeight="1" x14ac:dyDescent="0.25">
      <c r="A593" s="49"/>
      <c r="B593" s="50"/>
      <c r="C593" s="50"/>
      <c r="D593" s="50"/>
      <c r="E593" s="50"/>
      <c r="F593" s="50"/>
      <c r="G593" s="50"/>
      <c r="J593" s="49"/>
      <c r="N593" s="50"/>
      <c r="O593" s="50"/>
      <c r="P593" s="50"/>
      <c r="Q593" s="50"/>
      <c r="U593" s="49"/>
      <c r="V593" s="50"/>
      <c r="W593" s="50"/>
      <c r="X593" s="50"/>
      <c r="Y593" s="50"/>
      <c r="Z593" s="50"/>
      <c r="AA593" s="50"/>
      <c r="AB593" s="49"/>
      <c r="AC593" s="50"/>
      <c r="AD593" s="50"/>
      <c r="AE593" s="50"/>
    </row>
    <row r="594" spans="1:31" ht="15.75" customHeight="1" x14ac:dyDescent="0.25">
      <c r="A594" s="49"/>
      <c r="B594" s="50"/>
      <c r="C594" s="50"/>
      <c r="D594" s="50"/>
      <c r="E594" s="50"/>
      <c r="F594" s="50"/>
      <c r="G594" s="50"/>
      <c r="J594" s="49"/>
      <c r="N594" s="50"/>
      <c r="O594" s="50"/>
      <c r="P594" s="50"/>
      <c r="Q594" s="50"/>
      <c r="U594" s="49"/>
      <c r="V594" s="50"/>
      <c r="W594" s="50"/>
      <c r="X594" s="50"/>
      <c r="Y594" s="50"/>
      <c r="Z594" s="50"/>
      <c r="AA594" s="50"/>
      <c r="AB594" s="49"/>
      <c r="AC594" s="50"/>
      <c r="AD594" s="50"/>
      <c r="AE594" s="50"/>
    </row>
    <row r="595" spans="1:31" ht="15.75" customHeight="1" x14ac:dyDescent="0.25">
      <c r="A595" s="49"/>
      <c r="B595" s="50"/>
      <c r="C595" s="50"/>
      <c r="D595" s="50"/>
      <c r="E595" s="50"/>
      <c r="F595" s="50"/>
      <c r="G595" s="50"/>
      <c r="J595" s="49"/>
      <c r="N595" s="50"/>
      <c r="O595" s="50"/>
      <c r="P595" s="50"/>
      <c r="Q595" s="50"/>
      <c r="U595" s="49"/>
      <c r="V595" s="50"/>
      <c r="W595" s="50"/>
      <c r="X595" s="50"/>
      <c r="Y595" s="50"/>
      <c r="Z595" s="50"/>
      <c r="AA595" s="50"/>
      <c r="AB595" s="49"/>
      <c r="AC595" s="50"/>
      <c r="AD595" s="50"/>
      <c r="AE595" s="50"/>
    </row>
    <row r="596" spans="1:31" ht="15.75" customHeight="1" x14ac:dyDescent="0.25">
      <c r="A596" s="49"/>
      <c r="B596" s="50"/>
      <c r="C596" s="50"/>
      <c r="D596" s="50"/>
      <c r="E596" s="50"/>
      <c r="F596" s="50"/>
      <c r="G596" s="50"/>
      <c r="J596" s="49"/>
      <c r="N596" s="50"/>
      <c r="O596" s="50"/>
      <c r="P596" s="50"/>
      <c r="Q596" s="50"/>
      <c r="U596" s="49"/>
      <c r="V596" s="50"/>
      <c r="W596" s="50"/>
      <c r="X596" s="50"/>
      <c r="Y596" s="50"/>
      <c r="Z596" s="50"/>
      <c r="AA596" s="50"/>
      <c r="AB596" s="49"/>
      <c r="AC596" s="50"/>
      <c r="AD596" s="50"/>
      <c r="AE596" s="50"/>
    </row>
    <row r="597" spans="1:31" ht="15.75" customHeight="1" x14ac:dyDescent="0.25">
      <c r="A597" s="49"/>
      <c r="B597" s="50"/>
      <c r="C597" s="50"/>
      <c r="D597" s="50"/>
      <c r="E597" s="50"/>
      <c r="F597" s="50"/>
      <c r="G597" s="50"/>
      <c r="J597" s="49"/>
      <c r="N597" s="50"/>
      <c r="O597" s="50"/>
      <c r="P597" s="50"/>
      <c r="Q597" s="50"/>
      <c r="U597" s="49"/>
      <c r="V597" s="50"/>
      <c r="W597" s="50"/>
      <c r="X597" s="50"/>
      <c r="Y597" s="50"/>
      <c r="Z597" s="50"/>
      <c r="AA597" s="50"/>
      <c r="AB597" s="49"/>
      <c r="AC597" s="50"/>
      <c r="AD597" s="50"/>
      <c r="AE597" s="50"/>
    </row>
    <row r="598" spans="1:31" ht="15.75" customHeight="1" x14ac:dyDescent="0.25">
      <c r="A598" s="49"/>
      <c r="B598" s="50"/>
      <c r="C598" s="50"/>
      <c r="D598" s="50"/>
      <c r="E598" s="50"/>
      <c r="F598" s="50"/>
      <c r="G598" s="50"/>
      <c r="J598" s="49"/>
      <c r="N598" s="50"/>
      <c r="O598" s="50"/>
      <c r="P598" s="50"/>
      <c r="Q598" s="50"/>
      <c r="U598" s="49"/>
      <c r="V598" s="50"/>
      <c r="W598" s="50"/>
      <c r="X598" s="50"/>
      <c r="Y598" s="50"/>
      <c r="Z598" s="50"/>
      <c r="AA598" s="50"/>
      <c r="AB598" s="49"/>
      <c r="AC598" s="50"/>
      <c r="AD598" s="50"/>
      <c r="AE598" s="50"/>
    </row>
    <row r="599" spans="1:31" ht="15.75" customHeight="1" x14ac:dyDescent="0.25">
      <c r="A599" s="49"/>
      <c r="B599" s="50"/>
      <c r="C599" s="50"/>
      <c r="D599" s="50"/>
      <c r="E599" s="50"/>
      <c r="F599" s="50"/>
      <c r="G599" s="50"/>
      <c r="J599" s="49"/>
      <c r="N599" s="50"/>
      <c r="O599" s="50"/>
      <c r="P599" s="50"/>
      <c r="Q599" s="50"/>
      <c r="U599" s="49"/>
      <c r="V599" s="50"/>
      <c r="W599" s="50"/>
      <c r="X599" s="50"/>
      <c r="Y599" s="50"/>
      <c r="Z599" s="50"/>
      <c r="AA599" s="50"/>
      <c r="AB599" s="49"/>
      <c r="AC599" s="50"/>
      <c r="AD599" s="50"/>
      <c r="AE599" s="50"/>
    </row>
    <row r="600" spans="1:31" ht="15.75" customHeight="1" x14ac:dyDescent="0.25">
      <c r="A600" s="49"/>
      <c r="B600" s="50"/>
      <c r="C600" s="50"/>
      <c r="D600" s="50"/>
      <c r="E600" s="50"/>
      <c r="F600" s="50"/>
      <c r="G600" s="50"/>
      <c r="J600" s="49"/>
      <c r="N600" s="50"/>
      <c r="O600" s="50"/>
      <c r="P600" s="50"/>
      <c r="Q600" s="50"/>
      <c r="U600" s="49"/>
      <c r="V600" s="50"/>
      <c r="W600" s="50"/>
      <c r="X600" s="50"/>
      <c r="Y600" s="50"/>
      <c r="Z600" s="50"/>
      <c r="AA600" s="50"/>
      <c r="AB600" s="49"/>
      <c r="AC600" s="50"/>
      <c r="AD600" s="50"/>
      <c r="AE600" s="50"/>
    </row>
    <row r="601" spans="1:31" ht="15.75" customHeight="1" x14ac:dyDescent="0.25">
      <c r="A601" s="49"/>
      <c r="B601" s="50"/>
      <c r="C601" s="50"/>
      <c r="D601" s="50"/>
      <c r="E601" s="50"/>
      <c r="F601" s="50"/>
      <c r="G601" s="50"/>
      <c r="J601" s="49"/>
      <c r="N601" s="50"/>
      <c r="O601" s="50"/>
      <c r="P601" s="50"/>
      <c r="Q601" s="50"/>
      <c r="U601" s="49"/>
      <c r="V601" s="50"/>
      <c r="W601" s="50"/>
      <c r="X601" s="50"/>
      <c r="Y601" s="50"/>
      <c r="Z601" s="50"/>
      <c r="AA601" s="50"/>
      <c r="AB601" s="49"/>
      <c r="AC601" s="50"/>
      <c r="AD601" s="50"/>
      <c r="AE601" s="50"/>
    </row>
    <row r="602" spans="1:31" ht="15.75" customHeight="1" x14ac:dyDescent="0.25">
      <c r="A602" s="49"/>
      <c r="B602" s="50"/>
      <c r="C602" s="50"/>
      <c r="D602" s="50"/>
      <c r="E602" s="50"/>
      <c r="F602" s="50"/>
      <c r="G602" s="50"/>
      <c r="J602" s="49"/>
      <c r="N602" s="50"/>
      <c r="O602" s="50"/>
      <c r="P602" s="50"/>
      <c r="Q602" s="50"/>
      <c r="U602" s="49"/>
      <c r="V602" s="50"/>
      <c r="W602" s="50"/>
      <c r="X602" s="50"/>
      <c r="Y602" s="50"/>
      <c r="Z602" s="50"/>
      <c r="AA602" s="50"/>
      <c r="AB602" s="49"/>
      <c r="AC602" s="50"/>
      <c r="AD602" s="50"/>
      <c r="AE602" s="50"/>
    </row>
    <row r="603" spans="1:31" ht="15.75" customHeight="1" x14ac:dyDescent="0.25">
      <c r="A603" s="49"/>
      <c r="B603" s="50"/>
      <c r="C603" s="50"/>
      <c r="D603" s="50"/>
      <c r="E603" s="50"/>
      <c r="F603" s="50"/>
      <c r="G603" s="50"/>
      <c r="J603" s="49"/>
      <c r="N603" s="50"/>
      <c r="O603" s="50"/>
      <c r="P603" s="50"/>
      <c r="Q603" s="50"/>
      <c r="U603" s="49"/>
      <c r="V603" s="50"/>
      <c r="W603" s="50"/>
      <c r="X603" s="50"/>
      <c r="Y603" s="50"/>
      <c r="Z603" s="50"/>
      <c r="AA603" s="50"/>
      <c r="AB603" s="49"/>
      <c r="AC603" s="50"/>
      <c r="AD603" s="50"/>
      <c r="AE603" s="50"/>
    </row>
    <row r="604" spans="1:31" ht="15.75" customHeight="1" x14ac:dyDescent="0.25">
      <c r="A604" s="49"/>
      <c r="B604" s="50"/>
      <c r="C604" s="50"/>
      <c r="D604" s="50"/>
      <c r="E604" s="50"/>
      <c r="F604" s="50"/>
      <c r="G604" s="50"/>
      <c r="J604" s="49"/>
      <c r="N604" s="50"/>
      <c r="O604" s="50"/>
      <c r="P604" s="50"/>
      <c r="Q604" s="50"/>
      <c r="U604" s="49"/>
      <c r="V604" s="50"/>
      <c r="W604" s="50"/>
      <c r="X604" s="50"/>
      <c r="Y604" s="50"/>
      <c r="Z604" s="50"/>
      <c r="AA604" s="50"/>
      <c r="AB604" s="49"/>
      <c r="AC604" s="50"/>
      <c r="AD604" s="50"/>
      <c r="AE604" s="50"/>
    </row>
    <row r="605" spans="1:31" ht="15.75" customHeight="1" x14ac:dyDescent="0.25">
      <c r="A605" s="49"/>
      <c r="B605" s="50"/>
      <c r="C605" s="50"/>
      <c r="D605" s="50"/>
      <c r="E605" s="50"/>
      <c r="F605" s="50"/>
      <c r="G605" s="50"/>
      <c r="J605" s="49"/>
      <c r="N605" s="50"/>
      <c r="O605" s="50"/>
      <c r="P605" s="50"/>
      <c r="Q605" s="50"/>
      <c r="U605" s="49"/>
      <c r="V605" s="50"/>
      <c r="W605" s="50"/>
      <c r="X605" s="50"/>
      <c r="Y605" s="50"/>
      <c r="Z605" s="50"/>
      <c r="AA605" s="50"/>
      <c r="AB605" s="49"/>
      <c r="AC605" s="50"/>
      <c r="AD605" s="50"/>
      <c r="AE605" s="50"/>
    </row>
    <row r="606" spans="1:31" ht="15.75" customHeight="1" x14ac:dyDescent="0.25">
      <c r="A606" s="49"/>
      <c r="B606" s="50"/>
      <c r="C606" s="50"/>
      <c r="D606" s="50"/>
      <c r="E606" s="50"/>
      <c r="F606" s="50"/>
      <c r="G606" s="50"/>
      <c r="J606" s="49"/>
      <c r="N606" s="50"/>
      <c r="O606" s="50"/>
      <c r="P606" s="50"/>
      <c r="Q606" s="50"/>
      <c r="U606" s="49"/>
      <c r="V606" s="50"/>
      <c r="W606" s="50"/>
      <c r="X606" s="50"/>
      <c r="Y606" s="50"/>
      <c r="Z606" s="50"/>
      <c r="AA606" s="50"/>
      <c r="AB606" s="49"/>
      <c r="AC606" s="50"/>
      <c r="AD606" s="50"/>
      <c r="AE606" s="50"/>
    </row>
    <row r="607" spans="1:31" ht="15.75" customHeight="1" x14ac:dyDescent="0.25">
      <c r="A607" s="49"/>
      <c r="B607" s="50"/>
      <c r="C607" s="50"/>
      <c r="D607" s="50"/>
      <c r="E607" s="50"/>
      <c r="F607" s="50"/>
      <c r="G607" s="50"/>
      <c r="J607" s="49"/>
      <c r="N607" s="50"/>
      <c r="O607" s="50"/>
      <c r="P607" s="50"/>
      <c r="Q607" s="50"/>
      <c r="U607" s="49"/>
      <c r="V607" s="50"/>
      <c r="W607" s="50"/>
      <c r="X607" s="50"/>
      <c r="Y607" s="50"/>
      <c r="Z607" s="50"/>
      <c r="AA607" s="50"/>
      <c r="AB607" s="49"/>
      <c r="AC607" s="50"/>
      <c r="AD607" s="50"/>
      <c r="AE607" s="50"/>
    </row>
    <row r="608" spans="1:31" ht="15.75" customHeight="1" x14ac:dyDescent="0.25">
      <c r="A608" s="49"/>
      <c r="B608" s="50"/>
      <c r="C608" s="50"/>
      <c r="D608" s="50"/>
      <c r="E608" s="50"/>
      <c r="F608" s="50"/>
      <c r="G608" s="50"/>
      <c r="J608" s="49"/>
      <c r="N608" s="50"/>
      <c r="O608" s="50"/>
      <c r="P608" s="50"/>
      <c r="Q608" s="50"/>
      <c r="U608" s="49"/>
      <c r="V608" s="50"/>
      <c r="W608" s="50"/>
      <c r="X608" s="50"/>
      <c r="Y608" s="50"/>
      <c r="Z608" s="50"/>
      <c r="AA608" s="50"/>
      <c r="AB608" s="49"/>
      <c r="AC608" s="50"/>
      <c r="AD608" s="50"/>
      <c r="AE608" s="50"/>
    </row>
    <row r="609" spans="1:31" ht="15.75" customHeight="1" x14ac:dyDescent="0.25">
      <c r="A609" s="49"/>
      <c r="B609" s="50"/>
      <c r="C609" s="50"/>
      <c r="D609" s="50"/>
      <c r="E609" s="50"/>
      <c r="F609" s="50"/>
      <c r="G609" s="50"/>
      <c r="J609" s="49"/>
      <c r="N609" s="50"/>
      <c r="O609" s="50"/>
      <c r="P609" s="50"/>
      <c r="Q609" s="50"/>
      <c r="U609" s="49"/>
      <c r="V609" s="50"/>
      <c r="W609" s="50"/>
      <c r="X609" s="50"/>
      <c r="Y609" s="50"/>
      <c r="Z609" s="50"/>
      <c r="AA609" s="50"/>
      <c r="AB609" s="49"/>
      <c r="AC609" s="50"/>
      <c r="AD609" s="50"/>
      <c r="AE609" s="50"/>
    </row>
    <row r="610" spans="1:31" ht="15.75" customHeight="1" x14ac:dyDescent="0.25">
      <c r="A610" s="49"/>
      <c r="B610" s="50"/>
      <c r="C610" s="50"/>
      <c r="D610" s="50"/>
      <c r="E610" s="50"/>
      <c r="F610" s="50"/>
      <c r="G610" s="50"/>
      <c r="J610" s="49"/>
      <c r="N610" s="50"/>
      <c r="O610" s="50"/>
      <c r="P610" s="50"/>
      <c r="Q610" s="50"/>
      <c r="U610" s="49"/>
      <c r="V610" s="50"/>
      <c r="W610" s="50"/>
      <c r="X610" s="50"/>
      <c r="Y610" s="50"/>
      <c r="Z610" s="50"/>
      <c r="AA610" s="50"/>
      <c r="AB610" s="49"/>
      <c r="AC610" s="50"/>
      <c r="AD610" s="50"/>
      <c r="AE610" s="50"/>
    </row>
    <row r="611" spans="1:31" ht="15.75" customHeight="1" x14ac:dyDescent="0.25">
      <c r="A611" s="49"/>
      <c r="B611" s="50"/>
      <c r="C611" s="50"/>
      <c r="D611" s="50"/>
      <c r="E611" s="50"/>
      <c r="F611" s="50"/>
      <c r="G611" s="50"/>
      <c r="J611" s="49"/>
      <c r="N611" s="50"/>
      <c r="O611" s="50"/>
      <c r="P611" s="50"/>
      <c r="Q611" s="50"/>
      <c r="U611" s="49"/>
      <c r="V611" s="50"/>
      <c r="W611" s="50"/>
      <c r="X611" s="50"/>
      <c r="Y611" s="50"/>
      <c r="Z611" s="50"/>
      <c r="AA611" s="50"/>
      <c r="AB611" s="49"/>
      <c r="AC611" s="50"/>
      <c r="AD611" s="50"/>
      <c r="AE611" s="50"/>
    </row>
    <row r="612" spans="1:31" ht="15.75" customHeight="1" x14ac:dyDescent="0.25">
      <c r="A612" s="49"/>
      <c r="B612" s="50"/>
      <c r="C612" s="50"/>
      <c r="D612" s="50"/>
      <c r="E612" s="50"/>
      <c r="F612" s="50"/>
      <c r="G612" s="50"/>
      <c r="J612" s="49"/>
      <c r="N612" s="50"/>
      <c r="O612" s="50"/>
      <c r="P612" s="50"/>
      <c r="Q612" s="50"/>
      <c r="U612" s="49"/>
      <c r="V612" s="50"/>
      <c r="W612" s="50"/>
      <c r="X612" s="50"/>
      <c r="Y612" s="50"/>
      <c r="Z612" s="50"/>
      <c r="AA612" s="50"/>
      <c r="AB612" s="49"/>
      <c r="AC612" s="50"/>
      <c r="AD612" s="50"/>
      <c r="AE612" s="50"/>
    </row>
    <row r="613" spans="1:31" ht="15.75" customHeight="1" x14ac:dyDescent="0.25">
      <c r="A613" s="49"/>
      <c r="B613" s="50"/>
      <c r="C613" s="50"/>
      <c r="D613" s="50"/>
      <c r="E613" s="50"/>
      <c r="F613" s="50"/>
      <c r="G613" s="50"/>
      <c r="J613" s="49"/>
      <c r="N613" s="50"/>
      <c r="O613" s="50"/>
      <c r="P613" s="50"/>
      <c r="Q613" s="50"/>
      <c r="U613" s="49"/>
      <c r="V613" s="50"/>
      <c r="W613" s="50"/>
      <c r="X613" s="50"/>
      <c r="Y613" s="50"/>
      <c r="Z613" s="50"/>
      <c r="AA613" s="50"/>
      <c r="AB613" s="49"/>
      <c r="AC613" s="50"/>
      <c r="AD613" s="50"/>
      <c r="AE613" s="50"/>
    </row>
    <row r="614" spans="1:31" ht="15.75" customHeight="1" x14ac:dyDescent="0.25">
      <c r="A614" s="49"/>
      <c r="B614" s="50"/>
      <c r="C614" s="50"/>
      <c r="D614" s="50"/>
      <c r="E614" s="50"/>
      <c r="F614" s="50"/>
      <c r="G614" s="50"/>
      <c r="J614" s="49"/>
      <c r="N614" s="50"/>
      <c r="O614" s="50"/>
      <c r="P614" s="50"/>
      <c r="Q614" s="50"/>
      <c r="U614" s="49"/>
      <c r="V614" s="50"/>
      <c r="W614" s="50"/>
      <c r="X614" s="50"/>
      <c r="Y614" s="50"/>
      <c r="Z614" s="50"/>
      <c r="AA614" s="50"/>
      <c r="AB614" s="49"/>
      <c r="AC614" s="50"/>
      <c r="AD614" s="50"/>
      <c r="AE614" s="50"/>
    </row>
    <row r="615" spans="1:31" ht="15.75" customHeight="1" x14ac:dyDescent="0.25">
      <c r="A615" s="49"/>
      <c r="B615" s="50"/>
      <c r="C615" s="50"/>
      <c r="D615" s="50"/>
      <c r="E615" s="50"/>
      <c r="F615" s="50"/>
      <c r="G615" s="50"/>
      <c r="J615" s="49"/>
      <c r="N615" s="50"/>
      <c r="O615" s="50"/>
      <c r="P615" s="50"/>
      <c r="Q615" s="50"/>
      <c r="U615" s="49"/>
      <c r="V615" s="50"/>
      <c r="W615" s="50"/>
      <c r="X615" s="50"/>
      <c r="Y615" s="50"/>
      <c r="Z615" s="50"/>
      <c r="AA615" s="50"/>
      <c r="AB615" s="49"/>
      <c r="AC615" s="50"/>
      <c r="AD615" s="50"/>
      <c r="AE615" s="50"/>
    </row>
    <row r="616" spans="1:31" ht="15.75" customHeight="1" x14ac:dyDescent="0.25">
      <c r="A616" s="49"/>
      <c r="B616" s="50"/>
      <c r="C616" s="50"/>
      <c r="D616" s="50"/>
      <c r="E616" s="50"/>
      <c r="F616" s="50"/>
      <c r="G616" s="50"/>
      <c r="J616" s="49"/>
      <c r="N616" s="50"/>
      <c r="O616" s="50"/>
      <c r="P616" s="50"/>
      <c r="Q616" s="50"/>
      <c r="U616" s="49"/>
      <c r="V616" s="50"/>
      <c r="W616" s="50"/>
      <c r="X616" s="50"/>
      <c r="Y616" s="50"/>
      <c r="Z616" s="50"/>
      <c r="AA616" s="50"/>
      <c r="AB616" s="49"/>
      <c r="AC616" s="50"/>
      <c r="AD616" s="50"/>
      <c r="AE616" s="50"/>
    </row>
    <row r="617" spans="1:31" ht="15.75" customHeight="1" x14ac:dyDescent="0.25">
      <c r="A617" s="49"/>
      <c r="B617" s="50"/>
      <c r="C617" s="50"/>
      <c r="D617" s="50"/>
      <c r="E617" s="50"/>
      <c r="F617" s="50"/>
      <c r="G617" s="50"/>
      <c r="J617" s="49"/>
      <c r="N617" s="50"/>
      <c r="O617" s="50"/>
      <c r="P617" s="50"/>
      <c r="Q617" s="50"/>
      <c r="U617" s="49"/>
      <c r="V617" s="50"/>
      <c r="W617" s="50"/>
      <c r="X617" s="50"/>
      <c r="Y617" s="50"/>
      <c r="Z617" s="50"/>
      <c r="AA617" s="50"/>
      <c r="AB617" s="49"/>
      <c r="AC617" s="50"/>
      <c r="AD617" s="50"/>
      <c r="AE617" s="50"/>
    </row>
    <row r="618" spans="1:31" ht="15.75" customHeight="1" x14ac:dyDescent="0.25">
      <c r="A618" s="49"/>
      <c r="B618" s="50"/>
      <c r="C618" s="50"/>
      <c r="D618" s="50"/>
      <c r="E618" s="50"/>
      <c r="F618" s="50"/>
      <c r="G618" s="50"/>
      <c r="J618" s="49"/>
      <c r="N618" s="50"/>
      <c r="O618" s="50"/>
      <c r="P618" s="50"/>
      <c r="Q618" s="50"/>
      <c r="U618" s="49"/>
      <c r="V618" s="50"/>
      <c r="W618" s="50"/>
      <c r="X618" s="50"/>
      <c r="Y618" s="50"/>
      <c r="Z618" s="50"/>
      <c r="AA618" s="50"/>
      <c r="AB618" s="49"/>
      <c r="AC618" s="50"/>
      <c r="AD618" s="50"/>
      <c r="AE618" s="50"/>
    </row>
    <row r="619" spans="1:31" ht="15.75" customHeight="1" x14ac:dyDescent="0.25">
      <c r="A619" s="49"/>
      <c r="B619" s="50"/>
      <c r="C619" s="50"/>
      <c r="D619" s="50"/>
      <c r="E619" s="50"/>
      <c r="F619" s="50"/>
      <c r="G619" s="50"/>
      <c r="J619" s="49"/>
      <c r="N619" s="50"/>
      <c r="O619" s="50"/>
      <c r="P619" s="50"/>
      <c r="Q619" s="50"/>
      <c r="U619" s="49"/>
      <c r="V619" s="50"/>
      <c r="W619" s="50"/>
      <c r="X619" s="50"/>
      <c r="Y619" s="50"/>
      <c r="Z619" s="50"/>
      <c r="AA619" s="50"/>
      <c r="AB619" s="49"/>
      <c r="AC619" s="50"/>
      <c r="AD619" s="50"/>
      <c r="AE619" s="50"/>
    </row>
    <row r="620" spans="1:31" ht="15.75" customHeight="1" x14ac:dyDescent="0.25">
      <c r="A620" s="49"/>
      <c r="B620" s="50"/>
      <c r="C620" s="50"/>
      <c r="D620" s="50"/>
      <c r="E620" s="50"/>
      <c r="F620" s="50"/>
      <c r="G620" s="50"/>
      <c r="J620" s="49"/>
      <c r="N620" s="50"/>
      <c r="O620" s="50"/>
      <c r="P620" s="50"/>
      <c r="Q620" s="50"/>
      <c r="U620" s="49"/>
      <c r="V620" s="50"/>
      <c r="W620" s="50"/>
      <c r="X620" s="50"/>
      <c r="Y620" s="50"/>
      <c r="Z620" s="50"/>
      <c r="AA620" s="50"/>
      <c r="AB620" s="49"/>
      <c r="AC620" s="50"/>
      <c r="AD620" s="50"/>
      <c r="AE620" s="50"/>
    </row>
    <row r="621" spans="1:31" ht="15.75" customHeight="1" x14ac:dyDescent="0.25">
      <c r="A621" s="49"/>
      <c r="B621" s="50"/>
      <c r="C621" s="50"/>
      <c r="D621" s="50"/>
      <c r="E621" s="50"/>
      <c r="F621" s="50"/>
      <c r="G621" s="50"/>
      <c r="J621" s="49"/>
      <c r="N621" s="50"/>
      <c r="O621" s="50"/>
      <c r="P621" s="50"/>
      <c r="Q621" s="50"/>
      <c r="U621" s="49"/>
      <c r="V621" s="50"/>
      <c r="W621" s="50"/>
      <c r="X621" s="50"/>
      <c r="Y621" s="50"/>
      <c r="Z621" s="50"/>
      <c r="AA621" s="50"/>
      <c r="AB621" s="49"/>
      <c r="AC621" s="50"/>
      <c r="AD621" s="50"/>
      <c r="AE621" s="50"/>
    </row>
    <row r="622" spans="1:31" ht="15.75" customHeight="1" x14ac:dyDescent="0.25">
      <c r="A622" s="49"/>
      <c r="B622" s="50"/>
      <c r="C622" s="50"/>
      <c r="D622" s="50"/>
      <c r="E622" s="50"/>
      <c r="F622" s="50"/>
      <c r="G622" s="50"/>
      <c r="J622" s="49"/>
      <c r="N622" s="50"/>
      <c r="O622" s="50"/>
      <c r="P622" s="50"/>
      <c r="Q622" s="50"/>
      <c r="U622" s="49"/>
      <c r="V622" s="50"/>
      <c r="W622" s="50"/>
      <c r="X622" s="50"/>
      <c r="Y622" s="50"/>
      <c r="Z622" s="50"/>
      <c r="AA622" s="50"/>
      <c r="AB622" s="49"/>
      <c r="AC622" s="50"/>
      <c r="AD622" s="50"/>
      <c r="AE622" s="50"/>
    </row>
    <row r="623" spans="1:31" ht="15.75" customHeight="1" x14ac:dyDescent="0.25">
      <c r="A623" s="49"/>
      <c r="B623" s="50"/>
      <c r="C623" s="50"/>
      <c r="D623" s="50"/>
      <c r="E623" s="50"/>
      <c r="F623" s="50"/>
      <c r="G623" s="50"/>
      <c r="J623" s="49"/>
      <c r="N623" s="50"/>
      <c r="O623" s="50"/>
      <c r="P623" s="50"/>
      <c r="Q623" s="50"/>
      <c r="U623" s="49"/>
      <c r="V623" s="50"/>
      <c r="W623" s="50"/>
      <c r="X623" s="50"/>
      <c r="Y623" s="50"/>
      <c r="Z623" s="50"/>
      <c r="AA623" s="50"/>
      <c r="AB623" s="49"/>
      <c r="AC623" s="50"/>
      <c r="AD623" s="50"/>
      <c r="AE623" s="50"/>
    </row>
    <row r="624" spans="1:31" ht="15.75" customHeight="1" x14ac:dyDescent="0.25">
      <c r="A624" s="49"/>
      <c r="B624" s="50"/>
      <c r="C624" s="50"/>
      <c r="D624" s="50"/>
      <c r="E624" s="50"/>
      <c r="F624" s="50"/>
      <c r="G624" s="50"/>
      <c r="J624" s="49"/>
      <c r="N624" s="50"/>
      <c r="O624" s="50"/>
      <c r="P624" s="50"/>
      <c r="Q624" s="50"/>
      <c r="U624" s="49"/>
      <c r="V624" s="50"/>
      <c r="W624" s="50"/>
      <c r="X624" s="50"/>
      <c r="Y624" s="50"/>
      <c r="Z624" s="50"/>
      <c r="AA624" s="50"/>
      <c r="AB624" s="49"/>
      <c r="AC624" s="50"/>
      <c r="AD624" s="50"/>
      <c r="AE624" s="50"/>
    </row>
    <row r="625" spans="1:31" ht="15.75" customHeight="1" x14ac:dyDescent="0.25">
      <c r="A625" s="49"/>
      <c r="B625" s="50"/>
      <c r="C625" s="50"/>
      <c r="D625" s="50"/>
      <c r="E625" s="50"/>
      <c r="F625" s="50"/>
      <c r="G625" s="50"/>
      <c r="J625" s="49"/>
      <c r="N625" s="50"/>
      <c r="O625" s="50"/>
      <c r="P625" s="50"/>
      <c r="Q625" s="50"/>
      <c r="U625" s="49"/>
      <c r="V625" s="50"/>
      <c r="W625" s="50"/>
      <c r="X625" s="50"/>
      <c r="Y625" s="50"/>
      <c r="Z625" s="50"/>
      <c r="AA625" s="50"/>
      <c r="AB625" s="49"/>
      <c r="AC625" s="50"/>
      <c r="AD625" s="50"/>
      <c r="AE625" s="50"/>
    </row>
    <row r="626" spans="1:31" ht="15.75" customHeight="1" x14ac:dyDescent="0.25">
      <c r="A626" s="49"/>
      <c r="B626" s="50"/>
      <c r="C626" s="50"/>
      <c r="D626" s="50"/>
      <c r="E626" s="50"/>
      <c r="F626" s="50"/>
      <c r="G626" s="50"/>
      <c r="J626" s="49"/>
      <c r="N626" s="50"/>
      <c r="O626" s="50"/>
      <c r="P626" s="50"/>
      <c r="Q626" s="50"/>
      <c r="U626" s="49"/>
      <c r="V626" s="50"/>
      <c r="W626" s="50"/>
      <c r="X626" s="50"/>
      <c r="Y626" s="50"/>
      <c r="Z626" s="50"/>
      <c r="AA626" s="50"/>
      <c r="AB626" s="49"/>
      <c r="AC626" s="50"/>
      <c r="AD626" s="50"/>
      <c r="AE626" s="50"/>
    </row>
    <row r="627" spans="1:31" ht="15.75" customHeight="1" x14ac:dyDescent="0.25">
      <c r="A627" s="49"/>
      <c r="B627" s="50"/>
      <c r="C627" s="50"/>
      <c r="D627" s="50"/>
      <c r="E627" s="50"/>
      <c r="F627" s="50"/>
      <c r="G627" s="50"/>
      <c r="J627" s="49"/>
      <c r="N627" s="50"/>
      <c r="O627" s="50"/>
      <c r="P627" s="50"/>
      <c r="Q627" s="50"/>
      <c r="U627" s="49"/>
      <c r="V627" s="50"/>
      <c r="W627" s="50"/>
      <c r="X627" s="50"/>
      <c r="Y627" s="50"/>
      <c r="Z627" s="50"/>
      <c r="AA627" s="50"/>
      <c r="AB627" s="49"/>
      <c r="AC627" s="50"/>
      <c r="AD627" s="50"/>
      <c r="AE627" s="50"/>
    </row>
    <row r="628" spans="1:31" ht="15.75" customHeight="1" x14ac:dyDescent="0.25">
      <c r="A628" s="49"/>
      <c r="B628" s="50"/>
      <c r="C628" s="50"/>
      <c r="D628" s="50"/>
      <c r="E628" s="50"/>
      <c r="F628" s="50"/>
      <c r="G628" s="50"/>
      <c r="J628" s="49"/>
      <c r="N628" s="50"/>
      <c r="O628" s="50"/>
      <c r="P628" s="50"/>
      <c r="Q628" s="50"/>
      <c r="U628" s="49"/>
      <c r="V628" s="50"/>
      <c r="W628" s="50"/>
      <c r="X628" s="50"/>
      <c r="Y628" s="50"/>
      <c r="Z628" s="50"/>
      <c r="AA628" s="50"/>
      <c r="AB628" s="49"/>
      <c r="AC628" s="50"/>
      <c r="AD628" s="50"/>
      <c r="AE628" s="50"/>
    </row>
    <row r="629" spans="1:31" ht="15.75" customHeight="1" x14ac:dyDescent="0.25">
      <c r="A629" s="49"/>
      <c r="B629" s="50"/>
      <c r="C629" s="50"/>
      <c r="D629" s="50"/>
      <c r="E629" s="50"/>
      <c r="F629" s="50"/>
      <c r="G629" s="50"/>
      <c r="J629" s="49"/>
      <c r="N629" s="50"/>
      <c r="O629" s="50"/>
      <c r="P629" s="50"/>
      <c r="Q629" s="50"/>
      <c r="U629" s="49"/>
      <c r="V629" s="50"/>
      <c r="W629" s="50"/>
      <c r="X629" s="50"/>
      <c r="Y629" s="50"/>
      <c r="Z629" s="50"/>
      <c r="AA629" s="50"/>
      <c r="AB629" s="49"/>
      <c r="AC629" s="50"/>
      <c r="AD629" s="50"/>
      <c r="AE629" s="50"/>
    </row>
    <row r="630" spans="1:31" ht="15.75" customHeight="1" x14ac:dyDescent="0.25">
      <c r="A630" s="49"/>
      <c r="B630" s="50"/>
      <c r="C630" s="50"/>
      <c r="D630" s="50"/>
      <c r="E630" s="50"/>
      <c r="F630" s="50"/>
      <c r="G630" s="50"/>
      <c r="J630" s="49"/>
      <c r="N630" s="50"/>
      <c r="O630" s="50"/>
      <c r="P630" s="50"/>
      <c r="Q630" s="50"/>
      <c r="U630" s="49"/>
      <c r="V630" s="50"/>
      <c r="W630" s="50"/>
      <c r="X630" s="50"/>
      <c r="Y630" s="50"/>
      <c r="Z630" s="50"/>
      <c r="AA630" s="50"/>
      <c r="AB630" s="49"/>
      <c r="AC630" s="50"/>
      <c r="AD630" s="50"/>
      <c r="AE630" s="50"/>
    </row>
    <row r="631" spans="1:31" ht="15.75" customHeight="1" x14ac:dyDescent="0.25">
      <c r="A631" s="49"/>
      <c r="B631" s="50"/>
      <c r="C631" s="50"/>
      <c r="D631" s="50"/>
      <c r="E631" s="50"/>
      <c r="F631" s="50"/>
      <c r="G631" s="50"/>
      <c r="J631" s="49"/>
      <c r="N631" s="50"/>
      <c r="O631" s="50"/>
      <c r="P631" s="50"/>
      <c r="Q631" s="50"/>
      <c r="U631" s="49"/>
      <c r="V631" s="50"/>
      <c r="W631" s="50"/>
      <c r="X631" s="50"/>
      <c r="Y631" s="50"/>
      <c r="Z631" s="50"/>
      <c r="AA631" s="50"/>
      <c r="AB631" s="49"/>
      <c r="AC631" s="50"/>
      <c r="AD631" s="50"/>
      <c r="AE631" s="50"/>
    </row>
    <row r="632" spans="1:31" ht="15.75" customHeight="1" x14ac:dyDescent="0.25">
      <c r="A632" s="49"/>
      <c r="B632" s="50"/>
      <c r="C632" s="50"/>
      <c r="D632" s="50"/>
      <c r="E632" s="50"/>
      <c r="F632" s="50"/>
      <c r="G632" s="50"/>
      <c r="J632" s="49"/>
      <c r="N632" s="50"/>
      <c r="O632" s="50"/>
      <c r="P632" s="50"/>
      <c r="Q632" s="50"/>
      <c r="U632" s="49"/>
      <c r="V632" s="50"/>
      <c r="W632" s="50"/>
      <c r="X632" s="50"/>
      <c r="Y632" s="50"/>
      <c r="Z632" s="50"/>
      <c r="AA632" s="50"/>
      <c r="AB632" s="49"/>
      <c r="AC632" s="50"/>
      <c r="AD632" s="50"/>
      <c r="AE632" s="50"/>
    </row>
    <row r="633" spans="1:31" ht="15.75" customHeight="1" x14ac:dyDescent="0.25">
      <c r="A633" s="49"/>
      <c r="B633" s="50"/>
      <c r="C633" s="50"/>
      <c r="D633" s="50"/>
      <c r="E633" s="50"/>
      <c r="F633" s="50"/>
      <c r="G633" s="50"/>
      <c r="J633" s="49"/>
      <c r="N633" s="50"/>
      <c r="O633" s="50"/>
      <c r="P633" s="50"/>
      <c r="Q633" s="50"/>
      <c r="U633" s="49"/>
      <c r="V633" s="50"/>
      <c r="W633" s="50"/>
      <c r="X633" s="50"/>
      <c r="Y633" s="50"/>
      <c r="Z633" s="50"/>
      <c r="AA633" s="50"/>
      <c r="AB633" s="49"/>
      <c r="AC633" s="50"/>
      <c r="AD633" s="50"/>
      <c r="AE633" s="50"/>
    </row>
    <row r="634" spans="1:31" ht="15.75" customHeight="1" x14ac:dyDescent="0.25">
      <c r="A634" s="49"/>
      <c r="B634" s="50"/>
      <c r="C634" s="50"/>
      <c r="D634" s="50"/>
      <c r="E634" s="50"/>
      <c r="F634" s="50"/>
      <c r="G634" s="50"/>
      <c r="J634" s="49"/>
      <c r="N634" s="50"/>
      <c r="O634" s="50"/>
      <c r="P634" s="50"/>
      <c r="Q634" s="50"/>
      <c r="U634" s="49"/>
      <c r="V634" s="50"/>
      <c r="W634" s="50"/>
      <c r="X634" s="50"/>
      <c r="Y634" s="50"/>
      <c r="Z634" s="50"/>
      <c r="AA634" s="50"/>
      <c r="AB634" s="49"/>
      <c r="AC634" s="50"/>
      <c r="AD634" s="50"/>
      <c r="AE634" s="50"/>
    </row>
    <row r="635" spans="1:31" ht="15.75" customHeight="1" x14ac:dyDescent="0.25">
      <c r="A635" s="49"/>
      <c r="B635" s="50"/>
      <c r="C635" s="50"/>
      <c r="D635" s="50"/>
      <c r="E635" s="50"/>
      <c r="F635" s="50"/>
      <c r="G635" s="50"/>
      <c r="J635" s="49"/>
      <c r="N635" s="50"/>
      <c r="O635" s="50"/>
      <c r="P635" s="50"/>
      <c r="Q635" s="50"/>
      <c r="U635" s="49"/>
      <c r="V635" s="50"/>
      <c r="W635" s="50"/>
      <c r="X635" s="50"/>
      <c r="Y635" s="50"/>
      <c r="Z635" s="50"/>
      <c r="AA635" s="50"/>
      <c r="AB635" s="49"/>
      <c r="AC635" s="50"/>
      <c r="AD635" s="50"/>
      <c r="AE635" s="50"/>
    </row>
    <row r="636" spans="1:31" ht="15.75" customHeight="1" x14ac:dyDescent="0.25">
      <c r="A636" s="49"/>
      <c r="B636" s="50"/>
      <c r="C636" s="50"/>
      <c r="D636" s="50"/>
      <c r="E636" s="50"/>
      <c r="F636" s="50"/>
      <c r="G636" s="50"/>
      <c r="J636" s="49"/>
      <c r="N636" s="50"/>
      <c r="O636" s="50"/>
      <c r="P636" s="50"/>
      <c r="Q636" s="50"/>
      <c r="U636" s="49"/>
      <c r="V636" s="50"/>
      <c r="W636" s="50"/>
      <c r="X636" s="50"/>
      <c r="Y636" s="50"/>
      <c r="Z636" s="50"/>
      <c r="AA636" s="50"/>
      <c r="AB636" s="49"/>
      <c r="AC636" s="50"/>
      <c r="AD636" s="50"/>
      <c r="AE636" s="50"/>
    </row>
    <row r="637" spans="1:31" ht="15.75" customHeight="1" x14ac:dyDescent="0.25">
      <c r="A637" s="49"/>
      <c r="B637" s="50"/>
      <c r="C637" s="50"/>
      <c r="D637" s="50"/>
      <c r="E637" s="50"/>
      <c r="F637" s="50"/>
      <c r="G637" s="50"/>
      <c r="J637" s="49"/>
      <c r="N637" s="50"/>
      <c r="O637" s="50"/>
      <c r="P637" s="50"/>
      <c r="Q637" s="50"/>
      <c r="U637" s="49"/>
      <c r="V637" s="50"/>
      <c r="W637" s="50"/>
      <c r="X637" s="50"/>
      <c r="Y637" s="50"/>
      <c r="Z637" s="50"/>
      <c r="AA637" s="50"/>
      <c r="AB637" s="49"/>
      <c r="AC637" s="50"/>
      <c r="AD637" s="50"/>
      <c r="AE637" s="50"/>
    </row>
    <row r="638" spans="1:31" ht="15.75" customHeight="1" x14ac:dyDescent="0.25">
      <c r="A638" s="49"/>
      <c r="B638" s="50"/>
      <c r="C638" s="50"/>
      <c r="D638" s="50"/>
      <c r="E638" s="50"/>
      <c r="F638" s="50"/>
      <c r="G638" s="50"/>
      <c r="J638" s="49"/>
      <c r="N638" s="50"/>
      <c r="O638" s="50"/>
      <c r="P638" s="50"/>
      <c r="Q638" s="50"/>
      <c r="U638" s="49"/>
      <c r="V638" s="50"/>
      <c r="W638" s="50"/>
      <c r="X638" s="50"/>
      <c r="Y638" s="50"/>
      <c r="Z638" s="50"/>
      <c r="AA638" s="50"/>
      <c r="AB638" s="49"/>
      <c r="AC638" s="50"/>
      <c r="AD638" s="50"/>
      <c r="AE638" s="50"/>
    </row>
    <row r="639" spans="1:31" ht="15.75" customHeight="1" x14ac:dyDescent="0.25">
      <c r="A639" s="49"/>
      <c r="B639" s="50"/>
      <c r="C639" s="50"/>
      <c r="D639" s="50"/>
      <c r="E639" s="50"/>
      <c r="F639" s="50"/>
      <c r="G639" s="50"/>
      <c r="J639" s="49"/>
      <c r="N639" s="50"/>
      <c r="O639" s="50"/>
      <c r="P639" s="50"/>
      <c r="Q639" s="50"/>
      <c r="U639" s="49"/>
      <c r="V639" s="50"/>
      <c r="W639" s="50"/>
      <c r="X639" s="50"/>
      <c r="Y639" s="50"/>
      <c r="Z639" s="50"/>
      <c r="AA639" s="50"/>
      <c r="AB639" s="49"/>
      <c r="AC639" s="50"/>
      <c r="AD639" s="50"/>
      <c r="AE639" s="50"/>
    </row>
    <row r="640" spans="1:31" ht="15.75" customHeight="1" x14ac:dyDescent="0.25">
      <c r="A640" s="49"/>
      <c r="B640" s="50"/>
      <c r="C640" s="50"/>
      <c r="D640" s="50"/>
      <c r="E640" s="50"/>
      <c r="F640" s="50"/>
      <c r="G640" s="50"/>
      <c r="J640" s="49"/>
      <c r="N640" s="50"/>
      <c r="O640" s="50"/>
      <c r="P640" s="50"/>
      <c r="Q640" s="50"/>
      <c r="U640" s="49"/>
      <c r="V640" s="50"/>
      <c r="W640" s="50"/>
      <c r="X640" s="50"/>
      <c r="Y640" s="50"/>
      <c r="Z640" s="50"/>
      <c r="AA640" s="50"/>
      <c r="AB640" s="49"/>
      <c r="AC640" s="50"/>
      <c r="AD640" s="50"/>
      <c r="AE640" s="50"/>
    </row>
    <row r="641" spans="1:31" ht="15.75" customHeight="1" x14ac:dyDescent="0.25">
      <c r="A641" s="49"/>
      <c r="B641" s="50"/>
      <c r="C641" s="50"/>
      <c r="D641" s="50"/>
      <c r="E641" s="50"/>
      <c r="F641" s="50"/>
      <c r="G641" s="50"/>
      <c r="J641" s="49"/>
      <c r="N641" s="50"/>
      <c r="O641" s="50"/>
      <c r="P641" s="50"/>
      <c r="Q641" s="50"/>
      <c r="U641" s="49"/>
      <c r="V641" s="50"/>
      <c r="W641" s="50"/>
      <c r="X641" s="50"/>
      <c r="Y641" s="50"/>
      <c r="Z641" s="50"/>
      <c r="AA641" s="50"/>
      <c r="AB641" s="49"/>
      <c r="AC641" s="50"/>
      <c r="AD641" s="50"/>
      <c r="AE641" s="50"/>
    </row>
    <row r="642" spans="1:31" ht="15.75" customHeight="1" x14ac:dyDescent="0.25">
      <c r="A642" s="49"/>
      <c r="B642" s="50"/>
      <c r="C642" s="50"/>
      <c r="D642" s="50"/>
      <c r="E642" s="50"/>
      <c r="F642" s="50"/>
      <c r="G642" s="50"/>
      <c r="J642" s="49"/>
      <c r="N642" s="50"/>
      <c r="O642" s="50"/>
      <c r="P642" s="50"/>
      <c r="Q642" s="50"/>
      <c r="U642" s="49"/>
      <c r="V642" s="50"/>
      <c r="W642" s="50"/>
      <c r="X642" s="50"/>
      <c r="Y642" s="50"/>
      <c r="Z642" s="50"/>
      <c r="AA642" s="50"/>
      <c r="AB642" s="49"/>
      <c r="AC642" s="50"/>
      <c r="AD642" s="50"/>
      <c r="AE642" s="50"/>
    </row>
    <row r="643" spans="1:31" ht="15.75" customHeight="1" x14ac:dyDescent="0.25">
      <c r="A643" s="49"/>
      <c r="B643" s="50"/>
      <c r="C643" s="50"/>
      <c r="D643" s="50"/>
      <c r="E643" s="50"/>
      <c r="F643" s="50"/>
      <c r="G643" s="50"/>
      <c r="J643" s="49"/>
      <c r="N643" s="50"/>
      <c r="O643" s="50"/>
      <c r="P643" s="50"/>
      <c r="Q643" s="50"/>
      <c r="U643" s="49"/>
      <c r="V643" s="50"/>
      <c r="W643" s="50"/>
      <c r="X643" s="50"/>
      <c r="Y643" s="50"/>
      <c r="Z643" s="50"/>
      <c r="AA643" s="50"/>
      <c r="AB643" s="49"/>
      <c r="AC643" s="50"/>
      <c r="AD643" s="50"/>
      <c r="AE643" s="50"/>
    </row>
    <row r="644" spans="1:31" ht="15.75" customHeight="1" x14ac:dyDescent="0.25">
      <c r="A644" s="49"/>
      <c r="B644" s="50"/>
      <c r="C644" s="50"/>
      <c r="D644" s="50"/>
      <c r="E644" s="50"/>
      <c r="F644" s="50"/>
      <c r="G644" s="50"/>
      <c r="J644" s="49"/>
      <c r="N644" s="50"/>
      <c r="O644" s="50"/>
      <c r="P644" s="50"/>
      <c r="Q644" s="50"/>
      <c r="U644" s="49"/>
      <c r="V644" s="50"/>
      <c r="W644" s="50"/>
      <c r="X644" s="50"/>
      <c r="Y644" s="50"/>
      <c r="Z644" s="50"/>
      <c r="AA644" s="50"/>
      <c r="AB644" s="49"/>
      <c r="AC644" s="50"/>
      <c r="AD644" s="50"/>
      <c r="AE644" s="50"/>
    </row>
    <row r="645" spans="1:31" ht="15.75" customHeight="1" x14ac:dyDescent="0.25">
      <c r="A645" s="49"/>
      <c r="B645" s="50"/>
      <c r="C645" s="50"/>
      <c r="D645" s="50"/>
      <c r="E645" s="50"/>
      <c r="F645" s="50"/>
      <c r="G645" s="50"/>
      <c r="J645" s="49"/>
      <c r="N645" s="50"/>
      <c r="O645" s="50"/>
      <c r="P645" s="50"/>
      <c r="Q645" s="50"/>
      <c r="U645" s="49"/>
      <c r="V645" s="50"/>
      <c r="W645" s="50"/>
      <c r="X645" s="50"/>
      <c r="Y645" s="50"/>
      <c r="Z645" s="50"/>
      <c r="AA645" s="50"/>
      <c r="AB645" s="49"/>
      <c r="AC645" s="50"/>
      <c r="AD645" s="50"/>
      <c r="AE645" s="50"/>
    </row>
    <row r="646" spans="1:31" ht="15.75" customHeight="1" x14ac:dyDescent="0.25">
      <c r="A646" s="49"/>
      <c r="B646" s="50"/>
      <c r="C646" s="50"/>
      <c r="D646" s="50"/>
      <c r="E646" s="50"/>
      <c r="F646" s="50"/>
      <c r="G646" s="50"/>
      <c r="J646" s="49"/>
      <c r="N646" s="50"/>
      <c r="O646" s="50"/>
      <c r="P646" s="50"/>
      <c r="Q646" s="50"/>
      <c r="U646" s="49"/>
      <c r="V646" s="50"/>
      <c r="W646" s="50"/>
      <c r="X646" s="50"/>
      <c r="Y646" s="50"/>
      <c r="Z646" s="50"/>
      <c r="AA646" s="50"/>
      <c r="AB646" s="49"/>
      <c r="AC646" s="50"/>
      <c r="AD646" s="50"/>
      <c r="AE646" s="50"/>
    </row>
    <row r="647" spans="1:31" ht="15.75" customHeight="1" x14ac:dyDescent="0.25">
      <c r="A647" s="49"/>
      <c r="B647" s="50"/>
      <c r="C647" s="50"/>
      <c r="D647" s="50"/>
      <c r="E647" s="50"/>
      <c r="F647" s="50"/>
      <c r="G647" s="50"/>
      <c r="J647" s="49"/>
      <c r="N647" s="50"/>
      <c r="O647" s="50"/>
      <c r="P647" s="50"/>
      <c r="Q647" s="50"/>
      <c r="U647" s="49"/>
      <c r="V647" s="50"/>
      <c r="W647" s="50"/>
      <c r="X647" s="50"/>
      <c r="Y647" s="50"/>
      <c r="Z647" s="50"/>
      <c r="AA647" s="50"/>
      <c r="AB647" s="49"/>
      <c r="AC647" s="50"/>
      <c r="AD647" s="50"/>
      <c r="AE647" s="50"/>
    </row>
    <row r="648" spans="1:31" ht="15.75" customHeight="1" x14ac:dyDescent="0.25">
      <c r="A648" s="49"/>
      <c r="B648" s="50"/>
      <c r="C648" s="50"/>
      <c r="D648" s="50"/>
      <c r="E648" s="50"/>
      <c r="F648" s="50"/>
      <c r="G648" s="50"/>
      <c r="J648" s="49"/>
      <c r="N648" s="50"/>
      <c r="O648" s="50"/>
      <c r="P648" s="50"/>
      <c r="Q648" s="50"/>
      <c r="U648" s="49"/>
      <c r="V648" s="50"/>
      <c r="W648" s="50"/>
      <c r="X648" s="50"/>
      <c r="Y648" s="50"/>
      <c r="Z648" s="50"/>
      <c r="AA648" s="50"/>
      <c r="AB648" s="49"/>
      <c r="AC648" s="50"/>
      <c r="AD648" s="50"/>
      <c r="AE648" s="50"/>
    </row>
    <row r="649" spans="1:31" ht="15.75" customHeight="1" x14ac:dyDescent="0.25">
      <c r="A649" s="49"/>
      <c r="B649" s="50"/>
      <c r="C649" s="50"/>
      <c r="D649" s="50"/>
      <c r="E649" s="50"/>
      <c r="F649" s="50"/>
      <c r="G649" s="50"/>
      <c r="J649" s="49"/>
      <c r="N649" s="50"/>
      <c r="O649" s="50"/>
      <c r="P649" s="50"/>
      <c r="Q649" s="50"/>
      <c r="U649" s="49"/>
      <c r="V649" s="50"/>
      <c r="W649" s="50"/>
      <c r="X649" s="50"/>
      <c r="Y649" s="50"/>
      <c r="Z649" s="50"/>
      <c r="AA649" s="50"/>
      <c r="AB649" s="49"/>
      <c r="AC649" s="50"/>
      <c r="AD649" s="50"/>
      <c r="AE649" s="50"/>
    </row>
    <row r="650" spans="1:31" ht="15.75" customHeight="1" x14ac:dyDescent="0.25">
      <c r="A650" s="49"/>
      <c r="B650" s="50"/>
      <c r="C650" s="50"/>
      <c r="D650" s="50"/>
      <c r="E650" s="50"/>
      <c r="F650" s="50"/>
      <c r="G650" s="50"/>
      <c r="J650" s="49"/>
      <c r="N650" s="50"/>
      <c r="O650" s="50"/>
      <c r="P650" s="50"/>
      <c r="Q650" s="50"/>
      <c r="U650" s="49"/>
      <c r="V650" s="50"/>
      <c r="W650" s="50"/>
      <c r="X650" s="50"/>
      <c r="Y650" s="50"/>
      <c r="Z650" s="50"/>
      <c r="AA650" s="50"/>
      <c r="AB650" s="49"/>
      <c r="AC650" s="50"/>
      <c r="AD650" s="50"/>
      <c r="AE650" s="50"/>
    </row>
    <row r="651" spans="1:31" ht="15.75" customHeight="1" x14ac:dyDescent="0.25">
      <c r="A651" s="49"/>
      <c r="B651" s="50"/>
      <c r="C651" s="50"/>
      <c r="D651" s="50"/>
      <c r="E651" s="50"/>
      <c r="F651" s="50"/>
      <c r="G651" s="50"/>
      <c r="J651" s="49"/>
      <c r="N651" s="50"/>
      <c r="O651" s="50"/>
      <c r="P651" s="50"/>
      <c r="Q651" s="50"/>
      <c r="U651" s="49"/>
      <c r="V651" s="50"/>
      <c r="W651" s="50"/>
      <c r="X651" s="50"/>
      <c r="Y651" s="50"/>
      <c r="Z651" s="50"/>
      <c r="AA651" s="50"/>
      <c r="AB651" s="49"/>
      <c r="AC651" s="50"/>
      <c r="AD651" s="50"/>
      <c r="AE651" s="50"/>
    </row>
    <row r="652" spans="1:31" ht="15.75" customHeight="1" x14ac:dyDescent="0.25">
      <c r="A652" s="49"/>
      <c r="B652" s="50"/>
      <c r="C652" s="50"/>
      <c r="D652" s="50"/>
      <c r="E652" s="50"/>
      <c r="F652" s="50"/>
      <c r="G652" s="50"/>
      <c r="J652" s="49"/>
      <c r="N652" s="50"/>
      <c r="O652" s="50"/>
      <c r="P652" s="50"/>
      <c r="Q652" s="50"/>
      <c r="U652" s="49"/>
      <c r="V652" s="50"/>
      <c r="W652" s="50"/>
      <c r="X652" s="50"/>
      <c r="Y652" s="50"/>
      <c r="Z652" s="50"/>
      <c r="AA652" s="50"/>
      <c r="AB652" s="49"/>
      <c r="AC652" s="50"/>
      <c r="AD652" s="50"/>
      <c r="AE652" s="50"/>
    </row>
    <row r="653" spans="1:31" ht="15.75" customHeight="1" x14ac:dyDescent="0.25">
      <c r="A653" s="49"/>
      <c r="B653" s="50"/>
      <c r="C653" s="50"/>
      <c r="D653" s="50"/>
      <c r="E653" s="50"/>
      <c r="F653" s="50"/>
      <c r="G653" s="50"/>
      <c r="J653" s="49"/>
      <c r="N653" s="50"/>
      <c r="O653" s="50"/>
      <c r="P653" s="50"/>
      <c r="Q653" s="50"/>
      <c r="U653" s="49"/>
      <c r="V653" s="50"/>
      <c r="W653" s="50"/>
      <c r="X653" s="50"/>
      <c r="Y653" s="50"/>
      <c r="Z653" s="50"/>
      <c r="AA653" s="50"/>
      <c r="AB653" s="49"/>
      <c r="AC653" s="50"/>
      <c r="AD653" s="50"/>
      <c r="AE653" s="50"/>
    </row>
    <row r="654" spans="1:31" ht="15.75" customHeight="1" x14ac:dyDescent="0.25">
      <c r="A654" s="49"/>
      <c r="B654" s="50"/>
      <c r="C654" s="50"/>
      <c r="D654" s="50"/>
      <c r="E654" s="50"/>
      <c r="F654" s="50"/>
      <c r="G654" s="50"/>
      <c r="J654" s="49"/>
      <c r="N654" s="50"/>
      <c r="O654" s="50"/>
      <c r="P654" s="50"/>
      <c r="Q654" s="50"/>
      <c r="U654" s="49"/>
      <c r="V654" s="50"/>
      <c r="W654" s="50"/>
      <c r="X654" s="50"/>
      <c r="Y654" s="50"/>
      <c r="Z654" s="50"/>
      <c r="AA654" s="50"/>
      <c r="AB654" s="49"/>
      <c r="AC654" s="50"/>
      <c r="AD654" s="50"/>
      <c r="AE654" s="50"/>
    </row>
    <row r="655" spans="1:31" ht="15.75" customHeight="1" x14ac:dyDescent="0.25">
      <c r="A655" s="49"/>
      <c r="B655" s="50"/>
      <c r="C655" s="50"/>
      <c r="D655" s="50"/>
      <c r="E655" s="50"/>
      <c r="F655" s="50"/>
      <c r="G655" s="50"/>
      <c r="J655" s="49"/>
      <c r="N655" s="50"/>
      <c r="O655" s="50"/>
      <c r="P655" s="50"/>
      <c r="Q655" s="50"/>
      <c r="U655" s="49"/>
      <c r="V655" s="50"/>
      <c r="W655" s="50"/>
      <c r="X655" s="50"/>
      <c r="Y655" s="50"/>
      <c r="Z655" s="50"/>
      <c r="AA655" s="50"/>
      <c r="AB655" s="49"/>
      <c r="AC655" s="50"/>
      <c r="AD655" s="50"/>
      <c r="AE655" s="50"/>
    </row>
    <row r="656" spans="1:31" ht="15.75" customHeight="1" x14ac:dyDescent="0.25">
      <c r="A656" s="49"/>
      <c r="B656" s="50"/>
      <c r="C656" s="50"/>
      <c r="D656" s="50"/>
      <c r="E656" s="50"/>
      <c r="F656" s="50"/>
      <c r="G656" s="50"/>
      <c r="J656" s="49"/>
      <c r="N656" s="50"/>
      <c r="O656" s="50"/>
      <c r="P656" s="50"/>
      <c r="Q656" s="50"/>
      <c r="U656" s="49"/>
      <c r="V656" s="50"/>
      <c r="W656" s="50"/>
      <c r="X656" s="50"/>
      <c r="Y656" s="50"/>
      <c r="Z656" s="50"/>
      <c r="AA656" s="50"/>
      <c r="AB656" s="49"/>
      <c r="AC656" s="50"/>
      <c r="AD656" s="50"/>
      <c r="AE656" s="50"/>
    </row>
    <row r="657" spans="1:31" ht="15.75" customHeight="1" x14ac:dyDescent="0.25">
      <c r="A657" s="49"/>
      <c r="B657" s="50"/>
      <c r="C657" s="50"/>
      <c r="D657" s="50"/>
      <c r="E657" s="50"/>
      <c r="F657" s="50"/>
      <c r="G657" s="50"/>
      <c r="J657" s="49"/>
      <c r="N657" s="50"/>
      <c r="O657" s="50"/>
      <c r="P657" s="50"/>
      <c r="Q657" s="50"/>
      <c r="U657" s="49"/>
      <c r="V657" s="50"/>
      <c r="W657" s="50"/>
      <c r="X657" s="50"/>
      <c r="Y657" s="50"/>
      <c r="Z657" s="50"/>
      <c r="AA657" s="50"/>
      <c r="AB657" s="49"/>
      <c r="AC657" s="50"/>
      <c r="AD657" s="50"/>
      <c r="AE657" s="50"/>
    </row>
    <row r="658" spans="1:31" ht="15.75" customHeight="1" x14ac:dyDescent="0.25">
      <c r="A658" s="49"/>
      <c r="B658" s="50"/>
      <c r="C658" s="50"/>
      <c r="D658" s="50"/>
      <c r="E658" s="50"/>
      <c r="F658" s="50"/>
      <c r="G658" s="50"/>
      <c r="J658" s="49"/>
      <c r="N658" s="50"/>
      <c r="O658" s="50"/>
      <c r="P658" s="50"/>
      <c r="Q658" s="50"/>
      <c r="U658" s="49"/>
      <c r="V658" s="50"/>
      <c r="W658" s="50"/>
      <c r="X658" s="50"/>
      <c r="Y658" s="50"/>
      <c r="Z658" s="50"/>
      <c r="AA658" s="50"/>
      <c r="AB658" s="49"/>
      <c r="AC658" s="50"/>
      <c r="AD658" s="50"/>
      <c r="AE658" s="50"/>
    </row>
    <row r="659" spans="1:31" ht="15.75" customHeight="1" x14ac:dyDescent="0.25">
      <c r="A659" s="49"/>
      <c r="B659" s="50"/>
      <c r="C659" s="50"/>
      <c r="D659" s="50"/>
      <c r="E659" s="50"/>
      <c r="F659" s="50"/>
      <c r="G659" s="50"/>
      <c r="J659" s="49"/>
      <c r="N659" s="50"/>
      <c r="O659" s="50"/>
      <c r="P659" s="50"/>
      <c r="Q659" s="50"/>
      <c r="U659" s="49"/>
      <c r="V659" s="50"/>
      <c r="W659" s="50"/>
      <c r="X659" s="50"/>
      <c r="Y659" s="50"/>
      <c r="Z659" s="50"/>
      <c r="AA659" s="50"/>
      <c r="AB659" s="49"/>
      <c r="AC659" s="50"/>
      <c r="AD659" s="50"/>
      <c r="AE659" s="50"/>
    </row>
    <row r="660" spans="1:31" ht="15.75" customHeight="1" x14ac:dyDescent="0.25">
      <c r="A660" s="49"/>
      <c r="B660" s="50"/>
      <c r="C660" s="50"/>
      <c r="D660" s="50"/>
      <c r="E660" s="50"/>
      <c r="F660" s="50"/>
      <c r="G660" s="50"/>
      <c r="J660" s="49"/>
      <c r="N660" s="50"/>
      <c r="O660" s="50"/>
      <c r="P660" s="50"/>
      <c r="Q660" s="50"/>
      <c r="U660" s="49"/>
      <c r="V660" s="50"/>
      <c r="W660" s="50"/>
      <c r="X660" s="50"/>
      <c r="Y660" s="50"/>
      <c r="Z660" s="50"/>
      <c r="AA660" s="50"/>
      <c r="AB660" s="49"/>
      <c r="AC660" s="50"/>
      <c r="AD660" s="50"/>
      <c r="AE660" s="50"/>
    </row>
    <row r="661" spans="1:31" ht="15.75" customHeight="1" x14ac:dyDescent="0.25">
      <c r="A661" s="49"/>
      <c r="B661" s="50"/>
      <c r="C661" s="50"/>
      <c r="D661" s="50"/>
      <c r="E661" s="50"/>
      <c r="F661" s="50"/>
      <c r="G661" s="50"/>
      <c r="J661" s="49"/>
      <c r="N661" s="50"/>
      <c r="O661" s="50"/>
      <c r="P661" s="50"/>
      <c r="Q661" s="50"/>
      <c r="U661" s="49"/>
      <c r="V661" s="50"/>
      <c r="W661" s="50"/>
      <c r="X661" s="50"/>
      <c r="Y661" s="50"/>
      <c r="Z661" s="50"/>
      <c r="AA661" s="50"/>
      <c r="AB661" s="49"/>
      <c r="AC661" s="50"/>
      <c r="AD661" s="50"/>
      <c r="AE661" s="50"/>
    </row>
    <row r="662" spans="1:31" ht="15.75" customHeight="1" x14ac:dyDescent="0.25">
      <c r="A662" s="49"/>
      <c r="B662" s="50"/>
      <c r="C662" s="50"/>
      <c r="D662" s="50"/>
      <c r="E662" s="50"/>
      <c r="F662" s="50"/>
      <c r="G662" s="50"/>
      <c r="J662" s="49"/>
      <c r="N662" s="50"/>
      <c r="O662" s="50"/>
      <c r="P662" s="50"/>
      <c r="Q662" s="50"/>
      <c r="U662" s="49"/>
      <c r="V662" s="50"/>
      <c r="W662" s="50"/>
      <c r="X662" s="50"/>
      <c r="Y662" s="50"/>
      <c r="Z662" s="50"/>
      <c r="AA662" s="50"/>
      <c r="AB662" s="49"/>
      <c r="AC662" s="50"/>
      <c r="AD662" s="50"/>
      <c r="AE662" s="50"/>
    </row>
    <row r="663" spans="1:31" ht="15.75" customHeight="1" x14ac:dyDescent="0.25">
      <c r="A663" s="49"/>
      <c r="B663" s="50"/>
      <c r="C663" s="50"/>
      <c r="D663" s="50"/>
      <c r="E663" s="50"/>
      <c r="F663" s="50"/>
      <c r="G663" s="50"/>
      <c r="J663" s="49"/>
      <c r="N663" s="50"/>
      <c r="O663" s="50"/>
      <c r="P663" s="50"/>
      <c r="Q663" s="50"/>
      <c r="U663" s="49"/>
      <c r="V663" s="50"/>
      <c r="W663" s="50"/>
      <c r="X663" s="50"/>
      <c r="Y663" s="50"/>
      <c r="Z663" s="50"/>
      <c r="AA663" s="50"/>
      <c r="AB663" s="49"/>
      <c r="AC663" s="50"/>
      <c r="AD663" s="50"/>
      <c r="AE663" s="50"/>
    </row>
    <row r="664" spans="1:31" ht="15.75" customHeight="1" x14ac:dyDescent="0.25">
      <c r="A664" s="49"/>
      <c r="B664" s="50"/>
      <c r="C664" s="50"/>
      <c r="D664" s="50"/>
      <c r="E664" s="50"/>
      <c r="F664" s="50"/>
      <c r="G664" s="50"/>
      <c r="J664" s="49"/>
      <c r="N664" s="50"/>
      <c r="O664" s="50"/>
      <c r="P664" s="50"/>
      <c r="Q664" s="50"/>
      <c r="U664" s="49"/>
      <c r="V664" s="50"/>
      <c r="W664" s="50"/>
      <c r="X664" s="50"/>
      <c r="Y664" s="50"/>
      <c r="Z664" s="50"/>
      <c r="AA664" s="50"/>
      <c r="AB664" s="49"/>
      <c r="AC664" s="50"/>
      <c r="AD664" s="50"/>
      <c r="AE664" s="50"/>
    </row>
    <row r="665" spans="1:31" ht="15.75" customHeight="1" x14ac:dyDescent="0.25">
      <c r="A665" s="49"/>
      <c r="B665" s="50"/>
      <c r="C665" s="50"/>
      <c r="D665" s="50"/>
      <c r="E665" s="50"/>
      <c r="F665" s="50"/>
      <c r="G665" s="50"/>
      <c r="J665" s="49"/>
      <c r="N665" s="50"/>
      <c r="O665" s="50"/>
      <c r="P665" s="50"/>
      <c r="Q665" s="50"/>
      <c r="U665" s="49"/>
      <c r="V665" s="50"/>
      <c r="W665" s="50"/>
      <c r="X665" s="50"/>
      <c r="Y665" s="50"/>
      <c r="Z665" s="50"/>
      <c r="AA665" s="50"/>
      <c r="AB665" s="49"/>
      <c r="AC665" s="50"/>
      <c r="AD665" s="50"/>
      <c r="AE665" s="50"/>
    </row>
    <row r="666" spans="1:31" ht="15.75" customHeight="1" x14ac:dyDescent="0.25">
      <c r="A666" s="49"/>
      <c r="B666" s="50"/>
      <c r="C666" s="50"/>
      <c r="D666" s="50"/>
      <c r="E666" s="50"/>
      <c r="F666" s="50"/>
      <c r="G666" s="50"/>
      <c r="J666" s="49"/>
      <c r="N666" s="50"/>
      <c r="O666" s="50"/>
      <c r="P666" s="50"/>
      <c r="Q666" s="50"/>
      <c r="U666" s="49"/>
      <c r="V666" s="50"/>
      <c r="W666" s="50"/>
      <c r="X666" s="50"/>
      <c r="Y666" s="50"/>
      <c r="Z666" s="50"/>
      <c r="AA666" s="50"/>
      <c r="AB666" s="49"/>
      <c r="AC666" s="50"/>
      <c r="AD666" s="50"/>
      <c r="AE666" s="50"/>
    </row>
    <row r="667" spans="1:31" ht="15.75" customHeight="1" x14ac:dyDescent="0.25">
      <c r="A667" s="49"/>
      <c r="B667" s="50"/>
      <c r="C667" s="50"/>
      <c r="D667" s="50"/>
      <c r="E667" s="50"/>
      <c r="F667" s="50"/>
      <c r="G667" s="50"/>
      <c r="J667" s="49"/>
      <c r="N667" s="50"/>
      <c r="O667" s="50"/>
      <c r="P667" s="50"/>
      <c r="Q667" s="50"/>
      <c r="U667" s="49"/>
      <c r="V667" s="50"/>
      <c r="W667" s="50"/>
      <c r="X667" s="50"/>
      <c r="Y667" s="50"/>
      <c r="Z667" s="50"/>
      <c r="AA667" s="50"/>
      <c r="AB667" s="49"/>
      <c r="AC667" s="50"/>
      <c r="AD667" s="50"/>
      <c r="AE667" s="50"/>
    </row>
    <row r="668" spans="1:31" ht="15.75" customHeight="1" x14ac:dyDescent="0.25">
      <c r="A668" s="49"/>
      <c r="B668" s="50"/>
      <c r="C668" s="50"/>
      <c r="D668" s="50"/>
      <c r="E668" s="50"/>
      <c r="F668" s="50"/>
      <c r="G668" s="50"/>
      <c r="J668" s="49"/>
      <c r="N668" s="50"/>
      <c r="O668" s="50"/>
      <c r="P668" s="50"/>
      <c r="Q668" s="50"/>
      <c r="U668" s="49"/>
      <c r="V668" s="50"/>
      <c r="W668" s="50"/>
      <c r="X668" s="50"/>
      <c r="Y668" s="50"/>
      <c r="Z668" s="50"/>
      <c r="AA668" s="50"/>
      <c r="AB668" s="49"/>
      <c r="AC668" s="50"/>
      <c r="AD668" s="50"/>
      <c r="AE668" s="50"/>
    </row>
    <row r="669" spans="1:31" ht="15.75" customHeight="1" x14ac:dyDescent="0.25">
      <c r="A669" s="49"/>
      <c r="B669" s="50"/>
      <c r="C669" s="50"/>
      <c r="D669" s="50"/>
      <c r="E669" s="50"/>
      <c r="F669" s="50"/>
      <c r="G669" s="50"/>
      <c r="J669" s="49"/>
      <c r="N669" s="50"/>
      <c r="O669" s="50"/>
      <c r="P669" s="50"/>
      <c r="Q669" s="50"/>
      <c r="U669" s="49"/>
      <c r="V669" s="50"/>
      <c r="W669" s="50"/>
      <c r="X669" s="50"/>
      <c r="Y669" s="50"/>
      <c r="Z669" s="50"/>
      <c r="AA669" s="50"/>
      <c r="AB669" s="49"/>
      <c r="AC669" s="50"/>
      <c r="AD669" s="50"/>
      <c r="AE669" s="50"/>
    </row>
    <row r="670" spans="1:31" ht="15.75" customHeight="1" x14ac:dyDescent="0.25">
      <c r="A670" s="49"/>
      <c r="B670" s="50"/>
      <c r="C670" s="50"/>
      <c r="D670" s="50"/>
      <c r="E670" s="50"/>
      <c r="F670" s="50"/>
      <c r="G670" s="50"/>
      <c r="J670" s="49"/>
      <c r="N670" s="50"/>
      <c r="O670" s="50"/>
      <c r="P670" s="50"/>
      <c r="Q670" s="50"/>
      <c r="U670" s="49"/>
      <c r="V670" s="50"/>
      <c r="W670" s="50"/>
      <c r="X670" s="50"/>
      <c r="Y670" s="50"/>
      <c r="Z670" s="50"/>
      <c r="AA670" s="50"/>
      <c r="AB670" s="49"/>
      <c r="AC670" s="50"/>
      <c r="AD670" s="50"/>
      <c r="AE670" s="50"/>
    </row>
    <row r="671" spans="1:31" ht="15.75" customHeight="1" x14ac:dyDescent="0.25">
      <c r="A671" s="49"/>
      <c r="B671" s="50"/>
      <c r="C671" s="50"/>
      <c r="D671" s="50"/>
      <c r="E671" s="50"/>
      <c r="F671" s="50"/>
      <c r="G671" s="50"/>
      <c r="J671" s="49"/>
      <c r="N671" s="50"/>
      <c r="O671" s="50"/>
      <c r="P671" s="50"/>
      <c r="Q671" s="50"/>
      <c r="U671" s="49"/>
      <c r="V671" s="50"/>
      <c r="W671" s="50"/>
      <c r="X671" s="50"/>
      <c r="Y671" s="50"/>
      <c r="Z671" s="50"/>
      <c r="AA671" s="50"/>
      <c r="AB671" s="49"/>
      <c r="AC671" s="50"/>
      <c r="AD671" s="50"/>
      <c r="AE671" s="50"/>
    </row>
    <row r="672" spans="1:31" ht="15.75" customHeight="1" x14ac:dyDescent="0.25">
      <c r="A672" s="49"/>
      <c r="B672" s="50"/>
      <c r="C672" s="50"/>
      <c r="D672" s="50"/>
      <c r="E672" s="50"/>
      <c r="F672" s="50"/>
      <c r="G672" s="50"/>
      <c r="J672" s="49"/>
      <c r="N672" s="50"/>
      <c r="O672" s="50"/>
      <c r="P672" s="50"/>
      <c r="Q672" s="50"/>
      <c r="U672" s="49"/>
      <c r="V672" s="50"/>
      <c r="W672" s="50"/>
      <c r="X672" s="50"/>
      <c r="Y672" s="50"/>
      <c r="Z672" s="50"/>
      <c r="AA672" s="50"/>
      <c r="AB672" s="49"/>
      <c r="AC672" s="50"/>
      <c r="AD672" s="50"/>
      <c r="AE672" s="50"/>
    </row>
    <row r="673" spans="1:31" ht="15.75" customHeight="1" x14ac:dyDescent="0.25">
      <c r="A673" s="49"/>
      <c r="B673" s="50"/>
      <c r="C673" s="50"/>
      <c r="D673" s="50"/>
      <c r="E673" s="50"/>
      <c r="F673" s="50"/>
      <c r="G673" s="50"/>
      <c r="J673" s="49"/>
      <c r="N673" s="50"/>
      <c r="O673" s="50"/>
      <c r="P673" s="50"/>
      <c r="Q673" s="50"/>
      <c r="U673" s="49"/>
      <c r="V673" s="50"/>
      <c r="W673" s="50"/>
      <c r="X673" s="50"/>
      <c r="Y673" s="50"/>
      <c r="Z673" s="50"/>
      <c r="AA673" s="50"/>
      <c r="AB673" s="49"/>
      <c r="AC673" s="50"/>
      <c r="AD673" s="50"/>
      <c r="AE673" s="50"/>
    </row>
    <row r="674" spans="1:31" ht="15.75" customHeight="1" x14ac:dyDescent="0.25">
      <c r="A674" s="49"/>
      <c r="B674" s="50"/>
      <c r="C674" s="50"/>
      <c r="D674" s="50"/>
      <c r="E674" s="50"/>
      <c r="F674" s="50"/>
      <c r="G674" s="50"/>
      <c r="J674" s="49"/>
      <c r="N674" s="50"/>
      <c r="O674" s="50"/>
      <c r="P674" s="50"/>
      <c r="Q674" s="50"/>
      <c r="U674" s="49"/>
      <c r="V674" s="50"/>
      <c r="W674" s="50"/>
      <c r="X674" s="50"/>
      <c r="Y674" s="50"/>
      <c r="Z674" s="50"/>
      <c r="AA674" s="50"/>
      <c r="AB674" s="49"/>
      <c r="AC674" s="50"/>
      <c r="AD674" s="50"/>
      <c r="AE674" s="50"/>
    </row>
    <row r="675" spans="1:31" ht="15.75" customHeight="1" x14ac:dyDescent="0.25">
      <c r="A675" s="49"/>
      <c r="B675" s="50"/>
      <c r="C675" s="50"/>
      <c r="D675" s="50"/>
      <c r="E675" s="50"/>
      <c r="F675" s="50"/>
      <c r="G675" s="50"/>
      <c r="J675" s="49"/>
      <c r="N675" s="50"/>
      <c r="O675" s="50"/>
      <c r="P675" s="50"/>
      <c r="Q675" s="50"/>
      <c r="U675" s="49"/>
      <c r="V675" s="50"/>
      <c r="W675" s="50"/>
      <c r="X675" s="50"/>
      <c r="Y675" s="50"/>
      <c r="Z675" s="50"/>
      <c r="AA675" s="50"/>
      <c r="AB675" s="49"/>
      <c r="AC675" s="50"/>
      <c r="AD675" s="50"/>
      <c r="AE675" s="50"/>
    </row>
    <row r="676" spans="1:31" ht="15.75" customHeight="1" x14ac:dyDescent="0.25">
      <c r="A676" s="49"/>
      <c r="B676" s="50"/>
      <c r="C676" s="50"/>
      <c r="D676" s="50"/>
      <c r="E676" s="50"/>
      <c r="F676" s="50"/>
      <c r="G676" s="50"/>
      <c r="J676" s="49"/>
      <c r="N676" s="50"/>
      <c r="O676" s="50"/>
      <c r="P676" s="50"/>
      <c r="Q676" s="50"/>
      <c r="U676" s="49"/>
      <c r="V676" s="50"/>
      <c r="W676" s="50"/>
      <c r="X676" s="50"/>
      <c r="Y676" s="50"/>
      <c r="Z676" s="50"/>
      <c r="AA676" s="50"/>
      <c r="AB676" s="49"/>
      <c r="AC676" s="50"/>
      <c r="AD676" s="50"/>
      <c r="AE676" s="50"/>
    </row>
    <row r="677" spans="1:31" ht="15.75" customHeight="1" x14ac:dyDescent="0.25">
      <c r="A677" s="49"/>
      <c r="B677" s="50"/>
      <c r="C677" s="50"/>
      <c r="D677" s="50"/>
      <c r="E677" s="50"/>
      <c r="F677" s="50"/>
      <c r="G677" s="50"/>
      <c r="J677" s="49"/>
      <c r="N677" s="50"/>
      <c r="O677" s="50"/>
      <c r="P677" s="50"/>
      <c r="Q677" s="50"/>
      <c r="U677" s="49"/>
      <c r="V677" s="50"/>
      <c r="W677" s="50"/>
      <c r="X677" s="50"/>
      <c r="Y677" s="50"/>
      <c r="Z677" s="50"/>
      <c r="AA677" s="50"/>
      <c r="AB677" s="49"/>
      <c r="AC677" s="50"/>
      <c r="AD677" s="50"/>
      <c r="AE677" s="50"/>
    </row>
    <row r="678" spans="1:31" ht="15.75" customHeight="1" x14ac:dyDescent="0.25">
      <c r="A678" s="49"/>
      <c r="B678" s="50"/>
      <c r="C678" s="50"/>
      <c r="D678" s="50"/>
      <c r="E678" s="50"/>
      <c r="F678" s="50"/>
      <c r="G678" s="50"/>
      <c r="J678" s="49"/>
      <c r="N678" s="50"/>
      <c r="O678" s="50"/>
      <c r="P678" s="50"/>
      <c r="Q678" s="50"/>
      <c r="U678" s="49"/>
      <c r="V678" s="50"/>
      <c r="W678" s="50"/>
      <c r="X678" s="50"/>
      <c r="Y678" s="50"/>
      <c r="Z678" s="50"/>
      <c r="AA678" s="50"/>
      <c r="AB678" s="49"/>
      <c r="AC678" s="50"/>
      <c r="AD678" s="50"/>
      <c r="AE678" s="50"/>
    </row>
    <row r="679" spans="1:31" ht="15.75" customHeight="1" x14ac:dyDescent="0.25">
      <c r="A679" s="49"/>
      <c r="B679" s="50"/>
      <c r="C679" s="50"/>
      <c r="D679" s="50"/>
      <c r="E679" s="50"/>
      <c r="F679" s="50"/>
      <c r="G679" s="50"/>
      <c r="J679" s="49"/>
      <c r="N679" s="50"/>
      <c r="O679" s="50"/>
      <c r="P679" s="50"/>
      <c r="Q679" s="50"/>
      <c r="U679" s="49"/>
      <c r="V679" s="50"/>
      <c r="W679" s="50"/>
      <c r="X679" s="50"/>
      <c r="Y679" s="50"/>
      <c r="Z679" s="50"/>
      <c r="AA679" s="50"/>
      <c r="AB679" s="49"/>
      <c r="AC679" s="50"/>
      <c r="AD679" s="50"/>
      <c r="AE679" s="50"/>
    </row>
    <row r="680" spans="1:31" ht="15.75" customHeight="1" x14ac:dyDescent="0.25">
      <c r="A680" s="49"/>
      <c r="B680" s="50"/>
      <c r="C680" s="50"/>
      <c r="D680" s="50"/>
      <c r="E680" s="50"/>
      <c r="F680" s="50"/>
      <c r="G680" s="50"/>
      <c r="J680" s="49"/>
      <c r="N680" s="50"/>
      <c r="O680" s="50"/>
      <c r="P680" s="50"/>
      <c r="Q680" s="50"/>
      <c r="U680" s="49"/>
      <c r="V680" s="50"/>
      <c r="W680" s="50"/>
      <c r="X680" s="50"/>
      <c r="Y680" s="50"/>
      <c r="Z680" s="50"/>
      <c r="AA680" s="50"/>
      <c r="AB680" s="49"/>
      <c r="AC680" s="50"/>
      <c r="AD680" s="50"/>
      <c r="AE680" s="50"/>
    </row>
    <row r="681" spans="1:31" ht="15.75" customHeight="1" x14ac:dyDescent="0.25">
      <c r="A681" s="49"/>
      <c r="B681" s="50"/>
      <c r="C681" s="50"/>
      <c r="D681" s="50"/>
      <c r="E681" s="50"/>
      <c r="F681" s="50"/>
      <c r="G681" s="50"/>
      <c r="J681" s="49"/>
      <c r="N681" s="50"/>
      <c r="O681" s="50"/>
      <c r="P681" s="50"/>
      <c r="Q681" s="50"/>
      <c r="U681" s="49"/>
      <c r="V681" s="50"/>
      <c r="W681" s="50"/>
      <c r="X681" s="50"/>
      <c r="Y681" s="50"/>
      <c r="Z681" s="50"/>
      <c r="AA681" s="50"/>
      <c r="AB681" s="49"/>
      <c r="AC681" s="50"/>
      <c r="AD681" s="50"/>
      <c r="AE681" s="50"/>
    </row>
    <row r="682" spans="1:31" ht="15.75" customHeight="1" x14ac:dyDescent="0.25">
      <c r="A682" s="49"/>
      <c r="B682" s="50"/>
      <c r="C682" s="50"/>
      <c r="D682" s="50"/>
      <c r="E682" s="50"/>
      <c r="F682" s="50"/>
      <c r="G682" s="50"/>
      <c r="J682" s="49"/>
      <c r="N682" s="50"/>
      <c r="O682" s="50"/>
      <c r="P682" s="50"/>
      <c r="Q682" s="50"/>
      <c r="U682" s="49"/>
      <c r="V682" s="50"/>
      <c r="W682" s="50"/>
      <c r="X682" s="50"/>
      <c r="Y682" s="50"/>
      <c r="Z682" s="50"/>
      <c r="AA682" s="50"/>
      <c r="AB682" s="49"/>
      <c r="AC682" s="50"/>
      <c r="AD682" s="50"/>
      <c r="AE682" s="50"/>
    </row>
    <row r="683" spans="1:31" ht="15.75" customHeight="1" x14ac:dyDescent="0.25">
      <c r="A683" s="49"/>
      <c r="B683" s="50"/>
      <c r="C683" s="50"/>
      <c r="D683" s="50"/>
      <c r="E683" s="50"/>
      <c r="F683" s="50"/>
      <c r="G683" s="50"/>
      <c r="J683" s="49"/>
      <c r="N683" s="50"/>
      <c r="O683" s="50"/>
      <c r="P683" s="50"/>
      <c r="Q683" s="50"/>
      <c r="U683" s="49"/>
      <c r="V683" s="50"/>
      <c r="W683" s="50"/>
      <c r="X683" s="50"/>
      <c r="Y683" s="50"/>
      <c r="Z683" s="50"/>
      <c r="AA683" s="50"/>
      <c r="AB683" s="49"/>
      <c r="AC683" s="50"/>
      <c r="AD683" s="50"/>
      <c r="AE683" s="50"/>
    </row>
    <row r="684" spans="1:31" ht="15.75" customHeight="1" x14ac:dyDescent="0.25">
      <c r="A684" s="49"/>
      <c r="B684" s="50"/>
      <c r="C684" s="50"/>
      <c r="D684" s="50"/>
      <c r="E684" s="50"/>
      <c r="F684" s="50"/>
      <c r="G684" s="50"/>
      <c r="J684" s="49"/>
      <c r="N684" s="50"/>
      <c r="O684" s="50"/>
      <c r="P684" s="50"/>
      <c r="Q684" s="50"/>
      <c r="U684" s="49"/>
      <c r="V684" s="50"/>
      <c r="W684" s="50"/>
      <c r="X684" s="50"/>
      <c r="Y684" s="50"/>
      <c r="Z684" s="50"/>
      <c r="AA684" s="50"/>
      <c r="AB684" s="49"/>
      <c r="AC684" s="50"/>
      <c r="AD684" s="50"/>
      <c r="AE684" s="50"/>
    </row>
    <row r="685" spans="1:31" ht="15.75" customHeight="1" x14ac:dyDescent="0.25">
      <c r="A685" s="49"/>
      <c r="B685" s="50"/>
      <c r="C685" s="50"/>
      <c r="D685" s="50"/>
      <c r="E685" s="50"/>
      <c r="F685" s="50"/>
      <c r="G685" s="50"/>
      <c r="J685" s="49"/>
      <c r="N685" s="50"/>
      <c r="O685" s="50"/>
      <c r="P685" s="50"/>
      <c r="Q685" s="50"/>
      <c r="U685" s="49"/>
      <c r="V685" s="50"/>
      <c r="W685" s="50"/>
      <c r="X685" s="50"/>
      <c r="Y685" s="50"/>
      <c r="Z685" s="50"/>
      <c r="AA685" s="50"/>
      <c r="AB685" s="49"/>
      <c r="AC685" s="50"/>
      <c r="AD685" s="50"/>
      <c r="AE685" s="50"/>
    </row>
    <row r="686" spans="1:31" ht="15.75" customHeight="1" x14ac:dyDescent="0.25">
      <c r="A686" s="49"/>
      <c r="B686" s="50"/>
      <c r="C686" s="50"/>
      <c r="D686" s="50"/>
      <c r="E686" s="50"/>
      <c r="F686" s="50"/>
      <c r="G686" s="50"/>
      <c r="J686" s="49"/>
      <c r="N686" s="50"/>
      <c r="O686" s="50"/>
      <c r="P686" s="50"/>
      <c r="Q686" s="50"/>
      <c r="U686" s="49"/>
      <c r="V686" s="50"/>
      <c r="W686" s="50"/>
      <c r="X686" s="50"/>
      <c r="Y686" s="50"/>
      <c r="Z686" s="50"/>
      <c r="AA686" s="50"/>
      <c r="AB686" s="49"/>
      <c r="AC686" s="50"/>
      <c r="AD686" s="50"/>
      <c r="AE686" s="50"/>
    </row>
    <row r="687" spans="1:31" ht="15.75" customHeight="1" x14ac:dyDescent="0.25">
      <c r="A687" s="49"/>
      <c r="B687" s="50"/>
      <c r="C687" s="50"/>
      <c r="D687" s="50"/>
      <c r="E687" s="50"/>
      <c r="F687" s="50"/>
      <c r="G687" s="50"/>
      <c r="J687" s="49"/>
      <c r="N687" s="50"/>
      <c r="O687" s="50"/>
      <c r="P687" s="50"/>
      <c r="Q687" s="50"/>
      <c r="U687" s="49"/>
      <c r="V687" s="50"/>
      <c r="W687" s="50"/>
      <c r="X687" s="50"/>
      <c r="Y687" s="50"/>
      <c r="Z687" s="50"/>
      <c r="AA687" s="50"/>
      <c r="AB687" s="49"/>
      <c r="AC687" s="50"/>
      <c r="AD687" s="50"/>
      <c r="AE687" s="50"/>
    </row>
    <row r="688" spans="1:31" ht="15.75" customHeight="1" x14ac:dyDescent="0.25">
      <c r="A688" s="49"/>
      <c r="B688" s="50"/>
      <c r="C688" s="50"/>
      <c r="D688" s="50"/>
      <c r="E688" s="50"/>
      <c r="F688" s="50"/>
      <c r="G688" s="50"/>
      <c r="J688" s="49"/>
      <c r="N688" s="50"/>
      <c r="O688" s="50"/>
      <c r="P688" s="50"/>
      <c r="Q688" s="50"/>
      <c r="U688" s="49"/>
      <c r="V688" s="50"/>
      <c r="W688" s="50"/>
      <c r="X688" s="50"/>
      <c r="Y688" s="50"/>
      <c r="Z688" s="50"/>
      <c r="AA688" s="50"/>
      <c r="AB688" s="49"/>
      <c r="AC688" s="50"/>
      <c r="AD688" s="50"/>
      <c r="AE688" s="50"/>
    </row>
    <row r="689" spans="1:31" ht="15.75" customHeight="1" x14ac:dyDescent="0.25">
      <c r="A689" s="49"/>
      <c r="B689" s="50"/>
      <c r="C689" s="50"/>
      <c r="D689" s="50"/>
      <c r="E689" s="50"/>
      <c r="F689" s="50"/>
      <c r="G689" s="50"/>
      <c r="J689" s="49"/>
      <c r="N689" s="50"/>
      <c r="O689" s="50"/>
      <c r="P689" s="50"/>
      <c r="Q689" s="50"/>
      <c r="U689" s="49"/>
      <c r="V689" s="50"/>
      <c r="W689" s="50"/>
      <c r="X689" s="50"/>
      <c r="Y689" s="50"/>
      <c r="Z689" s="50"/>
      <c r="AA689" s="50"/>
      <c r="AB689" s="49"/>
      <c r="AC689" s="50"/>
      <c r="AD689" s="50"/>
      <c r="AE689" s="50"/>
    </row>
    <row r="690" spans="1:31" ht="15.75" customHeight="1" x14ac:dyDescent="0.25">
      <c r="A690" s="49"/>
      <c r="B690" s="50"/>
      <c r="C690" s="50"/>
      <c r="D690" s="50"/>
      <c r="E690" s="50"/>
      <c r="F690" s="50"/>
      <c r="G690" s="50"/>
      <c r="J690" s="49"/>
      <c r="N690" s="50"/>
      <c r="O690" s="50"/>
      <c r="P690" s="50"/>
      <c r="Q690" s="50"/>
      <c r="U690" s="49"/>
      <c r="V690" s="50"/>
      <c r="W690" s="50"/>
      <c r="X690" s="50"/>
      <c r="Y690" s="50"/>
      <c r="Z690" s="50"/>
      <c r="AA690" s="50"/>
      <c r="AB690" s="49"/>
      <c r="AC690" s="50"/>
      <c r="AD690" s="50"/>
      <c r="AE690" s="50"/>
    </row>
    <row r="691" spans="1:31" ht="15.75" customHeight="1" x14ac:dyDescent="0.25">
      <c r="A691" s="49"/>
      <c r="B691" s="50"/>
      <c r="C691" s="50"/>
      <c r="D691" s="50"/>
      <c r="E691" s="50"/>
      <c r="F691" s="50"/>
      <c r="G691" s="50"/>
      <c r="J691" s="49"/>
      <c r="N691" s="50"/>
      <c r="O691" s="50"/>
      <c r="P691" s="50"/>
      <c r="Q691" s="50"/>
      <c r="U691" s="49"/>
      <c r="V691" s="50"/>
      <c r="W691" s="50"/>
      <c r="X691" s="50"/>
      <c r="Y691" s="50"/>
      <c r="Z691" s="50"/>
      <c r="AA691" s="50"/>
      <c r="AB691" s="49"/>
      <c r="AC691" s="50"/>
      <c r="AD691" s="50"/>
      <c r="AE691" s="50"/>
    </row>
    <row r="692" spans="1:31" ht="15.75" customHeight="1" x14ac:dyDescent="0.25">
      <c r="A692" s="49"/>
      <c r="B692" s="50"/>
      <c r="C692" s="50"/>
      <c r="D692" s="50"/>
      <c r="E692" s="50"/>
      <c r="F692" s="50"/>
      <c r="G692" s="50"/>
      <c r="J692" s="49"/>
      <c r="N692" s="50"/>
      <c r="O692" s="50"/>
      <c r="P692" s="50"/>
      <c r="Q692" s="50"/>
      <c r="U692" s="49"/>
      <c r="V692" s="50"/>
      <c r="W692" s="50"/>
      <c r="X692" s="50"/>
      <c r="Y692" s="50"/>
      <c r="Z692" s="50"/>
      <c r="AA692" s="50"/>
      <c r="AB692" s="49"/>
      <c r="AC692" s="50"/>
      <c r="AD692" s="50"/>
      <c r="AE692" s="50"/>
    </row>
    <row r="693" spans="1:31" ht="15.75" customHeight="1" x14ac:dyDescent="0.25">
      <c r="A693" s="49"/>
      <c r="B693" s="50"/>
      <c r="C693" s="50"/>
      <c r="D693" s="50"/>
      <c r="E693" s="50"/>
      <c r="F693" s="50"/>
      <c r="G693" s="50"/>
      <c r="J693" s="49"/>
      <c r="N693" s="50"/>
      <c r="O693" s="50"/>
      <c r="P693" s="50"/>
      <c r="Q693" s="50"/>
      <c r="U693" s="49"/>
      <c r="V693" s="50"/>
      <c r="W693" s="50"/>
      <c r="X693" s="50"/>
      <c r="Y693" s="50"/>
      <c r="Z693" s="50"/>
      <c r="AA693" s="50"/>
      <c r="AB693" s="49"/>
      <c r="AC693" s="50"/>
      <c r="AD693" s="50"/>
      <c r="AE693" s="50"/>
    </row>
    <row r="694" spans="1:31" ht="15.75" customHeight="1" x14ac:dyDescent="0.25">
      <c r="A694" s="49"/>
      <c r="B694" s="50"/>
      <c r="C694" s="50"/>
      <c r="D694" s="50"/>
      <c r="E694" s="50"/>
      <c r="F694" s="50"/>
      <c r="G694" s="50"/>
      <c r="J694" s="49"/>
      <c r="N694" s="50"/>
      <c r="O694" s="50"/>
      <c r="P694" s="50"/>
      <c r="Q694" s="50"/>
      <c r="U694" s="49"/>
      <c r="V694" s="50"/>
      <c r="W694" s="50"/>
      <c r="X694" s="50"/>
      <c r="Y694" s="50"/>
      <c r="Z694" s="50"/>
      <c r="AA694" s="50"/>
      <c r="AB694" s="49"/>
      <c r="AC694" s="50"/>
      <c r="AD694" s="50"/>
      <c r="AE694" s="50"/>
    </row>
    <row r="695" spans="1:31" ht="15.75" customHeight="1" x14ac:dyDescent="0.25">
      <c r="A695" s="49"/>
      <c r="B695" s="50"/>
      <c r="C695" s="50"/>
      <c r="D695" s="50"/>
      <c r="E695" s="50"/>
      <c r="F695" s="50"/>
      <c r="G695" s="50"/>
      <c r="J695" s="49"/>
      <c r="N695" s="50"/>
      <c r="O695" s="50"/>
      <c r="P695" s="50"/>
      <c r="Q695" s="50"/>
      <c r="U695" s="49"/>
      <c r="V695" s="50"/>
      <c r="W695" s="50"/>
      <c r="X695" s="50"/>
      <c r="Y695" s="50"/>
      <c r="Z695" s="50"/>
      <c r="AA695" s="50"/>
      <c r="AB695" s="49"/>
      <c r="AC695" s="50"/>
      <c r="AD695" s="50"/>
      <c r="AE695" s="50"/>
    </row>
    <row r="696" spans="1:31" ht="15.75" customHeight="1" x14ac:dyDescent="0.25">
      <c r="A696" s="49"/>
      <c r="B696" s="50"/>
      <c r="C696" s="50"/>
      <c r="D696" s="50"/>
      <c r="E696" s="50"/>
      <c r="F696" s="50"/>
      <c r="G696" s="50"/>
      <c r="J696" s="49"/>
      <c r="N696" s="50"/>
      <c r="O696" s="50"/>
      <c r="P696" s="50"/>
      <c r="Q696" s="50"/>
      <c r="U696" s="49"/>
      <c r="V696" s="50"/>
      <c r="W696" s="50"/>
      <c r="X696" s="50"/>
      <c r="Y696" s="50"/>
      <c r="Z696" s="50"/>
      <c r="AA696" s="50"/>
      <c r="AB696" s="49"/>
      <c r="AC696" s="50"/>
      <c r="AD696" s="50"/>
      <c r="AE696" s="50"/>
    </row>
    <row r="697" spans="1:31" ht="15.75" customHeight="1" x14ac:dyDescent="0.25">
      <c r="A697" s="49"/>
      <c r="B697" s="50"/>
      <c r="C697" s="50"/>
      <c r="D697" s="50"/>
      <c r="E697" s="50"/>
      <c r="F697" s="50"/>
      <c r="G697" s="50"/>
      <c r="J697" s="49"/>
      <c r="N697" s="50"/>
      <c r="O697" s="50"/>
      <c r="P697" s="50"/>
      <c r="Q697" s="50"/>
      <c r="U697" s="49"/>
      <c r="V697" s="50"/>
      <c r="W697" s="50"/>
      <c r="X697" s="50"/>
      <c r="Y697" s="50"/>
      <c r="Z697" s="50"/>
      <c r="AA697" s="50"/>
      <c r="AB697" s="49"/>
      <c r="AC697" s="50"/>
      <c r="AD697" s="50"/>
      <c r="AE697" s="50"/>
    </row>
    <row r="698" spans="1:31" ht="15.75" customHeight="1" x14ac:dyDescent="0.25">
      <c r="A698" s="49"/>
      <c r="B698" s="50"/>
      <c r="C698" s="50"/>
      <c r="D698" s="50"/>
      <c r="E698" s="50"/>
      <c r="F698" s="50"/>
      <c r="G698" s="50"/>
      <c r="J698" s="49"/>
      <c r="N698" s="50"/>
      <c r="O698" s="50"/>
      <c r="P698" s="50"/>
      <c r="Q698" s="50"/>
      <c r="U698" s="49"/>
      <c r="V698" s="50"/>
      <c r="W698" s="50"/>
      <c r="X698" s="50"/>
      <c r="Y698" s="50"/>
      <c r="Z698" s="50"/>
      <c r="AA698" s="50"/>
      <c r="AB698" s="49"/>
      <c r="AC698" s="50"/>
      <c r="AD698" s="50"/>
      <c r="AE698" s="50"/>
    </row>
    <row r="699" spans="1:31" ht="15.75" customHeight="1" x14ac:dyDescent="0.25">
      <c r="A699" s="49"/>
      <c r="B699" s="50"/>
      <c r="C699" s="50"/>
      <c r="D699" s="50"/>
      <c r="E699" s="50"/>
      <c r="F699" s="50"/>
      <c r="G699" s="50"/>
      <c r="J699" s="49"/>
      <c r="N699" s="50"/>
      <c r="O699" s="50"/>
      <c r="P699" s="50"/>
      <c r="Q699" s="50"/>
      <c r="U699" s="49"/>
      <c r="V699" s="50"/>
      <c r="W699" s="50"/>
      <c r="X699" s="50"/>
      <c r="Y699" s="50"/>
      <c r="Z699" s="50"/>
      <c r="AA699" s="50"/>
      <c r="AB699" s="49"/>
      <c r="AC699" s="50"/>
      <c r="AD699" s="50"/>
      <c r="AE699" s="50"/>
    </row>
    <row r="700" spans="1:31" ht="15.75" customHeight="1" x14ac:dyDescent="0.25">
      <c r="A700" s="49"/>
      <c r="B700" s="50"/>
      <c r="C700" s="50"/>
      <c r="D700" s="50"/>
      <c r="E700" s="50"/>
      <c r="F700" s="50"/>
      <c r="G700" s="50"/>
      <c r="J700" s="49"/>
      <c r="N700" s="50"/>
      <c r="O700" s="50"/>
      <c r="P700" s="50"/>
      <c r="Q700" s="50"/>
      <c r="U700" s="49"/>
      <c r="V700" s="50"/>
      <c r="W700" s="50"/>
      <c r="X700" s="50"/>
      <c r="Y700" s="50"/>
      <c r="Z700" s="50"/>
      <c r="AA700" s="50"/>
      <c r="AB700" s="49"/>
      <c r="AC700" s="50"/>
      <c r="AD700" s="50"/>
      <c r="AE700" s="50"/>
    </row>
    <row r="701" spans="1:31" ht="15.75" customHeight="1" x14ac:dyDescent="0.25">
      <c r="A701" s="49"/>
      <c r="B701" s="50"/>
      <c r="C701" s="50"/>
      <c r="D701" s="50"/>
      <c r="E701" s="50"/>
      <c r="F701" s="50"/>
      <c r="G701" s="50"/>
      <c r="J701" s="49"/>
      <c r="N701" s="50"/>
      <c r="O701" s="50"/>
      <c r="P701" s="50"/>
      <c r="Q701" s="50"/>
      <c r="U701" s="49"/>
      <c r="V701" s="50"/>
      <c r="W701" s="50"/>
      <c r="X701" s="50"/>
      <c r="Y701" s="50"/>
      <c r="Z701" s="50"/>
      <c r="AA701" s="50"/>
      <c r="AB701" s="49"/>
      <c r="AC701" s="50"/>
      <c r="AD701" s="50"/>
      <c r="AE701" s="50"/>
    </row>
    <row r="702" spans="1:31" ht="15.75" customHeight="1" x14ac:dyDescent="0.25">
      <c r="A702" s="49"/>
      <c r="B702" s="50"/>
      <c r="C702" s="50"/>
      <c r="D702" s="50"/>
      <c r="E702" s="50"/>
      <c r="F702" s="50"/>
      <c r="G702" s="50"/>
      <c r="J702" s="49"/>
      <c r="N702" s="50"/>
      <c r="O702" s="50"/>
      <c r="P702" s="50"/>
      <c r="Q702" s="50"/>
      <c r="U702" s="49"/>
      <c r="V702" s="50"/>
      <c r="W702" s="50"/>
      <c r="X702" s="50"/>
      <c r="Y702" s="50"/>
      <c r="Z702" s="50"/>
      <c r="AA702" s="50"/>
      <c r="AB702" s="49"/>
      <c r="AC702" s="50"/>
      <c r="AD702" s="50"/>
      <c r="AE702" s="50"/>
    </row>
    <row r="703" spans="1:31" ht="15.75" customHeight="1" x14ac:dyDescent="0.25">
      <c r="A703" s="49"/>
      <c r="B703" s="50"/>
      <c r="C703" s="50"/>
      <c r="D703" s="50"/>
      <c r="E703" s="50"/>
      <c r="F703" s="50"/>
      <c r="G703" s="50"/>
      <c r="J703" s="49"/>
      <c r="N703" s="50"/>
      <c r="O703" s="50"/>
      <c r="P703" s="50"/>
      <c r="Q703" s="50"/>
      <c r="U703" s="49"/>
      <c r="V703" s="50"/>
      <c r="W703" s="50"/>
      <c r="X703" s="50"/>
      <c r="Y703" s="50"/>
      <c r="Z703" s="50"/>
      <c r="AA703" s="50"/>
      <c r="AB703" s="49"/>
      <c r="AC703" s="50"/>
      <c r="AD703" s="50"/>
      <c r="AE703" s="50"/>
    </row>
    <row r="704" spans="1:31" ht="15.75" customHeight="1" x14ac:dyDescent="0.25">
      <c r="A704" s="49"/>
      <c r="B704" s="50"/>
      <c r="C704" s="50"/>
      <c r="D704" s="50"/>
      <c r="E704" s="50"/>
      <c r="F704" s="50"/>
      <c r="G704" s="50"/>
      <c r="J704" s="49"/>
      <c r="N704" s="50"/>
      <c r="O704" s="50"/>
      <c r="P704" s="50"/>
      <c r="Q704" s="50"/>
      <c r="U704" s="49"/>
      <c r="V704" s="50"/>
      <c r="W704" s="50"/>
      <c r="X704" s="50"/>
      <c r="Y704" s="50"/>
      <c r="Z704" s="50"/>
      <c r="AA704" s="50"/>
      <c r="AB704" s="49"/>
      <c r="AC704" s="50"/>
      <c r="AD704" s="50"/>
      <c r="AE704" s="50"/>
    </row>
    <row r="705" spans="1:31" ht="15.75" customHeight="1" x14ac:dyDescent="0.25">
      <c r="A705" s="49"/>
      <c r="B705" s="50"/>
      <c r="C705" s="50"/>
      <c r="D705" s="50"/>
      <c r="E705" s="50"/>
      <c r="F705" s="50"/>
      <c r="G705" s="50"/>
      <c r="J705" s="49"/>
      <c r="N705" s="50"/>
      <c r="O705" s="50"/>
      <c r="P705" s="50"/>
      <c r="Q705" s="50"/>
      <c r="U705" s="49"/>
      <c r="V705" s="50"/>
      <c r="W705" s="50"/>
      <c r="X705" s="50"/>
      <c r="Y705" s="50"/>
      <c r="Z705" s="50"/>
      <c r="AA705" s="50"/>
      <c r="AB705" s="49"/>
      <c r="AC705" s="50"/>
      <c r="AD705" s="50"/>
      <c r="AE705" s="50"/>
    </row>
    <row r="706" spans="1:31" ht="15.75" customHeight="1" x14ac:dyDescent="0.25">
      <c r="A706" s="49"/>
      <c r="B706" s="50"/>
      <c r="C706" s="50"/>
      <c r="D706" s="50"/>
      <c r="E706" s="50"/>
      <c r="F706" s="50"/>
      <c r="G706" s="50"/>
      <c r="J706" s="49"/>
      <c r="N706" s="50"/>
      <c r="O706" s="50"/>
      <c r="P706" s="50"/>
      <c r="Q706" s="50"/>
      <c r="U706" s="49"/>
      <c r="V706" s="50"/>
      <c r="W706" s="50"/>
      <c r="X706" s="50"/>
      <c r="Y706" s="50"/>
      <c r="Z706" s="50"/>
      <c r="AA706" s="50"/>
      <c r="AB706" s="49"/>
      <c r="AC706" s="50"/>
      <c r="AD706" s="50"/>
      <c r="AE706" s="50"/>
    </row>
    <row r="707" spans="1:31" ht="15.75" customHeight="1" x14ac:dyDescent="0.25">
      <c r="A707" s="49"/>
      <c r="B707" s="50"/>
      <c r="C707" s="50"/>
      <c r="D707" s="50"/>
      <c r="E707" s="50"/>
      <c r="F707" s="50"/>
      <c r="G707" s="50"/>
      <c r="J707" s="49"/>
      <c r="N707" s="50"/>
      <c r="O707" s="50"/>
      <c r="P707" s="50"/>
      <c r="Q707" s="50"/>
      <c r="U707" s="49"/>
      <c r="V707" s="50"/>
      <c r="W707" s="50"/>
      <c r="X707" s="50"/>
      <c r="Y707" s="50"/>
      <c r="Z707" s="50"/>
      <c r="AA707" s="50"/>
      <c r="AB707" s="49"/>
      <c r="AC707" s="50"/>
      <c r="AD707" s="50"/>
      <c r="AE707" s="50"/>
    </row>
    <row r="708" spans="1:31" ht="15.75" customHeight="1" x14ac:dyDescent="0.25">
      <c r="A708" s="49"/>
      <c r="B708" s="50"/>
      <c r="C708" s="50"/>
      <c r="D708" s="50"/>
      <c r="E708" s="50"/>
      <c r="F708" s="50"/>
      <c r="G708" s="50"/>
      <c r="J708" s="49"/>
      <c r="N708" s="50"/>
      <c r="O708" s="50"/>
      <c r="P708" s="50"/>
      <c r="Q708" s="50"/>
      <c r="U708" s="49"/>
      <c r="V708" s="50"/>
      <c r="W708" s="50"/>
      <c r="X708" s="50"/>
      <c r="Y708" s="50"/>
      <c r="Z708" s="50"/>
      <c r="AA708" s="50"/>
      <c r="AB708" s="49"/>
      <c r="AC708" s="50"/>
      <c r="AD708" s="50"/>
      <c r="AE708" s="50"/>
    </row>
    <row r="709" spans="1:31" ht="15.75" customHeight="1" x14ac:dyDescent="0.25">
      <c r="A709" s="49"/>
      <c r="B709" s="50"/>
      <c r="C709" s="50"/>
      <c r="D709" s="50"/>
      <c r="E709" s="50"/>
      <c r="F709" s="50"/>
      <c r="G709" s="50"/>
      <c r="J709" s="49"/>
      <c r="N709" s="50"/>
      <c r="O709" s="50"/>
      <c r="P709" s="50"/>
      <c r="Q709" s="50"/>
      <c r="U709" s="49"/>
      <c r="V709" s="50"/>
      <c r="W709" s="50"/>
      <c r="X709" s="50"/>
      <c r="Y709" s="50"/>
      <c r="Z709" s="50"/>
      <c r="AA709" s="50"/>
      <c r="AB709" s="49"/>
      <c r="AC709" s="50"/>
      <c r="AD709" s="50"/>
      <c r="AE709" s="50"/>
    </row>
    <row r="710" spans="1:31" ht="15.75" customHeight="1" x14ac:dyDescent="0.25">
      <c r="A710" s="49"/>
      <c r="B710" s="50"/>
      <c r="C710" s="50"/>
      <c r="D710" s="50"/>
      <c r="E710" s="50"/>
      <c r="F710" s="50"/>
      <c r="G710" s="50"/>
      <c r="J710" s="49"/>
      <c r="N710" s="50"/>
      <c r="O710" s="50"/>
      <c r="P710" s="50"/>
      <c r="Q710" s="50"/>
      <c r="U710" s="49"/>
      <c r="V710" s="50"/>
      <c r="W710" s="50"/>
      <c r="X710" s="50"/>
      <c r="Y710" s="50"/>
      <c r="Z710" s="50"/>
      <c r="AA710" s="50"/>
      <c r="AB710" s="49"/>
      <c r="AC710" s="50"/>
      <c r="AD710" s="50"/>
      <c r="AE710" s="50"/>
    </row>
    <row r="711" spans="1:31" ht="15.75" customHeight="1" x14ac:dyDescent="0.25">
      <c r="A711" s="49"/>
      <c r="B711" s="50"/>
      <c r="C711" s="50"/>
      <c r="D711" s="50"/>
      <c r="E711" s="50"/>
      <c r="F711" s="50"/>
      <c r="G711" s="50"/>
      <c r="J711" s="49"/>
      <c r="N711" s="50"/>
      <c r="O711" s="50"/>
      <c r="P711" s="50"/>
      <c r="Q711" s="50"/>
      <c r="U711" s="49"/>
      <c r="V711" s="50"/>
      <c r="W711" s="50"/>
      <c r="X711" s="50"/>
      <c r="Y711" s="50"/>
      <c r="Z711" s="50"/>
      <c r="AA711" s="50"/>
      <c r="AB711" s="49"/>
      <c r="AC711" s="50"/>
      <c r="AD711" s="50"/>
      <c r="AE711" s="50"/>
    </row>
    <row r="712" spans="1:31" ht="15.75" customHeight="1" x14ac:dyDescent="0.25">
      <c r="A712" s="49"/>
      <c r="B712" s="50"/>
      <c r="C712" s="50"/>
      <c r="D712" s="50"/>
      <c r="E712" s="50"/>
      <c r="F712" s="50"/>
      <c r="G712" s="50"/>
      <c r="J712" s="49"/>
      <c r="N712" s="50"/>
      <c r="O712" s="50"/>
      <c r="P712" s="50"/>
      <c r="Q712" s="50"/>
      <c r="U712" s="49"/>
      <c r="V712" s="50"/>
      <c r="W712" s="50"/>
      <c r="X712" s="50"/>
      <c r="Y712" s="50"/>
      <c r="Z712" s="50"/>
      <c r="AA712" s="50"/>
      <c r="AB712" s="49"/>
      <c r="AC712" s="50"/>
      <c r="AD712" s="50"/>
      <c r="AE712" s="50"/>
    </row>
    <row r="713" spans="1:31" ht="15.75" customHeight="1" x14ac:dyDescent="0.25">
      <c r="A713" s="49"/>
      <c r="B713" s="50"/>
      <c r="C713" s="50"/>
      <c r="D713" s="50"/>
      <c r="E713" s="50"/>
      <c r="F713" s="50"/>
      <c r="G713" s="50"/>
      <c r="J713" s="49"/>
      <c r="N713" s="50"/>
      <c r="O713" s="50"/>
      <c r="P713" s="50"/>
      <c r="Q713" s="50"/>
      <c r="U713" s="49"/>
      <c r="V713" s="50"/>
      <c r="W713" s="50"/>
      <c r="X713" s="50"/>
      <c r="Y713" s="50"/>
      <c r="Z713" s="50"/>
      <c r="AA713" s="50"/>
      <c r="AB713" s="49"/>
      <c r="AC713" s="50"/>
      <c r="AD713" s="50"/>
      <c r="AE713" s="50"/>
    </row>
    <row r="714" spans="1:31" ht="15.75" customHeight="1" x14ac:dyDescent="0.25">
      <c r="A714" s="49"/>
      <c r="B714" s="50"/>
      <c r="C714" s="50"/>
      <c r="D714" s="50"/>
      <c r="E714" s="50"/>
      <c r="F714" s="50"/>
      <c r="G714" s="50"/>
      <c r="J714" s="49"/>
      <c r="N714" s="50"/>
      <c r="O714" s="50"/>
      <c r="P714" s="50"/>
      <c r="Q714" s="50"/>
      <c r="U714" s="49"/>
      <c r="V714" s="50"/>
      <c r="W714" s="50"/>
      <c r="X714" s="50"/>
      <c r="Y714" s="50"/>
      <c r="Z714" s="50"/>
      <c r="AA714" s="50"/>
      <c r="AB714" s="49"/>
      <c r="AC714" s="50"/>
      <c r="AD714" s="50"/>
      <c r="AE714" s="50"/>
    </row>
    <row r="715" spans="1:31" ht="15.75" customHeight="1" x14ac:dyDescent="0.25">
      <c r="A715" s="49"/>
      <c r="B715" s="50"/>
      <c r="C715" s="50"/>
      <c r="D715" s="50"/>
      <c r="E715" s="50"/>
      <c r="F715" s="50"/>
      <c r="G715" s="50"/>
      <c r="J715" s="49"/>
      <c r="N715" s="50"/>
      <c r="O715" s="50"/>
      <c r="P715" s="50"/>
      <c r="Q715" s="50"/>
      <c r="U715" s="49"/>
      <c r="V715" s="50"/>
      <c r="W715" s="50"/>
      <c r="X715" s="50"/>
      <c r="Y715" s="50"/>
      <c r="Z715" s="50"/>
      <c r="AA715" s="50"/>
      <c r="AB715" s="49"/>
      <c r="AC715" s="50"/>
      <c r="AD715" s="50"/>
      <c r="AE715" s="50"/>
    </row>
    <row r="716" spans="1:31" ht="15.75" customHeight="1" x14ac:dyDescent="0.25">
      <c r="A716" s="49"/>
      <c r="B716" s="50"/>
      <c r="C716" s="50"/>
      <c r="D716" s="50"/>
      <c r="E716" s="50"/>
      <c r="F716" s="50"/>
      <c r="G716" s="50"/>
      <c r="J716" s="49"/>
      <c r="N716" s="50"/>
      <c r="O716" s="50"/>
      <c r="P716" s="50"/>
      <c r="Q716" s="50"/>
      <c r="U716" s="49"/>
      <c r="V716" s="50"/>
      <c r="W716" s="50"/>
      <c r="X716" s="50"/>
      <c r="Y716" s="50"/>
      <c r="Z716" s="50"/>
      <c r="AA716" s="50"/>
      <c r="AB716" s="49"/>
      <c r="AC716" s="50"/>
      <c r="AD716" s="50"/>
      <c r="AE716" s="50"/>
    </row>
    <row r="717" spans="1:31" ht="15.75" customHeight="1" x14ac:dyDescent="0.25">
      <c r="A717" s="49"/>
      <c r="B717" s="50"/>
      <c r="C717" s="50"/>
      <c r="D717" s="50"/>
      <c r="E717" s="50"/>
      <c r="F717" s="50"/>
      <c r="G717" s="50"/>
      <c r="J717" s="49"/>
      <c r="N717" s="50"/>
      <c r="O717" s="50"/>
      <c r="P717" s="50"/>
      <c r="Q717" s="50"/>
      <c r="U717" s="49"/>
      <c r="V717" s="50"/>
      <c r="W717" s="50"/>
      <c r="X717" s="50"/>
      <c r="Y717" s="50"/>
      <c r="Z717" s="50"/>
      <c r="AA717" s="50"/>
      <c r="AB717" s="49"/>
      <c r="AC717" s="50"/>
      <c r="AD717" s="50"/>
      <c r="AE717" s="50"/>
    </row>
    <row r="718" spans="1:31" ht="15.75" customHeight="1" x14ac:dyDescent="0.25">
      <c r="A718" s="49"/>
      <c r="B718" s="50"/>
      <c r="C718" s="50"/>
      <c r="D718" s="50"/>
      <c r="E718" s="50"/>
      <c r="F718" s="50"/>
      <c r="G718" s="50"/>
      <c r="J718" s="49"/>
      <c r="N718" s="50"/>
      <c r="O718" s="50"/>
      <c r="P718" s="50"/>
      <c r="Q718" s="50"/>
      <c r="U718" s="49"/>
      <c r="V718" s="50"/>
      <c r="W718" s="50"/>
      <c r="X718" s="50"/>
      <c r="Y718" s="50"/>
      <c r="Z718" s="50"/>
      <c r="AA718" s="50"/>
      <c r="AB718" s="49"/>
      <c r="AC718" s="50"/>
      <c r="AD718" s="50"/>
      <c r="AE718" s="50"/>
    </row>
    <row r="719" spans="1:31" ht="15.75" customHeight="1" x14ac:dyDescent="0.25">
      <c r="A719" s="49"/>
      <c r="B719" s="50"/>
      <c r="C719" s="50"/>
      <c r="D719" s="50"/>
      <c r="E719" s="50"/>
      <c r="F719" s="50"/>
      <c r="G719" s="50"/>
      <c r="J719" s="49"/>
      <c r="N719" s="50"/>
      <c r="O719" s="50"/>
      <c r="P719" s="50"/>
      <c r="Q719" s="50"/>
      <c r="U719" s="49"/>
      <c r="V719" s="50"/>
      <c r="W719" s="50"/>
      <c r="X719" s="50"/>
      <c r="Y719" s="50"/>
      <c r="Z719" s="50"/>
      <c r="AA719" s="50"/>
      <c r="AB719" s="49"/>
      <c r="AC719" s="50"/>
      <c r="AD719" s="50"/>
      <c r="AE719" s="50"/>
    </row>
    <row r="720" spans="1:31" ht="15.75" customHeight="1" x14ac:dyDescent="0.25">
      <c r="A720" s="49"/>
      <c r="B720" s="50"/>
      <c r="C720" s="50"/>
      <c r="D720" s="50"/>
      <c r="E720" s="50"/>
      <c r="F720" s="50"/>
      <c r="G720" s="50"/>
      <c r="J720" s="49"/>
      <c r="N720" s="50"/>
      <c r="O720" s="50"/>
      <c r="P720" s="50"/>
      <c r="Q720" s="50"/>
      <c r="U720" s="49"/>
      <c r="V720" s="50"/>
      <c r="W720" s="50"/>
      <c r="X720" s="50"/>
      <c r="Y720" s="50"/>
      <c r="Z720" s="50"/>
      <c r="AA720" s="50"/>
      <c r="AB720" s="49"/>
      <c r="AC720" s="50"/>
      <c r="AD720" s="50"/>
      <c r="AE720" s="50"/>
    </row>
    <row r="721" spans="1:31" ht="15.75" customHeight="1" x14ac:dyDescent="0.25">
      <c r="A721" s="49"/>
      <c r="B721" s="50"/>
      <c r="C721" s="50"/>
      <c r="D721" s="50"/>
      <c r="E721" s="50"/>
      <c r="F721" s="50"/>
      <c r="G721" s="50"/>
      <c r="J721" s="49"/>
      <c r="N721" s="50"/>
      <c r="O721" s="50"/>
      <c r="P721" s="50"/>
      <c r="Q721" s="50"/>
      <c r="U721" s="49"/>
      <c r="V721" s="50"/>
      <c r="W721" s="50"/>
      <c r="X721" s="50"/>
      <c r="Y721" s="50"/>
      <c r="Z721" s="50"/>
      <c r="AA721" s="50"/>
      <c r="AB721" s="49"/>
      <c r="AC721" s="50"/>
      <c r="AD721" s="50"/>
      <c r="AE721" s="50"/>
    </row>
    <row r="722" spans="1:31" ht="15.75" customHeight="1" x14ac:dyDescent="0.25">
      <c r="A722" s="49"/>
      <c r="B722" s="50"/>
      <c r="C722" s="50"/>
      <c r="D722" s="50"/>
      <c r="E722" s="50"/>
      <c r="F722" s="50"/>
      <c r="G722" s="50"/>
      <c r="J722" s="49"/>
      <c r="N722" s="50"/>
      <c r="O722" s="50"/>
      <c r="P722" s="50"/>
      <c r="Q722" s="50"/>
      <c r="U722" s="49"/>
      <c r="V722" s="50"/>
      <c r="W722" s="50"/>
      <c r="X722" s="50"/>
      <c r="Y722" s="50"/>
      <c r="Z722" s="50"/>
      <c r="AA722" s="50"/>
      <c r="AB722" s="49"/>
      <c r="AC722" s="50"/>
      <c r="AD722" s="50"/>
      <c r="AE722" s="50"/>
    </row>
    <row r="723" spans="1:31" ht="15.75" customHeight="1" x14ac:dyDescent="0.25">
      <c r="A723" s="49"/>
      <c r="B723" s="50"/>
      <c r="C723" s="50"/>
      <c r="D723" s="50"/>
      <c r="E723" s="50"/>
      <c r="F723" s="50"/>
      <c r="G723" s="50"/>
      <c r="J723" s="49"/>
      <c r="N723" s="50"/>
      <c r="O723" s="50"/>
      <c r="P723" s="50"/>
      <c r="Q723" s="50"/>
      <c r="U723" s="49"/>
      <c r="V723" s="50"/>
      <c r="W723" s="50"/>
      <c r="X723" s="50"/>
      <c r="Y723" s="50"/>
      <c r="Z723" s="50"/>
      <c r="AA723" s="50"/>
      <c r="AB723" s="49"/>
      <c r="AC723" s="50"/>
      <c r="AD723" s="50"/>
      <c r="AE723" s="50"/>
    </row>
    <row r="724" spans="1:31" ht="15.75" customHeight="1" x14ac:dyDescent="0.25">
      <c r="A724" s="49"/>
      <c r="B724" s="50"/>
      <c r="C724" s="50"/>
      <c r="D724" s="50"/>
      <c r="E724" s="50"/>
      <c r="F724" s="50"/>
      <c r="G724" s="50"/>
      <c r="J724" s="49"/>
      <c r="N724" s="50"/>
      <c r="O724" s="50"/>
      <c r="P724" s="50"/>
      <c r="Q724" s="50"/>
      <c r="U724" s="49"/>
      <c r="V724" s="50"/>
      <c r="W724" s="50"/>
      <c r="X724" s="50"/>
      <c r="Y724" s="50"/>
      <c r="Z724" s="50"/>
      <c r="AA724" s="50"/>
      <c r="AB724" s="49"/>
      <c r="AC724" s="50"/>
      <c r="AD724" s="50"/>
      <c r="AE724" s="50"/>
    </row>
    <row r="725" spans="1:31" ht="15.75" customHeight="1" x14ac:dyDescent="0.25">
      <c r="A725" s="49"/>
      <c r="B725" s="50"/>
      <c r="C725" s="50"/>
      <c r="D725" s="50"/>
      <c r="E725" s="50"/>
      <c r="F725" s="50"/>
      <c r="G725" s="50"/>
      <c r="J725" s="49"/>
      <c r="N725" s="50"/>
      <c r="O725" s="50"/>
      <c r="P725" s="50"/>
      <c r="Q725" s="50"/>
      <c r="U725" s="49"/>
      <c r="V725" s="50"/>
      <c r="W725" s="50"/>
      <c r="X725" s="50"/>
      <c r="Y725" s="50"/>
      <c r="Z725" s="50"/>
      <c r="AA725" s="50"/>
      <c r="AB725" s="49"/>
      <c r="AC725" s="50"/>
      <c r="AD725" s="50"/>
      <c r="AE725" s="50"/>
    </row>
    <row r="726" spans="1:31" ht="15.75" customHeight="1" x14ac:dyDescent="0.25">
      <c r="A726" s="49"/>
      <c r="B726" s="50"/>
      <c r="C726" s="50"/>
      <c r="D726" s="50"/>
      <c r="E726" s="50"/>
      <c r="F726" s="50"/>
      <c r="G726" s="50"/>
      <c r="J726" s="49"/>
      <c r="N726" s="50"/>
      <c r="O726" s="50"/>
      <c r="P726" s="50"/>
      <c r="Q726" s="50"/>
      <c r="U726" s="49"/>
      <c r="V726" s="50"/>
      <c r="W726" s="50"/>
      <c r="X726" s="50"/>
      <c r="Y726" s="50"/>
      <c r="Z726" s="50"/>
      <c r="AA726" s="50"/>
      <c r="AB726" s="49"/>
      <c r="AC726" s="50"/>
      <c r="AD726" s="50"/>
      <c r="AE726" s="50"/>
    </row>
    <row r="727" spans="1:31" ht="15.75" customHeight="1" x14ac:dyDescent="0.25">
      <c r="A727" s="49"/>
      <c r="B727" s="50"/>
      <c r="C727" s="50"/>
      <c r="D727" s="50"/>
      <c r="E727" s="50"/>
      <c r="F727" s="50"/>
      <c r="G727" s="50"/>
      <c r="J727" s="49"/>
      <c r="N727" s="50"/>
      <c r="O727" s="50"/>
      <c r="P727" s="50"/>
      <c r="Q727" s="50"/>
      <c r="U727" s="49"/>
      <c r="V727" s="50"/>
      <c r="W727" s="50"/>
      <c r="X727" s="50"/>
      <c r="Y727" s="50"/>
      <c r="Z727" s="50"/>
      <c r="AA727" s="50"/>
      <c r="AB727" s="49"/>
      <c r="AC727" s="50"/>
      <c r="AD727" s="50"/>
      <c r="AE727" s="50"/>
    </row>
    <row r="728" spans="1:31" ht="15.75" customHeight="1" x14ac:dyDescent="0.25">
      <c r="A728" s="49"/>
      <c r="B728" s="50"/>
      <c r="C728" s="50"/>
      <c r="D728" s="50"/>
      <c r="E728" s="50"/>
      <c r="F728" s="50"/>
      <c r="G728" s="50"/>
      <c r="J728" s="49"/>
      <c r="N728" s="50"/>
      <c r="O728" s="50"/>
      <c r="P728" s="50"/>
      <c r="Q728" s="50"/>
      <c r="U728" s="49"/>
      <c r="V728" s="50"/>
      <c r="W728" s="50"/>
      <c r="X728" s="50"/>
      <c r="Y728" s="50"/>
      <c r="Z728" s="50"/>
      <c r="AA728" s="50"/>
      <c r="AB728" s="49"/>
      <c r="AC728" s="50"/>
      <c r="AD728" s="50"/>
      <c r="AE728" s="50"/>
    </row>
    <row r="729" spans="1:31" ht="15.75" customHeight="1" x14ac:dyDescent="0.25">
      <c r="A729" s="49"/>
      <c r="B729" s="50"/>
      <c r="C729" s="50"/>
      <c r="D729" s="50"/>
      <c r="E729" s="50"/>
      <c r="F729" s="50"/>
      <c r="G729" s="50"/>
      <c r="J729" s="49"/>
      <c r="N729" s="50"/>
      <c r="O729" s="50"/>
      <c r="P729" s="50"/>
      <c r="Q729" s="50"/>
      <c r="U729" s="49"/>
      <c r="V729" s="50"/>
      <c r="W729" s="50"/>
      <c r="X729" s="50"/>
      <c r="Y729" s="50"/>
      <c r="Z729" s="50"/>
      <c r="AA729" s="50"/>
      <c r="AB729" s="49"/>
      <c r="AC729" s="50"/>
      <c r="AD729" s="50"/>
      <c r="AE729" s="50"/>
    </row>
    <row r="730" spans="1:31" ht="15.75" customHeight="1" x14ac:dyDescent="0.25">
      <c r="A730" s="49"/>
      <c r="B730" s="50"/>
      <c r="C730" s="50"/>
      <c r="D730" s="50"/>
      <c r="E730" s="50"/>
      <c r="F730" s="50"/>
      <c r="G730" s="50"/>
      <c r="J730" s="49"/>
      <c r="N730" s="50"/>
      <c r="O730" s="50"/>
      <c r="P730" s="50"/>
      <c r="Q730" s="50"/>
      <c r="U730" s="49"/>
      <c r="V730" s="50"/>
      <c r="W730" s="50"/>
      <c r="X730" s="50"/>
      <c r="Y730" s="50"/>
      <c r="Z730" s="50"/>
      <c r="AA730" s="50"/>
      <c r="AB730" s="49"/>
      <c r="AC730" s="50"/>
      <c r="AD730" s="50"/>
      <c r="AE730" s="50"/>
    </row>
    <row r="731" spans="1:31" ht="15.75" customHeight="1" x14ac:dyDescent="0.25">
      <c r="A731" s="49"/>
      <c r="B731" s="50"/>
      <c r="C731" s="50"/>
      <c r="D731" s="50"/>
      <c r="E731" s="50"/>
      <c r="F731" s="50"/>
      <c r="G731" s="50"/>
      <c r="J731" s="49"/>
      <c r="N731" s="50"/>
      <c r="O731" s="50"/>
      <c r="P731" s="50"/>
      <c r="Q731" s="50"/>
      <c r="U731" s="49"/>
      <c r="V731" s="50"/>
      <c r="W731" s="50"/>
      <c r="X731" s="50"/>
      <c r="Y731" s="50"/>
      <c r="Z731" s="50"/>
      <c r="AA731" s="50"/>
      <c r="AB731" s="49"/>
      <c r="AC731" s="50"/>
      <c r="AD731" s="50"/>
      <c r="AE731" s="50"/>
    </row>
    <row r="732" spans="1:31" ht="15.75" customHeight="1" x14ac:dyDescent="0.25">
      <c r="A732" s="49"/>
      <c r="B732" s="50"/>
      <c r="C732" s="50"/>
      <c r="D732" s="50"/>
      <c r="E732" s="50"/>
      <c r="F732" s="50"/>
      <c r="G732" s="50"/>
      <c r="J732" s="49"/>
      <c r="N732" s="50"/>
      <c r="O732" s="50"/>
      <c r="P732" s="50"/>
      <c r="Q732" s="50"/>
      <c r="U732" s="49"/>
      <c r="V732" s="50"/>
      <c r="W732" s="50"/>
      <c r="X732" s="50"/>
      <c r="Y732" s="50"/>
      <c r="Z732" s="50"/>
      <c r="AA732" s="50"/>
      <c r="AB732" s="49"/>
      <c r="AC732" s="50"/>
      <c r="AD732" s="50"/>
      <c r="AE732" s="50"/>
    </row>
    <row r="733" spans="1:31" ht="15.75" customHeight="1" x14ac:dyDescent="0.25">
      <c r="A733" s="49"/>
      <c r="B733" s="50"/>
      <c r="C733" s="50"/>
      <c r="D733" s="50"/>
      <c r="E733" s="50"/>
      <c r="F733" s="50"/>
      <c r="G733" s="50"/>
      <c r="J733" s="49"/>
      <c r="N733" s="50"/>
      <c r="O733" s="50"/>
      <c r="P733" s="50"/>
      <c r="Q733" s="50"/>
      <c r="U733" s="49"/>
      <c r="V733" s="50"/>
      <c r="W733" s="50"/>
      <c r="X733" s="50"/>
      <c r="Y733" s="50"/>
      <c r="Z733" s="50"/>
      <c r="AA733" s="50"/>
      <c r="AB733" s="49"/>
      <c r="AC733" s="50"/>
      <c r="AD733" s="50"/>
      <c r="AE733" s="50"/>
    </row>
    <row r="734" spans="1:31" ht="15.75" customHeight="1" x14ac:dyDescent="0.25">
      <c r="A734" s="49"/>
      <c r="B734" s="50"/>
      <c r="C734" s="50"/>
      <c r="D734" s="50"/>
      <c r="E734" s="50"/>
      <c r="F734" s="50"/>
      <c r="G734" s="50"/>
      <c r="J734" s="49"/>
      <c r="N734" s="50"/>
      <c r="O734" s="50"/>
      <c r="P734" s="50"/>
      <c r="Q734" s="50"/>
      <c r="U734" s="49"/>
      <c r="V734" s="50"/>
      <c r="W734" s="50"/>
      <c r="X734" s="50"/>
      <c r="Y734" s="50"/>
      <c r="Z734" s="50"/>
      <c r="AA734" s="50"/>
      <c r="AB734" s="49"/>
      <c r="AC734" s="50"/>
      <c r="AD734" s="50"/>
      <c r="AE734" s="50"/>
    </row>
    <row r="735" spans="1:31" ht="15.75" customHeight="1" x14ac:dyDescent="0.25">
      <c r="A735" s="49"/>
      <c r="B735" s="50"/>
      <c r="C735" s="50"/>
      <c r="D735" s="50"/>
      <c r="E735" s="50"/>
      <c r="F735" s="50"/>
      <c r="G735" s="50"/>
      <c r="J735" s="49"/>
      <c r="N735" s="50"/>
      <c r="O735" s="50"/>
      <c r="P735" s="50"/>
      <c r="Q735" s="50"/>
      <c r="U735" s="49"/>
      <c r="V735" s="50"/>
      <c r="W735" s="50"/>
      <c r="X735" s="50"/>
      <c r="Y735" s="50"/>
      <c r="Z735" s="50"/>
      <c r="AA735" s="50"/>
      <c r="AB735" s="49"/>
      <c r="AC735" s="50"/>
      <c r="AD735" s="50"/>
      <c r="AE735" s="50"/>
    </row>
    <row r="736" spans="1:31" ht="15.75" customHeight="1" x14ac:dyDescent="0.25">
      <c r="A736" s="49"/>
      <c r="B736" s="50"/>
      <c r="C736" s="50"/>
      <c r="D736" s="50"/>
      <c r="E736" s="50"/>
      <c r="F736" s="50"/>
      <c r="G736" s="50"/>
      <c r="J736" s="49"/>
      <c r="N736" s="50"/>
      <c r="O736" s="50"/>
      <c r="P736" s="50"/>
      <c r="Q736" s="50"/>
      <c r="U736" s="49"/>
      <c r="V736" s="50"/>
      <c r="W736" s="50"/>
      <c r="X736" s="50"/>
      <c r="Y736" s="50"/>
      <c r="Z736" s="50"/>
      <c r="AA736" s="50"/>
      <c r="AB736" s="49"/>
      <c r="AC736" s="50"/>
      <c r="AD736" s="50"/>
      <c r="AE736" s="50"/>
    </row>
    <row r="737" spans="1:31" ht="15.75" customHeight="1" x14ac:dyDescent="0.25">
      <c r="A737" s="49"/>
      <c r="B737" s="50"/>
      <c r="C737" s="50"/>
      <c r="D737" s="50"/>
      <c r="E737" s="50"/>
      <c r="F737" s="50"/>
      <c r="G737" s="50"/>
      <c r="J737" s="49"/>
      <c r="N737" s="50"/>
      <c r="O737" s="50"/>
      <c r="P737" s="50"/>
      <c r="Q737" s="50"/>
      <c r="U737" s="49"/>
      <c r="V737" s="50"/>
      <c r="W737" s="50"/>
      <c r="X737" s="50"/>
      <c r="Y737" s="50"/>
      <c r="Z737" s="50"/>
      <c r="AA737" s="50"/>
      <c r="AB737" s="49"/>
      <c r="AC737" s="50"/>
      <c r="AD737" s="50"/>
      <c r="AE737" s="50"/>
    </row>
    <row r="738" spans="1:31" ht="15.75" customHeight="1" x14ac:dyDescent="0.25">
      <c r="A738" s="49"/>
      <c r="B738" s="50"/>
      <c r="C738" s="50"/>
      <c r="D738" s="50"/>
      <c r="E738" s="50"/>
      <c r="F738" s="50"/>
      <c r="G738" s="50"/>
      <c r="J738" s="49"/>
      <c r="N738" s="50"/>
      <c r="O738" s="50"/>
      <c r="P738" s="50"/>
      <c r="Q738" s="50"/>
      <c r="U738" s="49"/>
      <c r="V738" s="50"/>
      <c r="W738" s="50"/>
      <c r="X738" s="50"/>
      <c r="Y738" s="50"/>
      <c r="Z738" s="50"/>
      <c r="AA738" s="50"/>
      <c r="AB738" s="49"/>
      <c r="AC738" s="50"/>
      <c r="AD738" s="50"/>
      <c r="AE738" s="50"/>
    </row>
    <row r="739" spans="1:31" ht="15.75" customHeight="1" x14ac:dyDescent="0.25">
      <c r="A739" s="49"/>
      <c r="B739" s="50"/>
      <c r="C739" s="50"/>
      <c r="D739" s="50"/>
      <c r="E739" s="50"/>
      <c r="F739" s="50"/>
      <c r="G739" s="50"/>
      <c r="J739" s="49"/>
      <c r="N739" s="50"/>
      <c r="O739" s="50"/>
      <c r="P739" s="50"/>
      <c r="Q739" s="50"/>
      <c r="U739" s="49"/>
      <c r="V739" s="50"/>
      <c r="W739" s="50"/>
      <c r="X739" s="50"/>
      <c r="Y739" s="50"/>
      <c r="Z739" s="50"/>
      <c r="AA739" s="50"/>
      <c r="AB739" s="49"/>
      <c r="AC739" s="50"/>
      <c r="AD739" s="50"/>
      <c r="AE739" s="50"/>
    </row>
    <row r="740" spans="1:31" ht="15.75" customHeight="1" x14ac:dyDescent="0.25">
      <c r="A740" s="49"/>
      <c r="B740" s="50"/>
      <c r="C740" s="50"/>
      <c r="D740" s="50"/>
      <c r="E740" s="50"/>
      <c r="F740" s="50"/>
      <c r="G740" s="50"/>
      <c r="J740" s="49"/>
      <c r="N740" s="50"/>
      <c r="O740" s="50"/>
      <c r="P740" s="50"/>
      <c r="Q740" s="50"/>
      <c r="U740" s="49"/>
      <c r="V740" s="50"/>
      <c r="W740" s="50"/>
      <c r="X740" s="50"/>
      <c r="Y740" s="50"/>
      <c r="Z740" s="50"/>
      <c r="AA740" s="50"/>
      <c r="AB740" s="49"/>
      <c r="AC740" s="50"/>
      <c r="AD740" s="50"/>
      <c r="AE740" s="50"/>
    </row>
    <row r="741" spans="1:31" ht="15.75" customHeight="1" x14ac:dyDescent="0.25">
      <c r="A741" s="49"/>
      <c r="B741" s="50"/>
      <c r="C741" s="50"/>
      <c r="D741" s="50"/>
      <c r="E741" s="50"/>
      <c r="F741" s="50"/>
      <c r="G741" s="50"/>
      <c r="J741" s="49"/>
      <c r="N741" s="50"/>
      <c r="O741" s="50"/>
      <c r="P741" s="50"/>
      <c r="Q741" s="50"/>
      <c r="U741" s="49"/>
      <c r="V741" s="50"/>
      <c r="W741" s="50"/>
      <c r="X741" s="50"/>
      <c r="Y741" s="50"/>
      <c r="Z741" s="50"/>
      <c r="AA741" s="50"/>
      <c r="AB741" s="49"/>
      <c r="AC741" s="50"/>
      <c r="AD741" s="50"/>
      <c r="AE741" s="50"/>
    </row>
    <row r="742" spans="1:31" ht="15.75" customHeight="1" x14ac:dyDescent="0.25">
      <c r="A742" s="49"/>
      <c r="B742" s="50"/>
      <c r="C742" s="50"/>
      <c r="D742" s="50"/>
      <c r="E742" s="50"/>
      <c r="F742" s="50"/>
      <c r="G742" s="50"/>
      <c r="J742" s="49"/>
      <c r="N742" s="50"/>
      <c r="O742" s="50"/>
      <c r="P742" s="50"/>
      <c r="Q742" s="50"/>
      <c r="U742" s="49"/>
      <c r="V742" s="50"/>
      <c r="W742" s="50"/>
      <c r="X742" s="50"/>
      <c r="Y742" s="50"/>
      <c r="Z742" s="50"/>
      <c r="AA742" s="50"/>
      <c r="AB742" s="49"/>
      <c r="AC742" s="50"/>
      <c r="AD742" s="50"/>
      <c r="AE742" s="50"/>
    </row>
    <row r="743" spans="1:31" ht="15.75" customHeight="1" x14ac:dyDescent="0.25">
      <c r="A743" s="49"/>
      <c r="B743" s="50"/>
      <c r="C743" s="50"/>
      <c r="D743" s="50"/>
      <c r="E743" s="50"/>
      <c r="F743" s="50"/>
      <c r="G743" s="50"/>
      <c r="J743" s="49"/>
      <c r="N743" s="50"/>
      <c r="O743" s="50"/>
      <c r="P743" s="50"/>
      <c r="Q743" s="50"/>
      <c r="U743" s="49"/>
      <c r="V743" s="50"/>
      <c r="W743" s="50"/>
      <c r="X743" s="50"/>
      <c r="Y743" s="50"/>
      <c r="Z743" s="50"/>
      <c r="AA743" s="50"/>
      <c r="AB743" s="49"/>
      <c r="AC743" s="50"/>
      <c r="AD743" s="50"/>
      <c r="AE743" s="50"/>
    </row>
    <row r="744" spans="1:31" ht="15.75" customHeight="1" x14ac:dyDescent="0.25">
      <c r="A744" s="49"/>
      <c r="B744" s="50"/>
      <c r="C744" s="50"/>
      <c r="D744" s="50"/>
      <c r="E744" s="50"/>
      <c r="F744" s="50"/>
      <c r="G744" s="50"/>
      <c r="J744" s="49"/>
      <c r="N744" s="50"/>
      <c r="O744" s="50"/>
      <c r="P744" s="50"/>
      <c r="Q744" s="50"/>
      <c r="U744" s="49"/>
      <c r="V744" s="50"/>
      <c r="W744" s="50"/>
      <c r="X744" s="50"/>
      <c r="Y744" s="50"/>
      <c r="Z744" s="50"/>
      <c r="AA744" s="50"/>
      <c r="AB744" s="49"/>
      <c r="AC744" s="50"/>
      <c r="AD744" s="50"/>
      <c r="AE744" s="50"/>
    </row>
    <row r="745" spans="1:31" ht="15.75" customHeight="1" x14ac:dyDescent="0.25">
      <c r="A745" s="49"/>
      <c r="B745" s="50"/>
      <c r="C745" s="50"/>
      <c r="D745" s="50"/>
      <c r="E745" s="50"/>
      <c r="F745" s="50"/>
      <c r="G745" s="50"/>
      <c r="J745" s="49"/>
      <c r="N745" s="50"/>
      <c r="O745" s="50"/>
      <c r="P745" s="50"/>
      <c r="Q745" s="50"/>
      <c r="U745" s="49"/>
      <c r="V745" s="50"/>
      <c r="W745" s="50"/>
      <c r="X745" s="50"/>
      <c r="Y745" s="50"/>
      <c r="Z745" s="50"/>
      <c r="AA745" s="50"/>
      <c r="AB745" s="49"/>
      <c r="AC745" s="50"/>
      <c r="AD745" s="50"/>
      <c r="AE745" s="50"/>
    </row>
    <row r="746" spans="1:31" ht="15.75" customHeight="1" x14ac:dyDescent="0.25">
      <c r="A746" s="49"/>
      <c r="B746" s="50"/>
      <c r="C746" s="50"/>
      <c r="D746" s="50"/>
      <c r="E746" s="50"/>
      <c r="F746" s="50"/>
      <c r="G746" s="50"/>
      <c r="J746" s="49"/>
      <c r="N746" s="50"/>
      <c r="O746" s="50"/>
      <c r="P746" s="50"/>
      <c r="Q746" s="50"/>
      <c r="U746" s="49"/>
      <c r="V746" s="50"/>
      <c r="W746" s="50"/>
      <c r="X746" s="50"/>
      <c r="Y746" s="50"/>
      <c r="Z746" s="50"/>
      <c r="AA746" s="50"/>
      <c r="AB746" s="49"/>
      <c r="AC746" s="50"/>
      <c r="AD746" s="50"/>
      <c r="AE746" s="50"/>
    </row>
    <row r="747" spans="1:31" ht="15.75" customHeight="1" x14ac:dyDescent="0.25">
      <c r="A747" s="49"/>
      <c r="B747" s="50"/>
      <c r="C747" s="50"/>
      <c r="D747" s="50"/>
      <c r="E747" s="50"/>
      <c r="F747" s="50"/>
      <c r="G747" s="50"/>
      <c r="J747" s="49"/>
      <c r="N747" s="50"/>
      <c r="O747" s="50"/>
      <c r="P747" s="50"/>
      <c r="Q747" s="50"/>
      <c r="U747" s="49"/>
      <c r="V747" s="50"/>
      <c r="W747" s="50"/>
      <c r="X747" s="50"/>
      <c r="Y747" s="50"/>
      <c r="Z747" s="50"/>
      <c r="AA747" s="50"/>
      <c r="AB747" s="49"/>
      <c r="AC747" s="50"/>
      <c r="AD747" s="50"/>
      <c r="AE747" s="50"/>
    </row>
    <row r="748" spans="1:31" ht="15.75" customHeight="1" x14ac:dyDescent="0.25">
      <c r="A748" s="49"/>
      <c r="B748" s="50"/>
      <c r="C748" s="50"/>
      <c r="D748" s="50"/>
      <c r="E748" s="50"/>
      <c r="F748" s="50"/>
      <c r="G748" s="50"/>
      <c r="J748" s="49"/>
      <c r="N748" s="50"/>
      <c r="O748" s="50"/>
      <c r="P748" s="50"/>
      <c r="Q748" s="50"/>
      <c r="U748" s="49"/>
      <c r="V748" s="50"/>
      <c r="W748" s="50"/>
      <c r="X748" s="50"/>
      <c r="Y748" s="50"/>
      <c r="Z748" s="50"/>
      <c r="AA748" s="50"/>
      <c r="AB748" s="49"/>
      <c r="AC748" s="50"/>
      <c r="AD748" s="50"/>
      <c r="AE748" s="50"/>
    </row>
    <row r="749" spans="1:31" ht="15.75" customHeight="1" x14ac:dyDescent="0.25">
      <c r="A749" s="49"/>
      <c r="B749" s="50"/>
      <c r="C749" s="50"/>
      <c r="D749" s="50"/>
      <c r="E749" s="50"/>
      <c r="F749" s="50"/>
      <c r="G749" s="50"/>
      <c r="J749" s="49"/>
      <c r="N749" s="50"/>
      <c r="O749" s="50"/>
      <c r="P749" s="50"/>
      <c r="Q749" s="50"/>
      <c r="U749" s="49"/>
      <c r="V749" s="50"/>
      <c r="W749" s="50"/>
      <c r="X749" s="50"/>
      <c r="Y749" s="50"/>
      <c r="Z749" s="50"/>
      <c r="AA749" s="50"/>
      <c r="AB749" s="49"/>
      <c r="AC749" s="50"/>
      <c r="AD749" s="50"/>
      <c r="AE749" s="50"/>
    </row>
    <row r="750" spans="1:31" ht="15.75" customHeight="1" x14ac:dyDescent="0.25">
      <c r="A750" s="49"/>
      <c r="B750" s="50"/>
      <c r="C750" s="50"/>
      <c r="D750" s="50"/>
      <c r="E750" s="50"/>
      <c r="F750" s="50"/>
      <c r="G750" s="50"/>
      <c r="J750" s="49"/>
      <c r="N750" s="50"/>
      <c r="O750" s="50"/>
      <c r="P750" s="50"/>
      <c r="Q750" s="50"/>
      <c r="U750" s="49"/>
      <c r="V750" s="50"/>
      <c r="W750" s="50"/>
      <c r="X750" s="50"/>
      <c r="Y750" s="50"/>
      <c r="Z750" s="50"/>
      <c r="AA750" s="50"/>
      <c r="AB750" s="49"/>
      <c r="AC750" s="50"/>
      <c r="AD750" s="50"/>
      <c r="AE750" s="50"/>
    </row>
    <row r="751" spans="1:31" ht="15.75" customHeight="1" x14ac:dyDescent="0.25">
      <c r="A751" s="49"/>
      <c r="B751" s="50"/>
      <c r="C751" s="50"/>
      <c r="D751" s="50"/>
      <c r="E751" s="50"/>
      <c r="F751" s="50"/>
      <c r="G751" s="50"/>
      <c r="J751" s="49"/>
      <c r="N751" s="50"/>
      <c r="O751" s="50"/>
      <c r="P751" s="50"/>
      <c r="Q751" s="50"/>
      <c r="U751" s="49"/>
      <c r="V751" s="50"/>
      <c r="W751" s="50"/>
      <c r="X751" s="50"/>
      <c r="Y751" s="50"/>
      <c r="Z751" s="50"/>
      <c r="AA751" s="50"/>
      <c r="AB751" s="49"/>
      <c r="AC751" s="50"/>
      <c r="AD751" s="50"/>
      <c r="AE751" s="50"/>
    </row>
    <row r="752" spans="1:31" ht="15.75" customHeight="1" x14ac:dyDescent="0.25">
      <c r="A752" s="49"/>
      <c r="B752" s="50"/>
      <c r="C752" s="50"/>
      <c r="D752" s="50"/>
      <c r="E752" s="50"/>
      <c r="F752" s="50"/>
      <c r="G752" s="50"/>
      <c r="J752" s="49"/>
      <c r="N752" s="50"/>
      <c r="O752" s="50"/>
      <c r="P752" s="50"/>
      <c r="Q752" s="50"/>
      <c r="U752" s="49"/>
      <c r="V752" s="50"/>
      <c r="W752" s="50"/>
      <c r="X752" s="50"/>
      <c r="Y752" s="50"/>
      <c r="Z752" s="50"/>
      <c r="AA752" s="50"/>
      <c r="AB752" s="49"/>
      <c r="AC752" s="50"/>
      <c r="AD752" s="50"/>
      <c r="AE752" s="50"/>
    </row>
    <row r="753" spans="1:31" ht="15.75" customHeight="1" x14ac:dyDescent="0.25">
      <c r="A753" s="49"/>
      <c r="B753" s="50"/>
      <c r="C753" s="50"/>
      <c r="D753" s="50"/>
      <c r="E753" s="50"/>
      <c r="F753" s="50"/>
      <c r="G753" s="50"/>
      <c r="J753" s="49"/>
      <c r="N753" s="50"/>
      <c r="O753" s="50"/>
      <c r="P753" s="50"/>
      <c r="Q753" s="50"/>
      <c r="U753" s="49"/>
      <c r="V753" s="50"/>
      <c r="W753" s="50"/>
      <c r="X753" s="50"/>
      <c r="Y753" s="50"/>
      <c r="Z753" s="50"/>
      <c r="AA753" s="50"/>
      <c r="AB753" s="49"/>
      <c r="AC753" s="50"/>
      <c r="AD753" s="50"/>
      <c r="AE753" s="50"/>
    </row>
    <row r="754" spans="1:31" ht="15.75" customHeight="1" x14ac:dyDescent="0.25">
      <c r="A754" s="49"/>
      <c r="B754" s="50"/>
      <c r="C754" s="50"/>
      <c r="D754" s="50"/>
      <c r="E754" s="50"/>
      <c r="F754" s="50"/>
      <c r="G754" s="50"/>
      <c r="J754" s="49"/>
      <c r="N754" s="50"/>
      <c r="O754" s="50"/>
      <c r="P754" s="50"/>
      <c r="Q754" s="50"/>
      <c r="U754" s="49"/>
      <c r="V754" s="50"/>
      <c r="W754" s="50"/>
      <c r="X754" s="50"/>
      <c r="Y754" s="50"/>
      <c r="Z754" s="50"/>
      <c r="AA754" s="50"/>
      <c r="AB754" s="49"/>
      <c r="AC754" s="50"/>
      <c r="AD754" s="50"/>
      <c r="AE754" s="50"/>
    </row>
    <row r="755" spans="1:31" ht="15.75" customHeight="1" x14ac:dyDescent="0.25">
      <c r="A755" s="49"/>
      <c r="B755" s="50"/>
      <c r="C755" s="50"/>
      <c r="D755" s="50"/>
      <c r="E755" s="50"/>
      <c r="F755" s="50"/>
      <c r="G755" s="50"/>
      <c r="J755" s="49"/>
      <c r="N755" s="50"/>
      <c r="O755" s="50"/>
      <c r="P755" s="50"/>
      <c r="Q755" s="50"/>
      <c r="U755" s="49"/>
      <c r="V755" s="50"/>
      <c r="W755" s="50"/>
      <c r="X755" s="50"/>
      <c r="Y755" s="50"/>
      <c r="Z755" s="50"/>
      <c r="AA755" s="50"/>
      <c r="AB755" s="49"/>
      <c r="AC755" s="50"/>
      <c r="AD755" s="50"/>
      <c r="AE755" s="50"/>
    </row>
    <row r="756" spans="1:31" ht="15.75" customHeight="1" x14ac:dyDescent="0.25">
      <c r="A756" s="49"/>
      <c r="B756" s="50"/>
      <c r="C756" s="50"/>
      <c r="D756" s="50"/>
      <c r="E756" s="50"/>
      <c r="F756" s="50"/>
      <c r="G756" s="50"/>
      <c r="J756" s="49"/>
      <c r="N756" s="50"/>
      <c r="O756" s="50"/>
      <c r="P756" s="50"/>
      <c r="Q756" s="50"/>
      <c r="U756" s="49"/>
      <c r="V756" s="50"/>
      <c r="W756" s="50"/>
      <c r="X756" s="50"/>
      <c r="Y756" s="50"/>
      <c r="Z756" s="50"/>
      <c r="AA756" s="50"/>
      <c r="AB756" s="49"/>
      <c r="AC756" s="50"/>
      <c r="AD756" s="50"/>
      <c r="AE756" s="50"/>
    </row>
    <row r="757" spans="1:31" ht="15.75" customHeight="1" x14ac:dyDescent="0.25">
      <c r="A757" s="49"/>
      <c r="B757" s="50"/>
      <c r="C757" s="50"/>
      <c r="D757" s="50"/>
      <c r="E757" s="50"/>
      <c r="F757" s="50"/>
      <c r="G757" s="50"/>
      <c r="J757" s="49"/>
      <c r="N757" s="50"/>
      <c r="O757" s="50"/>
      <c r="P757" s="50"/>
      <c r="Q757" s="50"/>
      <c r="U757" s="49"/>
      <c r="V757" s="50"/>
      <c r="W757" s="50"/>
      <c r="X757" s="50"/>
      <c r="Y757" s="50"/>
      <c r="Z757" s="50"/>
      <c r="AA757" s="50"/>
      <c r="AB757" s="49"/>
      <c r="AC757" s="50"/>
      <c r="AD757" s="50"/>
      <c r="AE757" s="50"/>
    </row>
    <row r="758" spans="1:31" ht="15.75" customHeight="1" x14ac:dyDescent="0.25">
      <c r="A758" s="49"/>
      <c r="B758" s="50"/>
      <c r="C758" s="50"/>
      <c r="D758" s="50"/>
      <c r="E758" s="50"/>
      <c r="F758" s="50"/>
      <c r="G758" s="50"/>
      <c r="J758" s="49"/>
      <c r="N758" s="50"/>
      <c r="O758" s="50"/>
      <c r="P758" s="50"/>
      <c r="Q758" s="50"/>
      <c r="U758" s="49"/>
      <c r="V758" s="50"/>
      <c r="W758" s="50"/>
      <c r="X758" s="50"/>
      <c r="Y758" s="50"/>
      <c r="Z758" s="50"/>
      <c r="AA758" s="50"/>
      <c r="AB758" s="49"/>
      <c r="AC758" s="50"/>
      <c r="AD758" s="50"/>
      <c r="AE758" s="50"/>
    </row>
    <row r="759" spans="1:31" ht="15.75" customHeight="1" x14ac:dyDescent="0.25">
      <c r="A759" s="49"/>
      <c r="B759" s="50"/>
      <c r="C759" s="50"/>
      <c r="D759" s="50"/>
      <c r="E759" s="50"/>
      <c r="F759" s="50"/>
      <c r="G759" s="50"/>
      <c r="J759" s="49"/>
      <c r="N759" s="50"/>
      <c r="O759" s="50"/>
      <c r="P759" s="50"/>
      <c r="Q759" s="50"/>
      <c r="U759" s="49"/>
      <c r="V759" s="50"/>
      <c r="W759" s="50"/>
      <c r="X759" s="50"/>
      <c r="Y759" s="50"/>
      <c r="Z759" s="50"/>
      <c r="AA759" s="50"/>
      <c r="AB759" s="49"/>
      <c r="AC759" s="50"/>
      <c r="AD759" s="50"/>
      <c r="AE759" s="50"/>
    </row>
    <row r="760" spans="1:31" ht="15.75" customHeight="1" x14ac:dyDescent="0.25">
      <c r="A760" s="49"/>
      <c r="B760" s="50"/>
      <c r="C760" s="50"/>
      <c r="D760" s="50"/>
      <c r="E760" s="50"/>
      <c r="F760" s="50"/>
      <c r="G760" s="50"/>
      <c r="J760" s="49"/>
      <c r="N760" s="50"/>
      <c r="O760" s="50"/>
      <c r="P760" s="50"/>
      <c r="Q760" s="50"/>
      <c r="U760" s="49"/>
      <c r="V760" s="50"/>
      <c r="W760" s="50"/>
      <c r="X760" s="50"/>
      <c r="Y760" s="50"/>
      <c r="Z760" s="50"/>
      <c r="AA760" s="50"/>
      <c r="AB760" s="49"/>
      <c r="AC760" s="50"/>
      <c r="AD760" s="50"/>
      <c r="AE760" s="50"/>
    </row>
    <row r="761" spans="1:31" ht="15.75" customHeight="1" x14ac:dyDescent="0.25">
      <c r="A761" s="49"/>
      <c r="B761" s="50"/>
      <c r="C761" s="50"/>
      <c r="D761" s="50"/>
      <c r="E761" s="50"/>
      <c r="F761" s="50"/>
      <c r="G761" s="50"/>
      <c r="J761" s="49"/>
      <c r="N761" s="50"/>
      <c r="O761" s="50"/>
      <c r="P761" s="50"/>
      <c r="Q761" s="50"/>
      <c r="U761" s="49"/>
      <c r="V761" s="50"/>
      <c r="W761" s="50"/>
      <c r="X761" s="50"/>
      <c r="Y761" s="50"/>
      <c r="Z761" s="50"/>
      <c r="AA761" s="50"/>
      <c r="AB761" s="49"/>
      <c r="AC761" s="50"/>
      <c r="AD761" s="50"/>
      <c r="AE761" s="50"/>
    </row>
    <row r="762" spans="1:31" ht="15.75" customHeight="1" x14ac:dyDescent="0.25">
      <c r="A762" s="49"/>
      <c r="B762" s="50"/>
      <c r="C762" s="50"/>
      <c r="D762" s="50"/>
      <c r="E762" s="50"/>
      <c r="F762" s="50"/>
      <c r="G762" s="50"/>
      <c r="J762" s="49"/>
      <c r="N762" s="50"/>
      <c r="O762" s="50"/>
      <c r="P762" s="50"/>
      <c r="Q762" s="50"/>
      <c r="U762" s="49"/>
      <c r="V762" s="50"/>
      <c r="W762" s="50"/>
      <c r="X762" s="50"/>
      <c r="Y762" s="50"/>
      <c r="Z762" s="50"/>
      <c r="AA762" s="50"/>
      <c r="AB762" s="49"/>
      <c r="AC762" s="50"/>
      <c r="AD762" s="50"/>
      <c r="AE762" s="50"/>
    </row>
    <row r="763" spans="1:31" ht="15.75" customHeight="1" x14ac:dyDescent="0.25">
      <c r="A763" s="49"/>
      <c r="B763" s="50"/>
      <c r="C763" s="50"/>
      <c r="D763" s="50"/>
      <c r="E763" s="50"/>
      <c r="F763" s="50"/>
      <c r="G763" s="50"/>
      <c r="J763" s="49"/>
      <c r="N763" s="50"/>
      <c r="O763" s="50"/>
      <c r="P763" s="50"/>
      <c r="Q763" s="50"/>
      <c r="U763" s="49"/>
      <c r="V763" s="50"/>
      <c r="W763" s="50"/>
      <c r="X763" s="50"/>
      <c r="Y763" s="50"/>
      <c r="Z763" s="50"/>
      <c r="AA763" s="50"/>
      <c r="AB763" s="49"/>
      <c r="AC763" s="50"/>
      <c r="AD763" s="50"/>
      <c r="AE763" s="50"/>
    </row>
    <row r="764" spans="1:31" ht="15.75" customHeight="1" x14ac:dyDescent="0.25">
      <c r="A764" s="49"/>
      <c r="B764" s="50"/>
      <c r="C764" s="50"/>
      <c r="D764" s="50"/>
      <c r="E764" s="50"/>
      <c r="F764" s="50"/>
      <c r="G764" s="50"/>
      <c r="J764" s="49"/>
      <c r="N764" s="50"/>
      <c r="O764" s="50"/>
      <c r="P764" s="50"/>
      <c r="Q764" s="50"/>
      <c r="U764" s="49"/>
      <c r="V764" s="50"/>
      <c r="W764" s="50"/>
      <c r="X764" s="50"/>
      <c r="Y764" s="50"/>
      <c r="Z764" s="50"/>
      <c r="AA764" s="50"/>
      <c r="AB764" s="49"/>
      <c r="AC764" s="50"/>
      <c r="AD764" s="50"/>
      <c r="AE764" s="50"/>
    </row>
    <row r="765" spans="1:31" ht="15.75" customHeight="1" x14ac:dyDescent="0.25">
      <c r="A765" s="49"/>
      <c r="B765" s="50"/>
      <c r="C765" s="50"/>
      <c r="D765" s="50"/>
      <c r="E765" s="50"/>
      <c r="F765" s="50"/>
      <c r="G765" s="50"/>
      <c r="J765" s="49"/>
      <c r="N765" s="50"/>
      <c r="O765" s="50"/>
      <c r="P765" s="50"/>
      <c r="Q765" s="50"/>
      <c r="U765" s="49"/>
      <c r="V765" s="50"/>
      <c r="W765" s="50"/>
      <c r="X765" s="50"/>
      <c r="Y765" s="50"/>
      <c r="Z765" s="50"/>
      <c r="AA765" s="50"/>
      <c r="AB765" s="49"/>
      <c r="AC765" s="50"/>
      <c r="AD765" s="50"/>
      <c r="AE765" s="50"/>
    </row>
    <row r="766" spans="1:31" ht="15.75" customHeight="1" x14ac:dyDescent="0.25">
      <c r="A766" s="49"/>
      <c r="B766" s="50"/>
      <c r="C766" s="50"/>
      <c r="D766" s="50"/>
      <c r="E766" s="50"/>
      <c r="F766" s="50"/>
      <c r="G766" s="50"/>
      <c r="J766" s="49"/>
      <c r="N766" s="50"/>
      <c r="O766" s="50"/>
      <c r="P766" s="50"/>
      <c r="Q766" s="50"/>
      <c r="U766" s="49"/>
      <c r="V766" s="50"/>
      <c r="W766" s="50"/>
      <c r="X766" s="50"/>
      <c r="Y766" s="50"/>
      <c r="Z766" s="50"/>
      <c r="AA766" s="50"/>
      <c r="AB766" s="49"/>
      <c r="AC766" s="50"/>
      <c r="AD766" s="50"/>
      <c r="AE766" s="50"/>
    </row>
    <row r="767" spans="1:31" ht="15.75" customHeight="1" x14ac:dyDescent="0.25">
      <c r="A767" s="49"/>
      <c r="B767" s="50"/>
      <c r="C767" s="50"/>
      <c r="D767" s="50"/>
      <c r="E767" s="50"/>
      <c r="F767" s="50"/>
      <c r="G767" s="50"/>
      <c r="J767" s="49"/>
      <c r="N767" s="50"/>
      <c r="O767" s="50"/>
      <c r="P767" s="50"/>
      <c r="Q767" s="50"/>
      <c r="U767" s="49"/>
      <c r="V767" s="50"/>
      <c r="W767" s="50"/>
      <c r="X767" s="50"/>
      <c r="Y767" s="50"/>
      <c r="Z767" s="50"/>
      <c r="AA767" s="50"/>
      <c r="AB767" s="49"/>
      <c r="AC767" s="50"/>
      <c r="AD767" s="50"/>
      <c r="AE767" s="50"/>
    </row>
    <row r="768" spans="1:31" ht="15.75" customHeight="1" x14ac:dyDescent="0.25">
      <c r="A768" s="49"/>
      <c r="B768" s="50"/>
      <c r="C768" s="50"/>
      <c r="D768" s="50"/>
      <c r="E768" s="50"/>
      <c r="F768" s="50"/>
      <c r="G768" s="50"/>
      <c r="J768" s="49"/>
      <c r="N768" s="50"/>
      <c r="O768" s="50"/>
      <c r="P768" s="50"/>
      <c r="Q768" s="50"/>
      <c r="U768" s="49"/>
      <c r="V768" s="50"/>
      <c r="W768" s="50"/>
      <c r="X768" s="50"/>
      <c r="Y768" s="50"/>
      <c r="Z768" s="50"/>
      <c r="AA768" s="50"/>
      <c r="AB768" s="49"/>
      <c r="AC768" s="50"/>
      <c r="AD768" s="50"/>
      <c r="AE768" s="50"/>
    </row>
    <row r="769" spans="1:31" ht="15.75" customHeight="1" x14ac:dyDescent="0.25">
      <c r="A769" s="49"/>
      <c r="B769" s="50"/>
      <c r="C769" s="50"/>
      <c r="D769" s="50"/>
      <c r="E769" s="50"/>
      <c r="F769" s="50"/>
      <c r="G769" s="50"/>
      <c r="J769" s="49"/>
      <c r="N769" s="50"/>
      <c r="O769" s="50"/>
      <c r="P769" s="50"/>
      <c r="Q769" s="50"/>
      <c r="U769" s="49"/>
      <c r="V769" s="50"/>
      <c r="W769" s="50"/>
      <c r="X769" s="50"/>
      <c r="Y769" s="50"/>
      <c r="Z769" s="50"/>
      <c r="AA769" s="50"/>
      <c r="AB769" s="49"/>
      <c r="AC769" s="50"/>
      <c r="AD769" s="50"/>
      <c r="AE769" s="50"/>
    </row>
    <row r="770" spans="1:31" ht="15.75" customHeight="1" x14ac:dyDescent="0.25">
      <c r="A770" s="49"/>
      <c r="B770" s="50"/>
      <c r="C770" s="50"/>
      <c r="D770" s="50"/>
      <c r="E770" s="50"/>
      <c r="F770" s="50"/>
      <c r="G770" s="50"/>
      <c r="J770" s="49"/>
      <c r="N770" s="50"/>
      <c r="O770" s="50"/>
      <c r="P770" s="50"/>
      <c r="Q770" s="50"/>
      <c r="U770" s="49"/>
      <c r="V770" s="50"/>
      <c r="W770" s="50"/>
      <c r="X770" s="50"/>
      <c r="Y770" s="50"/>
      <c r="Z770" s="50"/>
      <c r="AA770" s="50"/>
      <c r="AB770" s="49"/>
      <c r="AC770" s="50"/>
      <c r="AD770" s="50"/>
      <c r="AE770" s="50"/>
    </row>
    <row r="771" spans="1:31" ht="15.75" customHeight="1" x14ac:dyDescent="0.25">
      <c r="A771" s="49"/>
      <c r="B771" s="50"/>
      <c r="C771" s="50"/>
      <c r="D771" s="50"/>
      <c r="E771" s="50"/>
      <c r="F771" s="50"/>
      <c r="G771" s="50"/>
      <c r="J771" s="49"/>
      <c r="N771" s="50"/>
      <c r="O771" s="50"/>
      <c r="P771" s="50"/>
      <c r="Q771" s="50"/>
      <c r="U771" s="49"/>
      <c r="V771" s="50"/>
      <c r="W771" s="50"/>
      <c r="X771" s="50"/>
      <c r="Y771" s="50"/>
      <c r="Z771" s="50"/>
      <c r="AA771" s="50"/>
      <c r="AB771" s="49"/>
      <c r="AC771" s="50"/>
      <c r="AD771" s="50"/>
      <c r="AE771" s="50"/>
    </row>
    <row r="772" spans="1:31" ht="15.75" customHeight="1" x14ac:dyDescent="0.25">
      <c r="A772" s="49"/>
      <c r="B772" s="50"/>
      <c r="C772" s="50"/>
      <c r="D772" s="50"/>
      <c r="E772" s="50"/>
      <c r="F772" s="50"/>
      <c r="G772" s="50"/>
      <c r="J772" s="49"/>
      <c r="N772" s="50"/>
      <c r="O772" s="50"/>
      <c r="P772" s="50"/>
      <c r="Q772" s="50"/>
      <c r="U772" s="49"/>
      <c r="V772" s="50"/>
      <c r="W772" s="50"/>
      <c r="X772" s="50"/>
      <c r="Y772" s="50"/>
      <c r="Z772" s="50"/>
      <c r="AA772" s="50"/>
      <c r="AB772" s="49"/>
      <c r="AC772" s="50"/>
      <c r="AD772" s="50"/>
      <c r="AE772" s="50"/>
    </row>
    <row r="773" spans="1:31" ht="15.75" customHeight="1" x14ac:dyDescent="0.25">
      <c r="A773" s="49"/>
      <c r="B773" s="50"/>
      <c r="C773" s="50"/>
      <c r="D773" s="50"/>
      <c r="E773" s="50"/>
      <c r="F773" s="50"/>
      <c r="G773" s="50"/>
      <c r="J773" s="49"/>
      <c r="N773" s="50"/>
      <c r="O773" s="50"/>
      <c r="P773" s="50"/>
      <c r="Q773" s="50"/>
      <c r="U773" s="49"/>
      <c r="V773" s="50"/>
      <c r="W773" s="50"/>
      <c r="X773" s="50"/>
      <c r="Y773" s="50"/>
      <c r="Z773" s="50"/>
      <c r="AA773" s="50"/>
      <c r="AB773" s="49"/>
      <c r="AC773" s="50"/>
      <c r="AD773" s="50"/>
      <c r="AE773" s="50"/>
    </row>
    <row r="774" spans="1:31" ht="15.75" customHeight="1" x14ac:dyDescent="0.25">
      <c r="A774" s="49"/>
      <c r="B774" s="50"/>
      <c r="C774" s="50"/>
      <c r="D774" s="50"/>
      <c r="E774" s="50"/>
      <c r="F774" s="50"/>
      <c r="G774" s="50"/>
      <c r="J774" s="49"/>
      <c r="N774" s="50"/>
      <c r="O774" s="50"/>
      <c r="P774" s="50"/>
      <c r="Q774" s="50"/>
      <c r="U774" s="49"/>
      <c r="V774" s="50"/>
      <c r="W774" s="50"/>
      <c r="X774" s="50"/>
      <c r="Y774" s="50"/>
      <c r="Z774" s="50"/>
      <c r="AA774" s="50"/>
      <c r="AB774" s="49"/>
      <c r="AC774" s="50"/>
      <c r="AD774" s="50"/>
      <c r="AE774" s="50"/>
    </row>
    <row r="775" spans="1:31" ht="15.75" customHeight="1" x14ac:dyDescent="0.25">
      <c r="A775" s="49"/>
      <c r="B775" s="50"/>
      <c r="C775" s="50"/>
      <c r="D775" s="50"/>
      <c r="E775" s="50"/>
      <c r="F775" s="50"/>
      <c r="G775" s="50"/>
      <c r="J775" s="49"/>
      <c r="N775" s="50"/>
      <c r="O775" s="50"/>
      <c r="P775" s="50"/>
      <c r="Q775" s="50"/>
      <c r="U775" s="49"/>
      <c r="V775" s="50"/>
      <c r="W775" s="50"/>
      <c r="X775" s="50"/>
      <c r="Y775" s="50"/>
      <c r="Z775" s="50"/>
      <c r="AA775" s="50"/>
      <c r="AB775" s="49"/>
      <c r="AC775" s="50"/>
      <c r="AD775" s="50"/>
      <c r="AE775" s="50"/>
    </row>
    <row r="776" spans="1:31" ht="15.75" customHeight="1" x14ac:dyDescent="0.25">
      <c r="A776" s="49"/>
      <c r="B776" s="50"/>
      <c r="C776" s="50"/>
      <c r="D776" s="50"/>
      <c r="E776" s="50"/>
      <c r="F776" s="50"/>
      <c r="G776" s="50"/>
      <c r="J776" s="49"/>
      <c r="N776" s="50"/>
      <c r="O776" s="50"/>
      <c r="P776" s="50"/>
      <c r="Q776" s="50"/>
      <c r="U776" s="49"/>
      <c r="V776" s="50"/>
      <c r="W776" s="50"/>
      <c r="X776" s="50"/>
      <c r="Y776" s="50"/>
      <c r="Z776" s="50"/>
      <c r="AA776" s="50"/>
      <c r="AB776" s="49"/>
      <c r="AC776" s="50"/>
      <c r="AD776" s="50"/>
      <c r="AE776" s="50"/>
    </row>
    <row r="777" spans="1:31" ht="15.75" customHeight="1" x14ac:dyDescent="0.25">
      <c r="A777" s="49"/>
      <c r="B777" s="50"/>
      <c r="C777" s="50"/>
      <c r="D777" s="50"/>
      <c r="E777" s="50"/>
      <c r="F777" s="50"/>
      <c r="G777" s="50"/>
      <c r="J777" s="49"/>
      <c r="N777" s="50"/>
      <c r="O777" s="50"/>
      <c r="P777" s="50"/>
      <c r="Q777" s="50"/>
      <c r="U777" s="49"/>
      <c r="V777" s="50"/>
      <c r="W777" s="50"/>
      <c r="X777" s="50"/>
      <c r="Y777" s="50"/>
      <c r="Z777" s="50"/>
      <c r="AA777" s="50"/>
      <c r="AB777" s="49"/>
      <c r="AC777" s="50"/>
      <c r="AD777" s="50"/>
      <c r="AE777" s="50"/>
    </row>
    <row r="778" spans="1:31" ht="15.75" customHeight="1" x14ac:dyDescent="0.25">
      <c r="A778" s="49"/>
      <c r="B778" s="50"/>
      <c r="C778" s="50"/>
      <c r="D778" s="50"/>
      <c r="E778" s="50"/>
      <c r="F778" s="50"/>
      <c r="G778" s="50"/>
      <c r="J778" s="49"/>
      <c r="N778" s="50"/>
      <c r="O778" s="50"/>
      <c r="P778" s="50"/>
      <c r="Q778" s="50"/>
      <c r="U778" s="49"/>
      <c r="V778" s="50"/>
      <c r="W778" s="50"/>
      <c r="X778" s="50"/>
      <c r="Y778" s="50"/>
      <c r="Z778" s="50"/>
      <c r="AA778" s="50"/>
      <c r="AB778" s="49"/>
      <c r="AC778" s="50"/>
      <c r="AD778" s="50"/>
      <c r="AE778" s="50"/>
    </row>
    <row r="779" spans="1:31" ht="15.75" customHeight="1" x14ac:dyDescent="0.25">
      <c r="A779" s="49"/>
      <c r="B779" s="50"/>
      <c r="C779" s="50"/>
      <c r="D779" s="50"/>
      <c r="E779" s="50"/>
      <c r="F779" s="50"/>
      <c r="G779" s="50"/>
      <c r="J779" s="49"/>
      <c r="N779" s="50"/>
      <c r="O779" s="50"/>
      <c r="P779" s="50"/>
      <c r="Q779" s="50"/>
      <c r="U779" s="49"/>
      <c r="V779" s="50"/>
      <c r="W779" s="50"/>
      <c r="X779" s="50"/>
      <c r="Y779" s="50"/>
      <c r="Z779" s="50"/>
      <c r="AA779" s="50"/>
      <c r="AB779" s="49"/>
      <c r="AC779" s="50"/>
      <c r="AD779" s="50"/>
      <c r="AE779" s="50"/>
    </row>
    <row r="780" spans="1:31" ht="15.75" customHeight="1" x14ac:dyDescent="0.25">
      <c r="A780" s="49"/>
      <c r="B780" s="50"/>
      <c r="C780" s="50"/>
      <c r="D780" s="50"/>
      <c r="E780" s="50"/>
      <c r="F780" s="50"/>
      <c r="G780" s="50"/>
      <c r="J780" s="49"/>
      <c r="N780" s="50"/>
      <c r="O780" s="50"/>
      <c r="P780" s="50"/>
      <c r="Q780" s="50"/>
      <c r="U780" s="49"/>
      <c r="V780" s="50"/>
      <c r="W780" s="50"/>
      <c r="X780" s="50"/>
      <c r="Y780" s="50"/>
      <c r="Z780" s="50"/>
      <c r="AA780" s="50"/>
      <c r="AB780" s="49"/>
      <c r="AC780" s="50"/>
      <c r="AD780" s="50"/>
      <c r="AE780" s="50"/>
    </row>
    <row r="781" spans="1:31" ht="15.75" customHeight="1" x14ac:dyDescent="0.25">
      <c r="A781" s="49"/>
      <c r="B781" s="50"/>
      <c r="C781" s="50"/>
      <c r="D781" s="50"/>
      <c r="E781" s="50"/>
      <c r="F781" s="50"/>
      <c r="G781" s="50"/>
      <c r="J781" s="49"/>
      <c r="N781" s="50"/>
      <c r="O781" s="50"/>
      <c r="P781" s="50"/>
      <c r="Q781" s="50"/>
      <c r="U781" s="49"/>
      <c r="V781" s="50"/>
      <c r="W781" s="50"/>
      <c r="X781" s="50"/>
      <c r="Y781" s="50"/>
      <c r="Z781" s="50"/>
      <c r="AA781" s="50"/>
      <c r="AB781" s="49"/>
      <c r="AC781" s="50"/>
      <c r="AD781" s="50"/>
      <c r="AE781" s="50"/>
    </row>
    <row r="782" spans="1:31" ht="15.75" customHeight="1" x14ac:dyDescent="0.25">
      <c r="A782" s="49"/>
      <c r="B782" s="50"/>
      <c r="C782" s="50"/>
      <c r="D782" s="50"/>
      <c r="E782" s="50"/>
      <c r="F782" s="50"/>
      <c r="G782" s="50"/>
      <c r="J782" s="49"/>
      <c r="N782" s="50"/>
      <c r="O782" s="50"/>
      <c r="P782" s="50"/>
      <c r="Q782" s="50"/>
      <c r="U782" s="49"/>
      <c r="V782" s="50"/>
      <c r="W782" s="50"/>
      <c r="X782" s="50"/>
      <c r="Y782" s="50"/>
      <c r="Z782" s="50"/>
      <c r="AA782" s="50"/>
      <c r="AB782" s="49"/>
      <c r="AC782" s="50"/>
      <c r="AD782" s="50"/>
      <c r="AE782" s="50"/>
    </row>
    <row r="783" spans="1:31" ht="15.75" customHeight="1" x14ac:dyDescent="0.25">
      <c r="A783" s="49"/>
      <c r="B783" s="50"/>
      <c r="C783" s="50"/>
      <c r="D783" s="50"/>
      <c r="E783" s="50"/>
      <c r="F783" s="50"/>
      <c r="G783" s="50"/>
      <c r="J783" s="49"/>
      <c r="N783" s="50"/>
      <c r="O783" s="50"/>
      <c r="P783" s="50"/>
      <c r="Q783" s="50"/>
      <c r="U783" s="49"/>
      <c r="V783" s="50"/>
      <c r="W783" s="50"/>
      <c r="X783" s="50"/>
      <c r="Y783" s="50"/>
      <c r="Z783" s="50"/>
      <c r="AA783" s="50"/>
      <c r="AB783" s="49"/>
      <c r="AC783" s="50"/>
      <c r="AD783" s="50"/>
      <c r="AE783" s="50"/>
    </row>
    <row r="784" spans="1:31" ht="15.75" customHeight="1" x14ac:dyDescent="0.25">
      <c r="A784" s="49"/>
      <c r="B784" s="50"/>
      <c r="C784" s="50"/>
      <c r="D784" s="50"/>
      <c r="E784" s="50"/>
      <c r="F784" s="50"/>
      <c r="G784" s="50"/>
      <c r="J784" s="49"/>
      <c r="N784" s="50"/>
      <c r="O784" s="50"/>
      <c r="P784" s="50"/>
      <c r="Q784" s="50"/>
      <c r="U784" s="49"/>
      <c r="V784" s="50"/>
      <c r="W784" s="50"/>
      <c r="X784" s="50"/>
      <c r="Y784" s="50"/>
      <c r="Z784" s="50"/>
      <c r="AA784" s="50"/>
      <c r="AB784" s="49"/>
      <c r="AC784" s="50"/>
      <c r="AD784" s="50"/>
      <c r="AE784" s="50"/>
    </row>
    <row r="785" spans="1:31" ht="15.75" customHeight="1" x14ac:dyDescent="0.25">
      <c r="A785" s="49"/>
      <c r="B785" s="50"/>
      <c r="C785" s="50"/>
      <c r="D785" s="50"/>
      <c r="E785" s="50"/>
      <c r="F785" s="50"/>
      <c r="G785" s="50"/>
      <c r="J785" s="49"/>
      <c r="N785" s="50"/>
      <c r="O785" s="50"/>
      <c r="P785" s="50"/>
      <c r="Q785" s="50"/>
      <c r="U785" s="49"/>
      <c r="V785" s="50"/>
      <c r="W785" s="50"/>
      <c r="X785" s="50"/>
      <c r="Y785" s="50"/>
      <c r="Z785" s="50"/>
      <c r="AA785" s="50"/>
      <c r="AB785" s="49"/>
      <c r="AC785" s="50"/>
      <c r="AD785" s="50"/>
      <c r="AE785" s="50"/>
    </row>
    <row r="786" spans="1:31" ht="15.75" customHeight="1" x14ac:dyDescent="0.25">
      <c r="A786" s="49"/>
      <c r="B786" s="50"/>
      <c r="C786" s="50"/>
      <c r="D786" s="50"/>
      <c r="E786" s="50"/>
      <c r="F786" s="50"/>
      <c r="G786" s="50"/>
      <c r="J786" s="49"/>
      <c r="N786" s="50"/>
      <c r="O786" s="50"/>
      <c r="P786" s="50"/>
      <c r="Q786" s="50"/>
      <c r="U786" s="49"/>
      <c r="V786" s="50"/>
      <c r="W786" s="50"/>
      <c r="X786" s="50"/>
      <c r="Y786" s="50"/>
      <c r="Z786" s="50"/>
      <c r="AA786" s="50"/>
      <c r="AB786" s="49"/>
      <c r="AC786" s="50"/>
      <c r="AD786" s="50"/>
      <c r="AE786" s="50"/>
    </row>
    <row r="787" spans="1:31" ht="15.75" customHeight="1" x14ac:dyDescent="0.25">
      <c r="A787" s="49"/>
      <c r="B787" s="50"/>
      <c r="C787" s="50"/>
      <c r="D787" s="50"/>
      <c r="E787" s="50"/>
      <c r="F787" s="50"/>
      <c r="G787" s="50"/>
      <c r="J787" s="49"/>
      <c r="N787" s="50"/>
      <c r="O787" s="50"/>
      <c r="P787" s="50"/>
      <c r="Q787" s="50"/>
      <c r="U787" s="49"/>
      <c r="V787" s="50"/>
      <c r="W787" s="50"/>
      <c r="X787" s="50"/>
      <c r="Y787" s="50"/>
      <c r="Z787" s="50"/>
      <c r="AA787" s="50"/>
      <c r="AB787" s="49"/>
      <c r="AC787" s="50"/>
      <c r="AD787" s="50"/>
      <c r="AE787" s="50"/>
    </row>
    <row r="788" spans="1:31" ht="15.75" customHeight="1" x14ac:dyDescent="0.25">
      <c r="A788" s="49"/>
      <c r="B788" s="50"/>
      <c r="C788" s="50"/>
      <c r="D788" s="50"/>
      <c r="E788" s="50"/>
      <c r="F788" s="50"/>
      <c r="G788" s="50"/>
      <c r="J788" s="49"/>
      <c r="N788" s="50"/>
      <c r="O788" s="50"/>
      <c r="P788" s="50"/>
      <c r="Q788" s="50"/>
      <c r="U788" s="49"/>
      <c r="V788" s="50"/>
      <c r="W788" s="50"/>
      <c r="X788" s="50"/>
      <c r="Y788" s="50"/>
      <c r="Z788" s="50"/>
      <c r="AA788" s="50"/>
      <c r="AB788" s="49"/>
      <c r="AC788" s="50"/>
      <c r="AD788" s="50"/>
      <c r="AE788" s="50"/>
    </row>
    <row r="789" spans="1:31" ht="15.75" customHeight="1" x14ac:dyDescent="0.25">
      <c r="A789" s="49"/>
      <c r="B789" s="50"/>
      <c r="C789" s="50"/>
      <c r="D789" s="50"/>
      <c r="E789" s="50"/>
      <c r="F789" s="50"/>
      <c r="G789" s="50"/>
      <c r="J789" s="49"/>
      <c r="N789" s="50"/>
      <c r="O789" s="50"/>
      <c r="P789" s="50"/>
      <c r="Q789" s="50"/>
      <c r="U789" s="49"/>
      <c r="V789" s="50"/>
      <c r="W789" s="50"/>
      <c r="X789" s="50"/>
      <c r="Y789" s="50"/>
      <c r="Z789" s="50"/>
      <c r="AA789" s="50"/>
      <c r="AB789" s="49"/>
      <c r="AC789" s="50"/>
      <c r="AD789" s="50"/>
      <c r="AE789" s="50"/>
    </row>
    <row r="790" spans="1:31" ht="15.75" customHeight="1" x14ac:dyDescent="0.25">
      <c r="A790" s="49"/>
      <c r="B790" s="50"/>
      <c r="C790" s="50"/>
      <c r="D790" s="50"/>
      <c r="E790" s="50"/>
      <c r="F790" s="50"/>
      <c r="G790" s="50"/>
      <c r="J790" s="49"/>
      <c r="N790" s="50"/>
      <c r="O790" s="50"/>
      <c r="P790" s="50"/>
      <c r="Q790" s="50"/>
      <c r="U790" s="49"/>
      <c r="V790" s="50"/>
      <c r="W790" s="50"/>
      <c r="X790" s="50"/>
      <c r="Y790" s="50"/>
      <c r="Z790" s="50"/>
      <c r="AA790" s="50"/>
      <c r="AB790" s="49"/>
      <c r="AC790" s="50"/>
      <c r="AD790" s="50"/>
      <c r="AE790" s="50"/>
    </row>
    <row r="791" spans="1:31" ht="15.75" customHeight="1" x14ac:dyDescent="0.25">
      <c r="A791" s="49"/>
      <c r="B791" s="50"/>
      <c r="C791" s="50"/>
      <c r="D791" s="50"/>
      <c r="E791" s="50"/>
      <c r="F791" s="50"/>
      <c r="G791" s="50"/>
      <c r="J791" s="49"/>
      <c r="N791" s="50"/>
      <c r="O791" s="50"/>
      <c r="P791" s="50"/>
      <c r="Q791" s="50"/>
      <c r="U791" s="49"/>
      <c r="V791" s="50"/>
      <c r="W791" s="50"/>
      <c r="X791" s="50"/>
      <c r="Y791" s="50"/>
      <c r="Z791" s="50"/>
      <c r="AA791" s="50"/>
      <c r="AB791" s="49"/>
      <c r="AC791" s="50"/>
      <c r="AD791" s="50"/>
      <c r="AE791" s="50"/>
    </row>
    <row r="792" spans="1:31" ht="15.75" customHeight="1" x14ac:dyDescent="0.25">
      <c r="A792" s="49"/>
      <c r="B792" s="50"/>
      <c r="C792" s="50"/>
      <c r="D792" s="50"/>
      <c r="E792" s="50"/>
      <c r="F792" s="50"/>
      <c r="G792" s="50"/>
      <c r="J792" s="49"/>
      <c r="N792" s="50"/>
      <c r="O792" s="50"/>
      <c r="P792" s="50"/>
      <c r="Q792" s="50"/>
      <c r="U792" s="49"/>
      <c r="V792" s="50"/>
      <c r="W792" s="50"/>
      <c r="X792" s="50"/>
      <c r="Y792" s="50"/>
      <c r="Z792" s="50"/>
      <c r="AA792" s="50"/>
      <c r="AB792" s="49"/>
      <c r="AC792" s="50"/>
      <c r="AD792" s="50"/>
      <c r="AE792" s="50"/>
    </row>
    <row r="793" spans="1:31" ht="15.75" customHeight="1" x14ac:dyDescent="0.25">
      <c r="A793" s="49"/>
      <c r="B793" s="50"/>
      <c r="C793" s="50"/>
      <c r="D793" s="50"/>
      <c r="E793" s="50"/>
      <c r="F793" s="50"/>
      <c r="G793" s="50"/>
      <c r="J793" s="49"/>
      <c r="N793" s="50"/>
      <c r="O793" s="50"/>
      <c r="P793" s="50"/>
      <c r="Q793" s="50"/>
      <c r="U793" s="49"/>
      <c r="V793" s="50"/>
      <c r="W793" s="50"/>
      <c r="X793" s="50"/>
      <c r="Y793" s="50"/>
      <c r="Z793" s="50"/>
      <c r="AA793" s="50"/>
      <c r="AB793" s="49"/>
      <c r="AC793" s="50"/>
      <c r="AD793" s="50"/>
      <c r="AE793" s="50"/>
    </row>
    <row r="794" spans="1:31" ht="15.75" customHeight="1" x14ac:dyDescent="0.25">
      <c r="A794" s="49"/>
      <c r="B794" s="50"/>
      <c r="C794" s="50"/>
      <c r="D794" s="50"/>
      <c r="E794" s="50"/>
      <c r="F794" s="50"/>
      <c r="G794" s="50"/>
      <c r="J794" s="49"/>
      <c r="N794" s="50"/>
      <c r="O794" s="50"/>
      <c r="P794" s="50"/>
      <c r="Q794" s="50"/>
      <c r="U794" s="49"/>
      <c r="V794" s="50"/>
      <c r="W794" s="50"/>
      <c r="X794" s="50"/>
      <c r="Y794" s="50"/>
      <c r="Z794" s="50"/>
      <c r="AA794" s="50"/>
      <c r="AB794" s="49"/>
      <c r="AC794" s="50"/>
      <c r="AD794" s="50"/>
      <c r="AE794" s="50"/>
    </row>
    <row r="795" spans="1:31" ht="15.75" customHeight="1" x14ac:dyDescent="0.25">
      <c r="A795" s="49"/>
      <c r="B795" s="50"/>
      <c r="C795" s="50"/>
      <c r="D795" s="50"/>
      <c r="E795" s="50"/>
      <c r="F795" s="50"/>
      <c r="G795" s="50"/>
      <c r="J795" s="49"/>
      <c r="N795" s="50"/>
      <c r="O795" s="50"/>
      <c r="P795" s="50"/>
      <c r="Q795" s="50"/>
      <c r="U795" s="49"/>
      <c r="V795" s="50"/>
      <c r="W795" s="50"/>
      <c r="X795" s="50"/>
      <c r="Y795" s="50"/>
      <c r="Z795" s="50"/>
      <c r="AA795" s="50"/>
      <c r="AB795" s="49"/>
      <c r="AC795" s="50"/>
      <c r="AD795" s="50"/>
      <c r="AE795" s="50"/>
    </row>
    <row r="796" spans="1:31" ht="15.75" customHeight="1" x14ac:dyDescent="0.25">
      <c r="A796" s="49"/>
      <c r="B796" s="50"/>
      <c r="C796" s="50"/>
      <c r="D796" s="50"/>
      <c r="E796" s="50"/>
      <c r="F796" s="50"/>
      <c r="G796" s="50"/>
      <c r="J796" s="49"/>
      <c r="N796" s="50"/>
      <c r="O796" s="50"/>
      <c r="P796" s="50"/>
      <c r="Q796" s="50"/>
      <c r="U796" s="49"/>
      <c r="V796" s="50"/>
      <c r="W796" s="50"/>
      <c r="X796" s="50"/>
      <c r="Y796" s="50"/>
      <c r="Z796" s="50"/>
      <c r="AA796" s="50"/>
      <c r="AB796" s="49"/>
      <c r="AC796" s="50"/>
      <c r="AD796" s="50"/>
      <c r="AE796" s="50"/>
    </row>
    <row r="797" spans="1:31" ht="15.75" customHeight="1" x14ac:dyDescent="0.25">
      <c r="A797" s="49"/>
      <c r="B797" s="50"/>
      <c r="C797" s="50"/>
      <c r="D797" s="50"/>
      <c r="E797" s="50"/>
      <c r="F797" s="50"/>
      <c r="G797" s="50"/>
      <c r="J797" s="49"/>
      <c r="N797" s="50"/>
      <c r="O797" s="50"/>
      <c r="P797" s="50"/>
      <c r="Q797" s="50"/>
      <c r="U797" s="49"/>
      <c r="V797" s="50"/>
      <c r="W797" s="50"/>
      <c r="X797" s="50"/>
      <c r="Y797" s="50"/>
      <c r="Z797" s="50"/>
      <c r="AA797" s="50"/>
      <c r="AB797" s="49"/>
      <c r="AC797" s="50"/>
      <c r="AD797" s="50"/>
      <c r="AE797" s="50"/>
    </row>
    <row r="798" spans="1:31" ht="15.75" customHeight="1" x14ac:dyDescent="0.25">
      <c r="A798" s="49"/>
      <c r="B798" s="50"/>
      <c r="C798" s="50"/>
      <c r="D798" s="50"/>
      <c r="E798" s="50"/>
      <c r="F798" s="50"/>
      <c r="G798" s="50"/>
      <c r="J798" s="49"/>
      <c r="N798" s="50"/>
      <c r="O798" s="50"/>
      <c r="P798" s="50"/>
      <c r="Q798" s="50"/>
      <c r="U798" s="49"/>
      <c r="V798" s="50"/>
      <c r="W798" s="50"/>
      <c r="X798" s="50"/>
      <c r="Y798" s="50"/>
      <c r="Z798" s="50"/>
      <c r="AA798" s="50"/>
      <c r="AB798" s="49"/>
      <c r="AC798" s="50"/>
      <c r="AD798" s="50"/>
      <c r="AE798" s="50"/>
    </row>
    <row r="799" spans="1:31" ht="15.75" customHeight="1" x14ac:dyDescent="0.25">
      <c r="A799" s="49"/>
      <c r="B799" s="50"/>
      <c r="C799" s="50"/>
      <c r="D799" s="50"/>
      <c r="E799" s="50"/>
      <c r="F799" s="50"/>
      <c r="G799" s="50"/>
      <c r="J799" s="49"/>
      <c r="N799" s="50"/>
      <c r="O799" s="50"/>
      <c r="P799" s="50"/>
      <c r="Q799" s="50"/>
      <c r="U799" s="49"/>
      <c r="V799" s="50"/>
      <c r="W799" s="50"/>
      <c r="X799" s="50"/>
      <c r="Y799" s="50"/>
      <c r="Z799" s="50"/>
      <c r="AA799" s="50"/>
      <c r="AB799" s="49"/>
      <c r="AC799" s="50"/>
      <c r="AD799" s="50"/>
      <c r="AE799" s="50"/>
    </row>
    <row r="800" spans="1:31" ht="15.75" customHeight="1" x14ac:dyDescent="0.25">
      <c r="A800" s="49"/>
      <c r="B800" s="50"/>
      <c r="C800" s="50"/>
      <c r="D800" s="50"/>
      <c r="E800" s="50"/>
      <c r="F800" s="50"/>
      <c r="G800" s="50"/>
      <c r="J800" s="49"/>
      <c r="N800" s="50"/>
      <c r="O800" s="50"/>
      <c r="P800" s="50"/>
      <c r="Q800" s="50"/>
      <c r="U800" s="49"/>
      <c r="V800" s="50"/>
      <c r="W800" s="50"/>
      <c r="X800" s="50"/>
      <c r="Y800" s="50"/>
      <c r="Z800" s="50"/>
      <c r="AA800" s="50"/>
      <c r="AB800" s="49"/>
      <c r="AC800" s="50"/>
      <c r="AD800" s="50"/>
      <c r="AE800" s="50"/>
    </row>
    <row r="801" spans="1:31" ht="15.75" customHeight="1" x14ac:dyDescent="0.25">
      <c r="A801" s="49"/>
      <c r="B801" s="50"/>
      <c r="C801" s="50"/>
      <c r="D801" s="50"/>
      <c r="E801" s="50"/>
      <c r="F801" s="50"/>
      <c r="G801" s="50"/>
      <c r="J801" s="49"/>
      <c r="N801" s="50"/>
      <c r="O801" s="50"/>
      <c r="P801" s="50"/>
      <c r="Q801" s="50"/>
      <c r="U801" s="49"/>
      <c r="V801" s="50"/>
      <c r="W801" s="50"/>
      <c r="X801" s="50"/>
      <c r="Y801" s="50"/>
      <c r="Z801" s="50"/>
      <c r="AA801" s="50"/>
      <c r="AB801" s="49"/>
      <c r="AC801" s="50"/>
      <c r="AD801" s="50"/>
      <c r="AE801" s="50"/>
    </row>
    <row r="802" spans="1:31" ht="15.75" customHeight="1" x14ac:dyDescent="0.25">
      <c r="A802" s="49"/>
      <c r="B802" s="50"/>
      <c r="C802" s="50"/>
      <c r="D802" s="50"/>
      <c r="E802" s="50"/>
      <c r="F802" s="50"/>
      <c r="G802" s="50"/>
      <c r="J802" s="49"/>
      <c r="N802" s="50"/>
      <c r="O802" s="50"/>
      <c r="P802" s="50"/>
      <c r="Q802" s="50"/>
      <c r="U802" s="49"/>
      <c r="V802" s="50"/>
      <c r="W802" s="50"/>
      <c r="X802" s="50"/>
      <c r="Y802" s="50"/>
      <c r="Z802" s="50"/>
      <c r="AA802" s="50"/>
      <c r="AB802" s="49"/>
      <c r="AC802" s="50"/>
      <c r="AD802" s="50"/>
      <c r="AE802" s="50"/>
    </row>
    <row r="803" spans="1:31" ht="15.75" customHeight="1" x14ac:dyDescent="0.25">
      <c r="A803" s="49"/>
      <c r="B803" s="50"/>
      <c r="C803" s="50"/>
      <c r="D803" s="50"/>
      <c r="E803" s="50"/>
      <c r="F803" s="50"/>
      <c r="G803" s="50"/>
      <c r="J803" s="49"/>
      <c r="N803" s="50"/>
      <c r="O803" s="50"/>
      <c r="P803" s="50"/>
      <c r="Q803" s="50"/>
      <c r="U803" s="49"/>
      <c r="V803" s="50"/>
      <c r="W803" s="50"/>
      <c r="X803" s="50"/>
      <c r="Y803" s="50"/>
      <c r="Z803" s="50"/>
      <c r="AA803" s="50"/>
      <c r="AB803" s="49"/>
      <c r="AC803" s="50"/>
      <c r="AD803" s="50"/>
      <c r="AE803" s="50"/>
    </row>
    <row r="804" spans="1:31" ht="15.75" customHeight="1" x14ac:dyDescent="0.25">
      <c r="A804" s="49"/>
      <c r="B804" s="50"/>
      <c r="C804" s="50"/>
      <c r="D804" s="50"/>
      <c r="E804" s="50"/>
      <c r="F804" s="50"/>
      <c r="G804" s="50"/>
      <c r="J804" s="49"/>
      <c r="N804" s="50"/>
      <c r="O804" s="50"/>
      <c r="P804" s="50"/>
      <c r="Q804" s="50"/>
      <c r="U804" s="49"/>
      <c r="V804" s="50"/>
      <c r="W804" s="50"/>
      <c r="X804" s="50"/>
      <c r="Y804" s="50"/>
      <c r="Z804" s="50"/>
      <c r="AA804" s="50"/>
      <c r="AB804" s="49"/>
      <c r="AC804" s="50"/>
      <c r="AD804" s="50"/>
      <c r="AE804" s="50"/>
    </row>
    <row r="805" spans="1:31" ht="15.75" customHeight="1" x14ac:dyDescent="0.25">
      <c r="A805" s="49"/>
      <c r="B805" s="50"/>
      <c r="C805" s="50"/>
      <c r="D805" s="50"/>
      <c r="E805" s="50"/>
      <c r="F805" s="50"/>
      <c r="G805" s="50"/>
      <c r="J805" s="49"/>
      <c r="N805" s="50"/>
      <c r="O805" s="50"/>
      <c r="P805" s="50"/>
      <c r="Q805" s="50"/>
      <c r="U805" s="49"/>
      <c r="V805" s="50"/>
      <c r="W805" s="50"/>
      <c r="X805" s="50"/>
      <c r="Y805" s="50"/>
      <c r="Z805" s="50"/>
      <c r="AA805" s="50"/>
      <c r="AB805" s="49"/>
      <c r="AC805" s="50"/>
      <c r="AD805" s="50"/>
      <c r="AE805" s="50"/>
    </row>
    <row r="806" spans="1:31" ht="15.75" customHeight="1" x14ac:dyDescent="0.25">
      <c r="A806" s="49"/>
      <c r="B806" s="50"/>
      <c r="C806" s="50"/>
      <c r="D806" s="50"/>
      <c r="E806" s="50"/>
      <c r="F806" s="50"/>
      <c r="G806" s="50"/>
      <c r="J806" s="49"/>
      <c r="N806" s="50"/>
      <c r="O806" s="50"/>
      <c r="P806" s="50"/>
      <c r="Q806" s="50"/>
      <c r="U806" s="49"/>
      <c r="V806" s="50"/>
      <c r="W806" s="50"/>
      <c r="X806" s="50"/>
      <c r="Y806" s="50"/>
      <c r="Z806" s="50"/>
      <c r="AA806" s="50"/>
      <c r="AB806" s="49"/>
      <c r="AC806" s="50"/>
      <c r="AD806" s="50"/>
      <c r="AE806" s="50"/>
    </row>
    <row r="807" spans="1:31" ht="15.75" customHeight="1" x14ac:dyDescent="0.25">
      <c r="A807" s="49"/>
      <c r="B807" s="50"/>
      <c r="C807" s="50"/>
      <c r="D807" s="50"/>
      <c r="E807" s="50"/>
      <c r="F807" s="50"/>
      <c r="G807" s="50"/>
      <c r="J807" s="49"/>
      <c r="N807" s="50"/>
      <c r="O807" s="50"/>
      <c r="P807" s="50"/>
      <c r="Q807" s="50"/>
      <c r="U807" s="49"/>
      <c r="V807" s="50"/>
      <c r="W807" s="50"/>
      <c r="X807" s="50"/>
      <c r="Y807" s="50"/>
      <c r="Z807" s="50"/>
      <c r="AA807" s="50"/>
      <c r="AB807" s="49"/>
      <c r="AC807" s="50"/>
      <c r="AD807" s="50"/>
      <c r="AE807" s="50"/>
    </row>
    <row r="808" spans="1:31" ht="15.75" customHeight="1" x14ac:dyDescent="0.25">
      <c r="A808" s="49"/>
      <c r="B808" s="50"/>
      <c r="C808" s="50"/>
      <c r="D808" s="50"/>
      <c r="E808" s="50"/>
      <c r="F808" s="50"/>
      <c r="G808" s="50"/>
      <c r="J808" s="49"/>
      <c r="N808" s="50"/>
      <c r="O808" s="50"/>
      <c r="P808" s="50"/>
      <c r="Q808" s="50"/>
      <c r="U808" s="49"/>
      <c r="V808" s="50"/>
      <c r="W808" s="50"/>
      <c r="X808" s="50"/>
      <c r="Y808" s="50"/>
      <c r="Z808" s="50"/>
      <c r="AA808" s="50"/>
      <c r="AB808" s="49"/>
      <c r="AC808" s="50"/>
      <c r="AD808" s="50"/>
      <c r="AE808" s="50"/>
    </row>
    <row r="809" spans="1:31" ht="15.75" customHeight="1" x14ac:dyDescent="0.25">
      <c r="A809" s="49"/>
      <c r="B809" s="50"/>
      <c r="C809" s="50"/>
      <c r="D809" s="50"/>
      <c r="E809" s="50"/>
      <c r="F809" s="50"/>
      <c r="G809" s="50"/>
      <c r="J809" s="49"/>
      <c r="N809" s="50"/>
      <c r="O809" s="50"/>
      <c r="P809" s="50"/>
      <c r="Q809" s="50"/>
      <c r="U809" s="49"/>
      <c r="V809" s="50"/>
      <c r="W809" s="50"/>
      <c r="X809" s="50"/>
      <c r="Y809" s="50"/>
      <c r="Z809" s="50"/>
      <c r="AA809" s="50"/>
      <c r="AB809" s="49"/>
      <c r="AC809" s="50"/>
      <c r="AD809" s="50"/>
      <c r="AE809" s="50"/>
    </row>
    <row r="810" spans="1:31" ht="15.75" customHeight="1" x14ac:dyDescent="0.25">
      <c r="A810" s="49"/>
      <c r="B810" s="50"/>
      <c r="C810" s="50"/>
      <c r="D810" s="50"/>
      <c r="E810" s="50"/>
      <c r="F810" s="50"/>
      <c r="G810" s="50"/>
      <c r="J810" s="49"/>
      <c r="N810" s="50"/>
      <c r="O810" s="50"/>
      <c r="P810" s="50"/>
      <c r="Q810" s="50"/>
      <c r="U810" s="49"/>
      <c r="V810" s="50"/>
      <c r="W810" s="50"/>
      <c r="X810" s="50"/>
      <c r="Y810" s="50"/>
      <c r="Z810" s="50"/>
      <c r="AA810" s="50"/>
      <c r="AB810" s="49"/>
      <c r="AC810" s="50"/>
      <c r="AD810" s="50"/>
      <c r="AE810" s="50"/>
    </row>
    <row r="811" spans="1:31" ht="15.75" customHeight="1" x14ac:dyDescent="0.25">
      <c r="A811" s="49"/>
      <c r="B811" s="50"/>
      <c r="C811" s="50"/>
      <c r="D811" s="50"/>
      <c r="E811" s="50"/>
      <c r="F811" s="50"/>
      <c r="G811" s="50"/>
      <c r="J811" s="49"/>
      <c r="N811" s="50"/>
      <c r="O811" s="50"/>
      <c r="P811" s="50"/>
      <c r="Q811" s="50"/>
      <c r="U811" s="49"/>
      <c r="V811" s="50"/>
      <c r="W811" s="50"/>
      <c r="X811" s="50"/>
      <c r="Y811" s="50"/>
      <c r="Z811" s="50"/>
      <c r="AA811" s="50"/>
      <c r="AB811" s="49"/>
      <c r="AC811" s="50"/>
      <c r="AD811" s="50"/>
      <c r="AE811" s="50"/>
    </row>
    <row r="812" spans="1:31" ht="15.75" customHeight="1" x14ac:dyDescent="0.25">
      <c r="A812" s="49"/>
      <c r="B812" s="50"/>
      <c r="C812" s="50"/>
      <c r="D812" s="50"/>
      <c r="E812" s="50"/>
      <c r="F812" s="50"/>
      <c r="G812" s="50"/>
      <c r="J812" s="49"/>
      <c r="N812" s="50"/>
      <c r="O812" s="50"/>
      <c r="P812" s="50"/>
      <c r="Q812" s="50"/>
      <c r="U812" s="49"/>
      <c r="V812" s="50"/>
      <c r="W812" s="50"/>
      <c r="X812" s="50"/>
      <c r="Y812" s="50"/>
      <c r="Z812" s="50"/>
      <c r="AA812" s="50"/>
      <c r="AB812" s="49"/>
      <c r="AC812" s="50"/>
      <c r="AD812" s="50"/>
      <c r="AE812" s="50"/>
    </row>
    <row r="813" spans="1:31" ht="15.75" customHeight="1" x14ac:dyDescent="0.25">
      <c r="A813" s="49"/>
      <c r="B813" s="50"/>
      <c r="C813" s="50"/>
      <c r="D813" s="50"/>
      <c r="E813" s="50"/>
      <c r="F813" s="50"/>
      <c r="G813" s="50"/>
      <c r="J813" s="49"/>
      <c r="N813" s="50"/>
      <c r="O813" s="50"/>
      <c r="P813" s="50"/>
      <c r="Q813" s="50"/>
      <c r="U813" s="49"/>
      <c r="V813" s="50"/>
      <c r="W813" s="50"/>
      <c r="X813" s="50"/>
      <c r="Y813" s="50"/>
      <c r="Z813" s="50"/>
      <c r="AA813" s="50"/>
      <c r="AB813" s="49"/>
      <c r="AC813" s="50"/>
      <c r="AD813" s="50"/>
      <c r="AE813" s="50"/>
    </row>
    <row r="814" spans="1:31" ht="15.75" customHeight="1" x14ac:dyDescent="0.25">
      <c r="A814" s="49"/>
      <c r="B814" s="50"/>
      <c r="C814" s="50"/>
      <c r="D814" s="50"/>
      <c r="E814" s="50"/>
      <c r="F814" s="50"/>
      <c r="G814" s="50"/>
      <c r="J814" s="49"/>
      <c r="N814" s="50"/>
      <c r="O814" s="50"/>
      <c r="P814" s="50"/>
      <c r="Q814" s="50"/>
      <c r="U814" s="49"/>
      <c r="V814" s="50"/>
      <c r="W814" s="50"/>
      <c r="X814" s="50"/>
      <c r="Y814" s="50"/>
      <c r="Z814" s="50"/>
      <c r="AA814" s="50"/>
      <c r="AB814" s="49"/>
      <c r="AC814" s="50"/>
      <c r="AD814" s="50"/>
      <c r="AE814" s="50"/>
    </row>
    <row r="815" spans="1:31" ht="15.75" customHeight="1" x14ac:dyDescent="0.25">
      <c r="A815" s="49"/>
      <c r="B815" s="50"/>
      <c r="C815" s="50"/>
      <c r="D815" s="50"/>
      <c r="E815" s="50"/>
      <c r="F815" s="50"/>
      <c r="G815" s="50"/>
      <c r="J815" s="49"/>
      <c r="N815" s="50"/>
      <c r="O815" s="50"/>
      <c r="P815" s="50"/>
      <c r="Q815" s="50"/>
      <c r="U815" s="49"/>
      <c r="V815" s="50"/>
      <c r="W815" s="50"/>
      <c r="X815" s="50"/>
      <c r="Y815" s="50"/>
      <c r="Z815" s="50"/>
      <c r="AA815" s="50"/>
      <c r="AB815" s="49"/>
      <c r="AC815" s="50"/>
      <c r="AD815" s="50"/>
      <c r="AE815" s="50"/>
    </row>
    <row r="816" spans="1:31" ht="15.75" customHeight="1" x14ac:dyDescent="0.25">
      <c r="A816" s="49"/>
      <c r="B816" s="50"/>
      <c r="C816" s="50"/>
      <c r="D816" s="50"/>
      <c r="E816" s="50"/>
      <c r="F816" s="50"/>
      <c r="G816" s="50"/>
      <c r="J816" s="49"/>
      <c r="N816" s="50"/>
      <c r="O816" s="50"/>
      <c r="P816" s="50"/>
      <c r="Q816" s="50"/>
      <c r="U816" s="49"/>
      <c r="V816" s="50"/>
      <c r="W816" s="50"/>
      <c r="X816" s="50"/>
      <c r="Y816" s="50"/>
      <c r="Z816" s="50"/>
      <c r="AA816" s="50"/>
      <c r="AB816" s="49"/>
      <c r="AC816" s="50"/>
      <c r="AD816" s="50"/>
      <c r="AE816" s="50"/>
    </row>
    <row r="817" spans="1:31" ht="15.75" customHeight="1" x14ac:dyDescent="0.25">
      <c r="A817" s="49"/>
      <c r="B817" s="50"/>
      <c r="C817" s="50"/>
      <c r="D817" s="50"/>
      <c r="E817" s="50"/>
      <c r="F817" s="50"/>
      <c r="G817" s="50"/>
      <c r="J817" s="49"/>
      <c r="N817" s="50"/>
      <c r="O817" s="50"/>
      <c r="P817" s="50"/>
      <c r="Q817" s="50"/>
      <c r="U817" s="49"/>
      <c r="V817" s="50"/>
      <c r="W817" s="50"/>
      <c r="X817" s="50"/>
      <c r="Y817" s="50"/>
      <c r="Z817" s="50"/>
      <c r="AA817" s="50"/>
      <c r="AB817" s="49"/>
      <c r="AC817" s="50"/>
      <c r="AD817" s="50"/>
      <c r="AE817" s="50"/>
    </row>
    <row r="818" spans="1:31" ht="15.75" customHeight="1" x14ac:dyDescent="0.25">
      <c r="A818" s="49"/>
      <c r="B818" s="50"/>
      <c r="C818" s="50"/>
      <c r="D818" s="50"/>
      <c r="E818" s="50"/>
      <c r="F818" s="50"/>
      <c r="G818" s="50"/>
      <c r="J818" s="49"/>
      <c r="N818" s="50"/>
      <c r="O818" s="50"/>
      <c r="P818" s="50"/>
      <c r="Q818" s="50"/>
      <c r="U818" s="49"/>
      <c r="V818" s="50"/>
      <c r="W818" s="50"/>
      <c r="X818" s="50"/>
      <c r="Y818" s="50"/>
      <c r="Z818" s="50"/>
      <c r="AA818" s="50"/>
      <c r="AB818" s="49"/>
      <c r="AC818" s="50"/>
      <c r="AD818" s="50"/>
      <c r="AE818" s="50"/>
    </row>
    <row r="819" spans="1:31" ht="15.75" customHeight="1" x14ac:dyDescent="0.25">
      <c r="A819" s="49"/>
      <c r="B819" s="50"/>
      <c r="C819" s="50"/>
      <c r="D819" s="50"/>
      <c r="E819" s="50"/>
      <c r="F819" s="50"/>
      <c r="G819" s="50"/>
      <c r="J819" s="49"/>
      <c r="N819" s="50"/>
      <c r="O819" s="50"/>
      <c r="P819" s="50"/>
      <c r="Q819" s="50"/>
      <c r="U819" s="49"/>
      <c r="V819" s="50"/>
      <c r="W819" s="50"/>
      <c r="X819" s="50"/>
      <c r="Y819" s="50"/>
      <c r="Z819" s="50"/>
      <c r="AA819" s="50"/>
      <c r="AB819" s="49"/>
      <c r="AC819" s="50"/>
      <c r="AD819" s="50"/>
      <c r="AE819" s="50"/>
    </row>
    <row r="820" spans="1:31" ht="15.75" customHeight="1" x14ac:dyDescent="0.25">
      <c r="A820" s="49"/>
      <c r="B820" s="50"/>
      <c r="C820" s="50"/>
      <c r="D820" s="50"/>
      <c r="E820" s="50"/>
      <c r="F820" s="50"/>
      <c r="G820" s="50"/>
      <c r="J820" s="49"/>
      <c r="N820" s="50"/>
      <c r="O820" s="50"/>
      <c r="P820" s="50"/>
      <c r="Q820" s="50"/>
      <c r="U820" s="49"/>
      <c r="V820" s="50"/>
      <c r="W820" s="50"/>
      <c r="X820" s="50"/>
      <c r="Y820" s="50"/>
      <c r="Z820" s="50"/>
      <c r="AA820" s="50"/>
      <c r="AB820" s="49"/>
      <c r="AC820" s="50"/>
      <c r="AD820" s="50"/>
      <c r="AE820" s="50"/>
    </row>
    <row r="821" spans="1:31" ht="15.75" customHeight="1" x14ac:dyDescent="0.25">
      <c r="A821" s="49"/>
      <c r="B821" s="50"/>
      <c r="C821" s="50"/>
      <c r="D821" s="50"/>
      <c r="E821" s="50"/>
      <c r="F821" s="50"/>
      <c r="G821" s="50"/>
      <c r="J821" s="49"/>
      <c r="N821" s="50"/>
      <c r="O821" s="50"/>
      <c r="P821" s="50"/>
      <c r="Q821" s="50"/>
      <c r="U821" s="49"/>
      <c r="V821" s="50"/>
      <c r="W821" s="50"/>
      <c r="X821" s="50"/>
      <c r="Y821" s="50"/>
      <c r="Z821" s="50"/>
      <c r="AA821" s="50"/>
      <c r="AB821" s="49"/>
      <c r="AC821" s="50"/>
      <c r="AD821" s="50"/>
      <c r="AE821" s="50"/>
    </row>
    <row r="822" spans="1:31" ht="15.75" customHeight="1" x14ac:dyDescent="0.25">
      <c r="A822" s="49"/>
      <c r="B822" s="50"/>
      <c r="C822" s="50"/>
      <c r="D822" s="50"/>
      <c r="E822" s="50"/>
      <c r="F822" s="50"/>
      <c r="G822" s="50"/>
      <c r="J822" s="49"/>
      <c r="N822" s="50"/>
      <c r="O822" s="50"/>
      <c r="P822" s="50"/>
      <c r="Q822" s="50"/>
      <c r="U822" s="49"/>
      <c r="V822" s="50"/>
      <c r="W822" s="50"/>
      <c r="X822" s="50"/>
      <c r="Y822" s="50"/>
      <c r="Z822" s="50"/>
      <c r="AA822" s="50"/>
      <c r="AB822" s="49"/>
      <c r="AC822" s="50"/>
      <c r="AD822" s="50"/>
      <c r="AE822" s="50"/>
    </row>
    <row r="823" spans="1:31" ht="15.75" customHeight="1" x14ac:dyDescent="0.25">
      <c r="A823" s="49"/>
      <c r="B823" s="50"/>
      <c r="C823" s="50"/>
      <c r="D823" s="50"/>
      <c r="E823" s="50"/>
      <c r="F823" s="50"/>
      <c r="G823" s="50"/>
      <c r="J823" s="49"/>
      <c r="N823" s="50"/>
      <c r="O823" s="50"/>
      <c r="P823" s="50"/>
      <c r="Q823" s="50"/>
      <c r="U823" s="49"/>
      <c r="V823" s="50"/>
      <c r="W823" s="50"/>
      <c r="X823" s="50"/>
      <c r="Y823" s="50"/>
      <c r="Z823" s="50"/>
      <c r="AA823" s="50"/>
      <c r="AB823" s="49"/>
      <c r="AC823" s="50"/>
      <c r="AD823" s="50"/>
      <c r="AE823" s="50"/>
    </row>
    <row r="824" spans="1:31" ht="15.75" customHeight="1" x14ac:dyDescent="0.25">
      <c r="A824" s="49"/>
      <c r="B824" s="50"/>
      <c r="C824" s="50"/>
      <c r="D824" s="50"/>
      <c r="E824" s="50"/>
      <c r="F824" s="50"/>
      <c r="G824" s="50"/>
      <c r="J824" s="49"/>
      <c r="N824" s="50"/>
      <c r="O824" s="50"/>
      <c r="P824" s="50"/>
      <c r="Q824" s="50"/>
      <c r="U824" s="49"/>
      <c r="V824" s="50"/>
      <c r="W824" s="50"/>
      <c r="X824" s="50"/>
      <c r="Y824" s="50"/>
      <c r="Z824" s="50"/>
      <c r="AA824" s="50"/>
      <c r="AB824" s="49"/>
      <c r="AC824" s="50"/>
      <c r="AD824" s="50"/>
      <c r="AE824" s="50"/>
    </row>
    <row r="825" spans="1:31" ht="15.75" customHeight="1" x14ac:dyDescent="0.25">
      <c r="A825" s="49"/>
      <c r="B825" s="50"/>
      <c r="C825" s="50"/>
      <c r="D825" s="50"/>
      <c r="E825" s="50"/>
      <c r="F825" s="50"/>
      <c r="G825" s="50"/>
      <c r="J825" s="49"/>
      <c r="N825" s="50"/>
      <c r="O825" s="50"/>
      <c r="P825" s="50"/>
      <c r="Q825" s="50"/>
      <c r="U825" s="49"/>
      <c r="V825" s="50"/>
      <c r="W825" s="50"/>
      <c r="X825" s="50"/>
      <c r="Y825" s="50"/>
      <c r="Z825" s="50"/>
      <c r="AA825" s="50"/>
      <c r="AB825" s="49"/>
      <c r="AC825" s="50"/>
      <c r="AD825" s="50"/>
      <c r="AE825" s="50"/>
    </row>
    <row r="826" spans="1:31" ht="15.75" customHeight="1" x14ac:dyDescent="0.25">
      <c r="A826" s="49"/>
      <c r="B826" s="50"/>
      <c r="C826" s="50"/>
      <c r="D826" s="50"/>
      <c r="E826" s="50"/>
      <c r="F826" s="50"/>
      <c r="G826" s="50"/>
      <c r="J826" s="49"/>
      <c r="N826" s="50"/>
      <c r="O826" s="50"/>
      <c r="P826" s="50"/>
      <c r="Q826" s="50"/>
      <c r="U826" s="49"/>
      <c r="V826" s="50"/>
      <c r="W826" s="50"/>
      <c r="X826" s="50"/>
      <c r="Y826" s="50"/>
      <c r="Z826" s="50"/>
      <c r="AA826" s="50"/>
      <c r="AB826" s="49"/>
      <c r="AC826" s="50"/>
      <c r="AD826" s="50"/>
      <c r="AE826" s="50"/>
    </row>
    <row r="827" spans="1:31" ht="15.75" customHeight="1" x14ac:dyDescent="0.25">
      <c r="A827" s="49"/>
      <c r="B827" s="50"/>
      <c r="C827" s="50"/>
      <c r="D827" s="50"/>
      <c r="E827" s="50"/>
      <c r="F827" s="50"/>
      <c r="G827" s="50"/>
      <c r="J827" s="49"/>
      <c r="N827" s="50"/>
      <c r="O827" s="50"/>
      <c r="P827" s="50"/>
      <c r="Q827" s="50"/>
      <c r="U827" s="49"/>
      <c r="V827" s="50"/>
      <c r="W827" s="50"/>
      <c r="X827" s="50"/>
      <c r="Y827" s="50"/>
      <c r="Z827" s="50"/>
      <c r="AA827" s="50"/>
      <c r="AB827" s="49"/>
      <c r="AC827" s="50"/>
      <c r="AD827" s="50"/>
      <c r="AE827" s="50"/>
    </row>
    <row r="828" spans="1:31" ht="15.75" customHeight="1" x14ac:dyDescent="0.25">
      <c r="A828" s="49"/>
      <c r="B828" s="50"/>
      <c r="C828" s="50"/>
      <c r="D828" s="50"/>
      <c r="E828" s="50"/>
      <c r="F828" s="50"/>
      <c r="G828" s="50"/>
      <c r="J828" s="49"/>
      <c r="N828" s="50"/>
      <c r="O828" s="50"/>
      <c r="P828" s="50"/>
      <c r="Q828" s="50"/>
      <c r="U828" s="49"/>
      <c r="V828" s="50"/>
      <c r="W828" s="50"/>
      <c r="X828" s="50"/>
      <c r="Y828" s="50"/>
      <c r="Z828" s="50"/>
      <c r="AA828" s="50"/>
      <c r="AB828" s="49"/>
      <c r="AC828" s="50"/>
      <c r="AD828" s="50"/>
      <c r="AE828" s="50"/>
    </row>
    <row r="829" spans="1:31" ht="15.75" customHeight="1" x14ac:dyDescent="0.25">
      <c r="A829" s="49"/>
      <c r="B829" s="50"/>
      <c r="C829" s="50"/>
      <c r="D829" s="50"/>
      <c r="E829" s="50"/>
      <c r="F829" s="50"/>
      <c r="G829" s="50"/>
      <c r="J829" s="49"/>
      <c r="N829" s="50"/>
      <c r="O829" s="50"/>
      <c r="P829" s="50"/>
      <c r="Q829" s="50"/>
      <c r="U829" s="49"/>
      <c r="V829" s="50"/>
      <c r="W829" s="50"/>
      <c r="X829" s="50"/>
      <c r="Y829" s="50"/>
      <c r="Z829" s="50"/>
      <c r="AA829" s="50"/>
      <c r="AB829" s="49"/>
      <c r="AC829" s="50"/>
      <c r="AD829" s="50"/>
      <c r="AE829" s="50"/>
    </row>
    <row r="830" spans="1:31" ht="15.75" customHeight="1" x14ac:dyDescent="0.25">
      <c r="A830" s="49"/>
      <c r="B830" s="50"/>
      <c r="C830" s="50"/>
      <c r="D830" s="50"/>
      <c r="E830" s="50"/>
      <c r="F830" s="50"/>
      <c r="G830" s="50"/>
      <c r="J830" s="49"/>
      <c r="N830" s="50"/>
      <c r="O830" s="50"/>
      <c r="P830" s="50"/>
      <c r="Q830" s="50"/>
      <c r="U830" s="49"/>
      <c r="V830" s="50"/>
      <c r="W830" s="50"/>
      <c r="X830" s="50"/>
      <c r="Y830" s="50"/>
      <c r="Z830" s="50"/>
      <c r="AA830" s="50"/>
      <c r="AB830" s="49"/>
      <c r="AC830" s="50"/>
      <c r="AD830" s="50"/>
      <c r="AE830" s="50"/>
    </row>
    <row r="831" spans="1:31" ht="15.75" customHeight="1" x14ac:dyDescent="0.25">
      <c r="A831" s="49"/>
      <c r="B831" s="50"/>
      <c r="C831" s="50"/>
      <c r="D831" s="50"/>
      <c r="E831" s="50"/>
      <c r="F831" s="50"/>
      <c r="G831" s="50"/>
      <c r="J831" s="49"/>
      <c r="N831" s="50"/>
      <c r="O831" s="50"/>
      <c r="P831" s="50"/>
      <c r="Q831" s="50"/>
      <c r="U831" s="49"/>
      <c r="V831" s="50"/>
      <c r="W831" s="50"/>
      <c r="X831" s="50"/>
      <c r="Y831" s="50"/>
      <c r="Z831" s="50"/>
      <c r="AA831" s="50"/>
      <c r="AB831" s="49"/>
      <c r="AC831" s="50"/>
      <c r="AD831" s="50"/>
      <c r="AE831" s="50"/>
    </row>
    <row r="832" spans="1:31" ht="15.75" customHeight="1" x14ac:dyDescent="0.25">
      <c r="A832" s="49"/>
      <c r="B832" s="50"/>
      <c r="C832" s="50"/>
      <c r="D832" s="50"/>
      <c r="E832" s="50"/>
      <c r="F832" s="50"/>
      <c r="G832" s="50"/>
      <c r="J832" s="49"/>
      <c r="N832" s="50"/>
      <c r="O832" s="50"/>
      <c r="P832" s="50"/>
      <c r="Q832" s="50"/>
      <c r="U832" s="49"/>
      <c r="V832" s="50"/>
      <c r="W832" s="50"/>
      <c r="X832" s="50"/>
      <c r="Y832" s="50"/>
      <c r="Z832" s="50"/>
      <c r="AA832" s="50"/>
      <c r="AB832" s="49"/>
      <c r="AC832" s="50"/>
      <c r="AD832" s="50"/>
      <c r="AE832" s="50"/>
    </row>
    <row r="833" spans="1:31" ht="15.75" customHeight="1" x14ac:dyDescent="0.25">
      <c r="A833" s="49"/>
      <c r="B833" s="50"/>
      <c r="C833" s="50"/>
      <c r="D833" s="50"/>
      <c r="E833" s="50"/>
      <c r="F833" s="50"/>
      <c r="G833" s="50"/>
      <c r="J833" s="49"/>
      <c r="N833" s="50"/>
      <c r="O833" s="50"/>
      <c r="P833" s="50"/>
      <c r="Q833" s="50"/>
      <c r="U833" s="49"/>
      <c r="V833" s="50"/>
      <c r="W833" s="50"/>
      <c r="X833" s="50"/>
      <c r="Y833" s="50"/>
      <c r="Z833" s="50"/>
      <c r="AA833" s="50"/>
      <c r="AB833" s="49"/>
      <c r="AC833" s="50"/>
      <c r="AD833" s="50"/>
      <c r="AE833" s="50"/>
    </row>
    <row r="834" spans="1:31" ht="15.75" customHeight="1" x14ac:dyDescent="0.25">
      <c r="A834" s="49"/>
      <c r="B834" s="50"/>
      <c r="C834" s="50"/>
      <c r="D834" s="50"/>
      <c r="E834" s="50"/>
      <c r="F834" s="50"/>
      <c r="G834" s="50"/>
      <c r="J834" s="49"/>
      <c r="N834" s="50"/>
      <c r="O834" s="50"/>
      <c r="P834" s="50"/>
      <c r="Q834" s="50"/>
      <c r="U834" s="49"/>
      <c r="V834" s="50"/>
      <c r="W834" s="50"/>
      <c r="X834" s="50"/>
      <c r="Y834" s="50"/>
      <c r="Z834" s="50"/>
      <c r="AA834" s="50"/>
      <c r="AB834" s="49"/>
      <c r="AC834" s="50"/>
      <c r="AD834" s="50"/>
      <c r="AE834" s="50"/>
    </row>
    <row r="835" spans="1:31" ht="15.75" customHeight="1" x14ac:dyDescent="0.25">
      <c r="A835" s="49"/>
      <c r="B835" s="50"/>
      <c r="C835" s="50"/>
      <c r="D835" s="50"/>
      <c r="E835" s="50"/>
      <c r="F835" s="50"/>
      <c r="G835" s="50"/>
      <c r="J835" s="49"/>
      <c r="N835" s="50"/>
      <c r="O835" s="50"/>
      <c r="P835" s="50"/>
      <c r="Q835" s="50"/>
      <c r="U835" s="49"/>
      <c r="V835" s="50"/>
      <c r="W835" s="50"/>
      <c r="X835" s="50"/>
      <c r="Y835" s="50"/>
      <c r="Z835" s="50"/>
      <c r="AA835" s="50"/>
      <c r="AB835" s="49"/>
      <c r="AC835" s="50"/>
      <c r="AD835" s="50"/>
      <c r="AE835" s="50"/>
    </row>
    <row r="836" spans="1:31" ht="15.75" customHeight="1" x14ac:dyDescent="0.25">
      <c r="A836" s="49"/>
      <c r="B836" s="50"/>
      <c r="C836" s="50"/>
      <c r="D836" s="50"/>
      <c r="E836" s="50"/>
      <c r="F836" s="50"/>
      <c r="G836" s="50"/>
      <c r="J836" s="49"/>
      <c r="N836" s="50"/>
      <c r="O836" s="50"/>
      <c r="P836" s="50"/>
      <c r="Q836" s="50"/>
      <c r="U836" s="49"/>
      <c r="V836" s="50"/>
      <c r="W836" s="50"/>
      <c r="X836" s="50"/>
      <c r="Y836" s="50"/>
      <c r="Z836" s="50"/>
      <c r="AA836" s="50"/>
      <c r="AB836" s="49"/>
      <c r="AC836" s="50"/>
      <c r="AD836" s="50"/>
      <c r="AE836" s="50"/>
    </row>
    <row r="837" spans="1:31" ht="15.75" customHeight="1" x14ac:dyDescent="0.25">
      <c r="A837" s="49"/>
      <c r="B837" s="50"/>
      <c r="C837" s="50"/>
      <c r="D837" s="50"/>
      <c r="E837" s="50"/>
      <c r="F837" s="50"/>
      <c r="G837" s="50"/>
      <c r="J837" s="49"/>
      <c r="N837" s="50"/>
      <c r="O837" s="50"/>
      <c r="P837" s="50"/>
      <c r="Q837" s="50"/>
      <c r="U837" s="49"/>
      <c r="V837" s="50"/>
      <c r="W837" s="50"/>
      <c r="X837" s="50"/>
      <c r="Y837" s="50"/>
      <c r="Z837" s="50"/>
      <c r="AA837" s="50"/>
      <c r="AB837" s="49"/>
      <c r="AC837" s="50"/>
      <c r="AD837" s="50"/>
      <c r="AE837" s="50"/>
    </row>
    <row r="838" spans="1:31" ht="15.75" customHeight="1" x14ac:dyDescent="0.25">
      <c r="A838" s="49"/>
      <c r="B838" s="50"/>
      <c r="C838" s="50"/>
      <c r="D838" s="50"/>
      <c r="E838" s="50"/>
      <c r="F838" s="50"/>
      <c r="G838" s="50"/>
      <c r="J838" s="49"/>
      <c r="N838" s="50"/>
      <c r="O838" s="50"/>
      <c r="P838" s="50"/>
      <c r="Q838" s="50"/>
      <c r="U838" s="49"/>
      <c r="V838" s="50"/>
      <c r="W838" s="50"/>
      <c r="X838" s="50"/>
      <c r="Y838" s="50"/>
      <c r="Z838" s="50"/>
      <c r="AA838" s="50"/>
      <c r="AB838" s="49"/>
      <c r="AC838" s="50"/>
      <c r="AD838" s="50"/>
      <c r="AE838" s="50"/>
    </row>
    <row r="839" spans="1:31" ht="15.75" customHeight="1" x14ac:dyDescent="0.25">
      <c r="A839" s="49"/>
      <c r="B839" s="50"/>
      <c r="C839" s="50"/>
      <c r="D839" s="50"/>
      <c r="E839" s="50"/>
      <c r="F839" s="50"/>
      <c r="G839" s="50"/>
      <c r="J839" s="49"/>
      <c r="N839" s="50"/>
      <c r="O839" s="50"/>
      <c r="P839" s="50"/>
      <c r="Q839" s="50"/>
      <c r="U839" s="49"/>
      <c r="V839" s="50"/>
      <c r="W839" s="50"/>
      <c r="X839" s="50"/>
      <c r="Y839" s="50"/>
      <c r="Z839" s="50"/>
      <c r="AA839" s="50"/>
      <c r="AB839" s="49"/>
      <c r="AC839" s="50"/>
      <c r="AD839" s="50"/>
      <c r="AE839" s="50"/>
    </row>
    <row r="840" spans="1:31" ht="15.75" customHeight="1" x14ac:dyDescent="0.25">
      <c r="A840" s="49"/>
      <c r="B840" s="50"/>
      <c r="C840" s="50"/>
      <c r="D840" s="50"/>
      <c r="E840" s="50"/>
      <c r="F840" s="50"/>
      <c r="G840" s="50"/>
      <c r="J840" s="49"/>
      <c r="N840" s="50"/>
      <c r="O840" s="50"/>
      <c r="P840" s="50"/>
      <c r="Q840" s="50"/>
      <c r="U840" s="49"/>
      <c r="V840" s="50"/>
      <c r="W840" s="50"/>
      <c r="X840" s="50"/>
      <c r="Y840" s="50"/>
      <c r="Z840" s="50"/>
      <c r="AA840" s="50"/>
      <c r="AB840" s="49"/>
      <c r="AC840" s="50"/>
      <c r="AD840" s="50"/>
      <c r="AE840" s="50"/>
    </row>
    <row r="841" spans="1:31" ht="15.75" customHeight="1" x14ac:dyDescent="0.25">
      <c r="A841" s="49"/>
      <c r="B841" s="50"/>
      <c r="C841" s="50"/>
      <c r="D841" s="50"/>
      <c r="E841" s="50"/>
      <c r="F841" s="50"/>
      <c r="G841" s="50"/>
      <c r="J841" s="49"/>
      <c r="N841" s="50"/>
      <c r="O841" s="50"/>
      <c r="P841" s="50"/>
      <c r="Q841" s="50"/>
      <c r="U841" s="49"/>
      <c r="V841" s="50"/>
      <c r="W841" s="50"/>
      <c r="X841" s="50"/>
      <c r="Y841" s="50"/>
      <c r="Z841" s="50"/>
      <c r="AA841" s="50"/>
      <c r="AB841" s="49"/>
      <c r="AC841" s="50"/>
      <c r="AD841" s="50"/>
      <c r="AE841" s="50"/>
    </row>
    <row r="842" spans="1:31" ht="15.75" customHeight="1" x14ac:dyDescent="0.25">
      <c r="A842" s="49"/>
      <c r="B842" s="50"/>
      <c r="C842" s="50"/>
      <c r="D842" s="50"/>
      <c r="E842" s="50"/>
      <c r="F842" s="50"/>
      <c r="G842" s="50"/>
      <c r="J842" s="49"/>
      <c r="N842" s="50"/>
      <c r="O842" s="50"/>
      <c r="P842" s="50"/>
      <c r="Q842" s="50"/>
      <c r="U842" s="49"/>
      <c r="V842" s="50"/>
      <c r="W842" s="50"/>
      <c r="X842" s="50"/>
      <c r="Y842" s="50"/>
      <c r="Z842" s="50"/>
      <c r="AA842" s="50"/>
      <c r="AB842" s="49"/>
      <c r="AC842" s="50"/>
      <c r="AD842" s="50"/>
      <c r="AE842" s="50"/>
    </row>
    <row r="843" spans="1:31" ht="15.75" customHeight="1" x14ac:dyDescent="0.25">
      <c r="A843" s="49"/>
      <c r="B843" s="50"/>
      <c r="C843" s="50"/>
      <c r="D843" s="50"/>
      <c r="E843" s="50"/>
      <c r="F843" s="50"/>
      <c r="G843" s="50"/>
      <c r="J843" s="49"/>
      <c r="N843" s="50"/>
      <c r="O843" s="50"/>
      <c r="P843" s="50"/>
      <c r="Q843" s="50"/>
      <c r="U843" s="49"/>
      <c r="V843" s="50"/>
      <c r="W843" s="50"/>
      <c r="X843" s="50"/>
      <c r="Y843" s="50"/>
      <c r="Z843" s="50"/>
      <c r="AA843" s="50"/>
      <c r="AB843" s="49"/>
      <c r="AC843" s="50"/>
      <c r="AD843" s="50"/>
      <c r="AE843" s="50"/>
    </row>
    <row r="844" spans="1:31" ht="15.75" customHeight="1" x14ac:dyDescent="0.25">
      <c r="A844" s="49"/>
      <c r="B844" s="50"/>
      <c r="C844" s="50"/>
      <c r="D844" s="50"/>
      <c r="E844" s="50"/>
      <c r="F844" s="50"/>
      <c r="G844" s="50"/>
      <c r="J844" s="49"/>
      <c r="N844" s="50"/>
      <c r="O844" s="50"/>
      <c r="P844" s="50"/>
      <c r="Q844" s="50"/>
      <c r="U844" s="49"/>
      <c r="V844" s="50"/>
      <c r="W844" s="50"/>
      <c r="X844" s="50"/>
      <c r="Y844" s="50"/>
      <c r="Z844" s="50"/>
      <c r="AA844" s="50"/>
      <c r="AB844" s="49"/>
      <c r="AC844" s="50"/>
      <c r="AD844" s="50"/>
      <c r="AE844" s="50"/>
    </row>
    <row r="845" spans="1:31" ht="15.75" customHeight="1" x14ac:dyDescent="0.25">
      <c r="A845" s="49"/>
      <c r="B845" s="50"/>
      <c r="C845" s="50"/>
      <c r="D845" s="50"/>
      <c r="E845" s="50"/>
      <c r="F845" s="50"/>
      <c r="G845" s="50"/>
      <c r="J845" s="49"/>
      <c r="N845" s="50"/>
      <c r="O845" s="50"/>
      <c r="P845" s="50"/>
      <c r="Q845" s="50"/>
      <c r="U845" s="49"/>
      <c r="V845" s="50"/>
      <c r="W845" s="50"/>
      <c r="X845" s="50"/>
      <c r="Y845" s="50"/>
      <c r="Z845" s="50"/>
      <c r="AA845" s="50"/>
      <c r="AB845" s="49"/>
      <c r="AC845" s="50"/>
      <c r="AD845" s="50"/>
      <c r="AE845" s="50"/>
    </row>
    <row r="846" spans="1:31" ht="15.75" customHeight="1" x14ac:dyDescent="0.25">
      <c r="A846" s="49"/>
      <c r="B846" s="50"/>
      <c r="C846" s="50"/>
      <c r="D846" s="50"/>
      <c r="E846" s="50"/>
      <c r="F846" s="50"/>
      <c r="G846" s="50"/>
      <c r="J846" s="49"/>
      <c r="N846" s="50"/>
      <c r="O846" s="50"/>
      <c r="P846" s="50"/>
      <c r="Q846" s="50"/>
      <c r="U846" s="49"/>
      <c r="V846" s="50"/>
      <c r="W846" s="50"/>
      <c r="X846" s="50"/>
      <c r="Y846" s="50"/>
      <c r="Z846" s="50"/>
      <c r="AA846" s="50"/>
      <c r="AB846" s="49"/>
      <c r="AC846" s="50"/>
      <c r="AD846" s="50"/>
      <c r="AE846" s="50"/>
    </row>
    <row r="847" spans="1:31" ht="15.75" customHeight="1" x14ac:dyDescent="0.25">
      <c r="A847" s="49"/>
      <c r="B847" s="50"/>
      <c r="C847" s="50"/>
      <c r="D847" s="50"/>
      <c r="E847" s="50"/>
      <c r="F847" s="50"/>
      <c r="G847" s="50"/>
      <c r="J847" s="49"/>
      <c r="N847" s="50"/>
      <c r="O847" s="50"/>
      <c r="P847" s="50"/>
      <c r="Q847" s="50"/>
      <c r="U847" s="49"/>
      <c r="V847" s="50"/>
      <c r="W847" s="50"/>
      <c r="X847" s="50"/>
      <c r="Y847" s="50"/>
      <c r="Z847" s="50"/>
      <c r="AA847" s="50"/>
      <c r="AB847" s="49"/>
      <c r="AC847" s="50"/>
      <c r="AD847" s="50"/>
      <c r="AE847" s="50"/>
    </row>
    <row r="848" spans="1:31" ht="15.75" customHeight="1" x14ac:dyDescent="0.25">
      <c r="A848" s="49"/>
      <c r="B848" s="50"/>
      <c r="C848" s="50"/>
      <c r="D848" s="50"/>
      <c r="E848" s="50"/>
      <c r="F848" s="50"/>
      <c r="G848" s="50"/>
      <c r="J848" s="49"/>
      <c r="N848" s="50"/>
      <c r="O848" s="50"/>
      <c r="P848" s="50"/>
      <c r="Q848" s="50"/>
      <c r="U848" s="49"/>
      <c r="V848" s="50"/>
      <c r="W848" s="50"/>
      <c r="X848" s="50"/>
      <c r="Y848" s="50"/>
      <c r="Z848" s="50"/>
      <c r="AA848" s="50"/>
      <c r="AB848" s="49"/>
      <c r="AC848" s="50"/>
      <c r="AD848" s="50"/>
      <c r="AE848" s="50"/>
    </row>
    <row r="849" spans="1:31" ht="15.75" customHeight="1" x14ac:dyDescent="0.25">
      <c r="A849" s="49"/>
      <c r="B849" s="50"/>
      <c r="C849" s="50"/>
      <c r="D849" s="50"/>
      <c r="E849" s="50"/>
      <c r="F849" s="50"/>
      <c r="G849" s="50"/>
      <c r="J849" s="49"/>
      <c r="N849" s="50"/>
      <c r="O849" s="50"/>
      <c r="P849" s="50"/>
      <c r="Q849" s="50"/>
      <c r="U849" s="49"/>
      <c r="V849" s="50"/>
      <c r="W849" s="50"/>
      <c r="X849" s="50"/>
      <c r="Y849" s="50"/>
      <c r="Z849" s="50"/>
      <c r="AA849" s="50"/>
      <c r="AB849" s="49"/>
      <c r="AC849" s="50"/>
      <c r="AD849" s="50"/>
      <c r="AE849" s="50"/>
    </row>
    <row r="850" spans="1:31" ht="15.75" customHeight="1" x14ac:dyDescent="0.25">
      <c r="A850" s="49"/>
      <c r="B850" s="50"/>
      <c r="C850" s="50"/>
      <c r="D850" s="50"/>
      <c r="E850" s="50"/>
      <c r="F850" s="50"/>
      <c r="G850" s="50"/>
      <c r="J850" s="49"/>
      <c r="N850" s="50"/>
      <c r="O850" s="50"/>
      <c r="P850" s="50"/>
      <c r="Q850" s="50"/>
      <c r="U850" s="49"/>
      <c r="V850" s="50"/>
      <c r="W850" s="50"/>
      <c r="X850" s="50"/>
      <c r="Y850" s="50"/>
      <c r="Z850" s="50"/>
      <c r="AA850" s="50"/>
      <c r="AB850" s="49"/>
      <c r="AC850" s="50"/>
      <c r="AD850" s="50"/>
      <c r="AE850" s="50"/>
    </row>
    <row r="851" spans="1:31" ht="15.75" customHeight="1" x14ac:dyDescent="0.25">
      <c r="A851" s="49"/>
      <c r="B851" s="50"/>
      <c r="C851" s="50"/>
      <c r="D851" s="50"/>
      <c r="E851" s="50"/>
      <c r="F851" s="50"/>
      <c r="G851" s="50"/>
      <c r="J851" s="49"/>
      <c r="N851" s="50"/>
      <c r="O851" s="50"/>
      <c r="P851" s="50"/>
      <c r="Q851" s="50"/>
      <c r="U851" s="49"/>
      <c r="V851" s="50"/>
      <c r="W851" s="50"/>
      <c r="X851" s="50"/>
      <c r="Y851" s="50"/>
      <c r="Z851" s="50"/>
      <c r="AA851" s="50"/>
      <c r="AB851" s="49"/>
      <c r="AC851" s="50"/>
      <c r="AD851" s="50"/>
      <c r="AE851" s="50"/>
    </row>
    <row r="852" spans="1:31" ht="15.75" customHeight="1" x14ac:dyDescent="0.25">
      <c r="A852" s="49"/>
      <c r="B852" s="50"/>
      <c r="C852" s="50"/>
      <c r="D852" s="50"/>
      <c r="E852" s="50"/>
      <c r="F852" s="50"/>
      <c r="G852" s="50"/>
      <c r="J852" s="49"/>
      <c r="N852" s="50"/>
      <c r="O852" s="50"/>
      <c r="P852" s="50"/>
      <c r="Q852" s="50"/>
      <c r="U852" s="49"/>
      <c r="V852" s="50"/>
      <c r="W852" s="50"/>
      <c r="X852" s="50"/>
      <c r="Y852" s="50"/>
      <c r="Z852" s="50"/>
      <c r="AA852" s="50"/>
      <c r="AB852" s="49"/>
      <c r="AC852" s="50"/>
      <c r="AD852" s="50"/>
      <c r="AE852" s="50"/>
    </row>
    <row r="853" spans="1:31" ht="15.75" customHeight="1" x14ac:dyDescent="0.25">
      <c r="A853" s="49"/>
      <c r="B853" s="50"/>
      <c r="C853" s="50"/>
      <c r="D853" s="50"/>
      <c r="E853" s="50"/>
      <c r="F853" s="50"/>
      <c r="G853" s="50"/>
      <c r="J853" s="49"/>
      <c r="N853" s="50"/>
      <c r="O853" s="50"/>
      <c r="P853" s="50"/>
      <c r="Q853" s="50"/>
      <c r="U853" s="49"/>
      <c r="V853" s="50"/>
      <c r="W853" s="50"/>
      <c r="X853" s="50"/>
      <c r="Y853" s="50"/>
      <c r="Z853" s="50"/>
      <c r="AA853" s="50"/>
      <c r="AB853" s="49"/>
      <c r="AC853" s="50"/>
      <c r="AD853" s="50"/>
      <c r="AE853" s="50"/>
    </row>
    <row r="854" spans="1:31" ht="15.75" customHeight="1" x14ac:dyDescent="0.25">
      <c r="A854" s="49"/>
      <c r="B854" s="50"/>
      <c r="C854" s="50"/>
      <c r="D854" s="50"/>
      <c r="E854" s="50"/>
      <c r="F854" s="50"/>
      <c r="G854" s="50"/>
      <c r="J854" s="49"/>
      <c r="N854" s="50"/>
      <c r="O854" s="50"/>
      <c r="P854" s="50"/>
      <c r="Q854" s="50"/>
      <c r="U854" s="49"/>
      <c r="V854" s="50"/>
      <c r="W854" s="50"/>
      <c r="X854" s="50"/>
      <c r="Y854" s="50"/>
      <c r="Z854" s="50"/>
      <c r="AA854" s="50"/>
      <c r="AB854" s="49"/>
      <c r="AC854" s="50"/>
      <c r="AD854" s="50"/>
      <c r="AE854" s="50"/>
    </row>
    <row r="855" spans="1:31" ht="15.75" customHeight="1" x14ac:dyDescent="0.25">
      <c r="A855" s="49"/>
      <c r="B855" s="50"/>
      <c r="C855" s="50"/>
      <c r="D855" s="50"/>
      <c r="E855" s="50"/>
      <c r="F855" s="50"/>
      <c r="G855" s="50"/>
      <c r="J855" s="49"/>
      <c r="N855" s="50"/>
      <c r="O855" s="50"/>
      <c r="P855" s="50"/>
      <c r="Q855" s="50"/>
      <c r="U855" s="49"/>
      <c r="V855" s="50"/>
      <c r="W855" s="50"/>
      <c r="X855" s="50"/>
      <c r="Y855" s="50"/>
      <c r="Z855" s="50"/>
      <c r="AA855" s="50"/>
      <c r="AB855" s="49"/>
      <c r="AC855" s="50"/>
      <c r="AD855" s="50"/>
      <c r="AE855" s="50"/>
    </row>
    <row r="856" spans="1:31" ht="15.75" customHeight="1" x14ac:dyDescent="0.25">
      <c r="A856" s="49"/>
      <c r="B856" s="50"/>
      <c r="C856" s="50"/>
      <c r="D856" s="50"/>
      <c r="E856" s="50"/>
      <c r="F856" s="50"/>
      <c r="G856" s="50"/>
      <c r="J856" s="49"/>
      <c r="N856" s="50"/>
      <c r="O856" s="50"/>
      <c r="P856" s="50"/>
      <c r="Q856" s="50"/>
      <c r="U856" s="49"/>
      <c r="V856" s="50"/>
      <c r="W856" s="50"/>
      <c r="X856" s="50"/>
      <c r="Y856" s="50"/>
      <c r="Z856" s="50"/>
      <c r="AA856" s="50"/>
      <c r="AB856" s="49"/>
      <c r="AC856" s="50"/>
      <c r="AD856" s="50"/>
      <c r="AE856" s="50"/>
    </row>
    <row r="857" spans="1:31" ht="15.75" customHeight="1" x14ac:dyDescent="0.25">
      <c r="A857" s="49"/>
      <c r="B857" s="50"/>
      <c r="C857" s="50"/>
      <c r="D857" s="50"/>
      <c r="E857" s="50"/>
      <c r="F857" s="50"/>
      <c r="G857" s="50"/>
      <c r="J857" s="49"/>
      <c r="N857" s="50"/>
      <c r="O857" s="50"/>
      <c r="P857" s="50"/>
      <c r="Q857" s="50"/>
      <c r="U857" s="49"/>
      <c r="V857" s="50"/>
      <c r="W857" s="50"/>
      <c r="X857" s="50"/>
      <c r="Y857" s="50"/>
      <c r="Z857" s="50"/>
      <c r="AA857" s="50"/>
      <c r="AB857" s="49"/>
      <c r="AC857" s="50"/>
      <c r="AD857" s="50"/>
      <c r="AE857" s="50"/>
    </row>
    <row r="858" spans="1:31" ht="15.75" customHeight="1" x14ac:dyDescent="0.25">
      <c r="A858" s="49"/>
      <c r="B858" s="50"/>
      <c r="C858" s="50"/>
      <c r="D858" s="50"/>
      <c r="E858" s="50"/>
      <c r="F858" s="50"/>
      <c r="G858" s="50"/>
      <c r="J858" s="49"/>
      <c r="N858" s="50"/>
      <c r="O858" s="50"/>
      <c r="P858" s="50"/>
      <c r="Q858" s="50"/>
      <c r="U858" s="49"/>
      <c r="V858" s="50"/>
      <c r="W858" s="50"/>
      <c r="X858" s="50"/>
      <c r="Y858" s="50"/>
      <c r="Z858" s="50"/>
      <c r="AA858" s="50"/>
      <c r="AB858" s="49"/>
      <c r="AC858" s="50"/>
      <c r="AD858" s="50"/>
      <c r="AE858" s="50"/>
    </row>
    <row r="859" spans="1:31" ht="15.75" customHeight="1" x14ac:dyDescent="0.25">
      <c r="A859" s="49"/>
      <c r="B859" s="50"/>
      <c r="C859" s="50"/>
      <c r="D859" s="50"/>
      <c r="E859" s="50"/>
      <c r="F859" s="50"/>
      <c r="G859" s="50"/>
      <c r="J859" s="49"/>
      <c r="N859" s="50"/>
      <c r="O859" s="50"/>
      <c r="P859" s="50"/>
      <c r="Q859" s="50"/>
      <c r="U859" s="49"/>
      <c r="V859" s="50"/>
      <c r="W859" s="50"/>
      <c r="X859" s="50"/>
      <c r="Y859" s="50"/>
      <c r="Z859" s="50"/>
      <c r="AA859" s="50"/>
      <c r="AB859" s="49"/>
      <c r="AC859" s="50"/>
      <c r="AD859" s="50"/>
      <c r="AE859" s="50"/>
    </row>
    <row r="860" spans="1:31" ht="15.75" customHeight="1" x14ac:dyDescent="0.25">
      <c r="A860" s="49"/>
      <c r="B860" s="50"/>
      <c r="C860" s="50"/>
      <c r="D860" s="50"/>
      <c r="E860" s="50"/>
      <c r="F860" s="50"/>
      <c r="G860" s="50"/>
      <c r="J860" s="49"/>
      <c r="N860" s="50"/>
      <c r="O860" s="50"/>
      <c r="P860" s="50"/>
      <c r="Q860" s="50"/>
      <c r="U860" s="49"/>
      <c r="V860" s="50"/>
      <c r="W860" s="50"/>
      <c r="X860" s="50"/>
      <c r="Y860" s="50"/>
      <c r="Z860" s="50"/>
      <c r="AA860" s="50"/>
      <c r="AB860" s="49"/>
      <c r="AC860" s="50"/>
      <c r="AD860" s="50"/>
      <c r="AE860" s="50"/>
    </row>
    <row r="861" spans="1:31" ht="15.75" customHeight="1" x14ac:dyDescent="0.25">
      <c r="A861" s="49"/>
      <c r="B861" s="50"/>
      <c r="C861" s="50"/>
      <c r="D861" s="50"/>
      <c r="E861" s="50"/>
      <c r="F861" s="50"/>
      <c r="G861" s="50"/>
      <c r="J861" s="49"/>
      <c r="N861" s="50"/>
      <c r="O861" s="50"/>
      <c r="P861" s="50"/>
      <c r="Q861" s="50"/>
      <c r="U861" s="49"/>
      <c r="V861" s="50"/>
      <c r="W861" s="50"/>
      <c r="X861" s="50"/>
      <c r="Y861" s="50"/>
      <c r="Z861" s="50"/>
      <c r="AA861" s="50"/>
      <c r="AB861" s="49"/>
      <c r="AC861" s="50"/>
      <c r="AD861" s="50"/>
      <c r="AE861" s="50"/>
    </row>
    <row r="862" spans="1:31" ht="15.75" customHeight="1" x14ac:dyDescent="0.25">
      <c r="A862" s="49"/>
      <c r="B862" s="50"/>
      <c r="C862" s="50"/>
      <c r="D862" s="50"/>
      <c r="E862" s="50"/>
      <c r="F862" s="50"/>
      <c r="G862" s="50"/>
      <c r="J862" s="49"/>
      <c r="N862" s="50"/>
      <c r="O862" s="50"/>
      <c r="P862" s="50"/>
      <c r="Q862" s="50"/>
      <c r="U862" s="49"/>
      <c r="V862" s="50"/>
      <c r="W862" s="50"/>
      <c r="X862" s="50"/>
      <c r="Y862" s="50"/>
      <c r="Z862" s="50"/>
      <c r="AA862" s="50"/>
      <c r="AB862" s="49"/>
      <c r="AC862" s="50"/>
      <c r="AD862" s="50"/>
      <c r="AE862" s="50"/>
    </row>
    <row r="863" spans="1:31" ht="15.75" customHeight="1" x14ac:dyDescent="0.25">
      <c r="A863" s="49"/>
      <c r="B863" s="50"/>
      <c r="C863" s="50"/>
      <c r="D863" s="50"/>
      <c r="E863" s="50"/>
      <c r="F863" s="50"/>
      <c r="G863" s="50"/>
      <c r="J863" s="49"/>
      <c r="N863" s="50"/>
      <c r="O863" s="50"/>
      <c r="P863" s="50"/>
      <c r="Q863" s="50"/>
      <c r="U863" s="49"/>
      <c r="V863" s="50"/>
      <c r="W863" s="50"/>
      <c r="X863" s="50"/>
      <c r="Y863" s="50"/>
      <c r="Z863" s="50"/>
      <c r="AA863" s="50"/>
      <c r="AB863" s="49"/>
      <c r="AC863" s="50"/>
      <c r="AD863" s="50"/>
      <c r="AE863" s="50"/>
    </row>
    <row r="864" spans="1:31" ht="15.75" customHeight="1" x14ac:dyDescent="0.25">
      <c r="A864" s="49"/>
      <c r="B864" s="50"/>
      <c r="C864" s="50"/>
      <c r="D864" s="50"/>
      <c r="E864" s="50"/>
      <c r="F864" s="50"/>
      <c r="G864" s="50"/>
      <c r="J864" s="49"/>
      <c r="N864" s="50"/>
      <c r="O864" s="50"/>
      <c r="P864" s="50"/>
      <c r="Q864" s="50"/>
      <c r="U864" s="49"/>
      <c r="V864" s="50"/>
      <c r="W864" s="50"/>
      <c r="X864" s="50"/>
      <c r="Y864" s="50"/>
      <c r="Z864" s="50"/>
      <c r="AA864" s="50"/>
      <c r="AB864" s="49"/>
      <c r="AC864" s="50"/>
      <c r="AD864" s="50"/>
      <c r="AE864" s="50"/>
    </row>
    <row r="865" spans="1:31" ht="15.75" customHeight="1" x14ac:dyDescent="0.25">
      <c r="A865" s="49"/>
      <c r="B865" s="50"/>
      <c r="C865" s="50"/>
      <c r="D865" s="50"/>
      <c r="E865" s="50"/>
      <c r="F865" s="50"/>
      <c r="G865" s="50"/>
      <c r="J865" s="49"/>
      <c r="N865" s="50"/>
      <c r="O865" s="50"/>
      <c r="P865" s="50"/>
      <c r="Q865" s="50"/>
      <c r="U865" s="49"/>
      <c r="V865" s="50"/>
      <c r="W865" s="50"/>
      <c r="X865" s="50"/>
      <c r="Y865" s="50"/>
      <c r="Z865" s="50"/>
      <c r="AA865" s="50"/>
      <c r="AB865" s="49"/>
      <c r="AC865" s="50"/>
      <c r="AD865" s="50"/>
      <c r="AE865" s="50"/>
    </row>
    <row r="866" spans="1:31" ht="15.75" customHeight="1" x14ac:dyDescent="0.25">
      <c r="A866" s="49"/>
      <c r="B866" s="50"/>
      <c r="C866" s="50"/>
      <c r="D866" s="50"/>
      <c r="E866" s="50"/>
      <c r="F866" s="50"/>
      <c r="G866" s="50"/>
      <c r="J866" s="49"/>
      <c r="N866" s="50"/>
      <c r="O866" s="50"/>
      <c r="P866" s="50"/>
      <c r="Q866" s="50"/>
      <c r="U866" s="49"/>
      <c r="V866" s="50"/>
      <c r="W866" s="50"/>
      <c r="X866" s="50"/>
      <c r="Y866" s="50"/>
      <c r="Z866" s="50"/>
      <c r="AA866" s="50"/>
      <c r="AB866" s="49"/>
      <c r="AC866" s="50"/>
      <c r="AD866" s="50"/>
      <c r="AE866" s="50"/>
    </row>
    <row r="867" spans="1:31" ht="15.75" customHeight="1" x14ac:dyDescent="0.25">
      <c r="A867" s="49"/>
      <c r="B867" s="50"/>
      <c r="C867" s="50"/>
      <c r="D867" s="50"/>
      <c r="E867" s="50"/>
      <c r="F867" s="50"/>
      <c r="G867" s="50"/>
      <c r="J867" s="49"/>
      <c r="N867" s="50"/>
      <c r="O867" s="50"/>
      <c r="P867" s="50"/>
      <c r="Q867" s="50"/>
      <c r="U867" s="49"/>
      <c r="V867" s="50"/>
      <c r="W867" s="50"/>
      <c r="X867" s="50"/>
      <c r="Y867" s="50"/>
      <c r="Z867" s="50"/>
      <c r="AA867" s="50"/>
      <c r="AB867" s="49"/>
      <c r="AC867" s="50"/>
      <c r="AD867" s="50"/>
      <c r="AE867" s="50"/>
    </row>
    <row r="868" spans="1:31" ht="15.75" customHeight="1" x14ac:dyDescent="0.25">
      <c r="A868" s="49"/>
      <c r="B868" s="50"/>
      <c r="C868" s="50"/>
      <c r="D868" s="50"/>
      <c r="E868" s="50"/>
      <c r="F868" s="50"/>
      <c r="G868" s="50"/>
      <c r="J868" s="49"/>
      <c r="N868" s="50"/>
      <c r="O868" s="50"/>
      <c r="P868" s="50"/>
      <c r="Q868" s="50"/>
      <c r="U868" s="49"/>
      <c r="V868" s="50"/>
      <c r="W868" s="50"/>
      <c r="X868" s="50"/>
      <c r="Y868" s="50"/>
      <c r="Z868" s="50"/>
      <c r="AA868" s="50"/>
      <c r="AB868" s="49"/>
      <c r="AC868" s="50"/>
      <c r="AD868" s="50"/>
      <c r="AE868" s="50"/>
    </row>
    <row r="869" spans="1:31" ht="15.75" customHeight="1" x14ac:dyDescent="0.25">
      <c r="A869" s="49"/>
      <c r="B869" s="50"/>
      <c r="C869" s="50"/>
      <c r="D869" s="50"/>
      <c r="E869" s="50"/>
      <c r="F869" s="50"/>
      <c r="G869" s="50"/>
      <c r="J869" s="49"/>
      <c r="N869" s="50"/>
      <c r="O869" s="50"/>
      <c r="P869" s="50"/>
      <c r="Q869" s="50"/>
      <c r="U869" s="49"/>
      <c r="V869" s="50"/>
      <c r="W869" s="50"/>
      <c r="X869" s="50"/>
      <c r="Y869" s="50"/>
      <c r="Z869" s="50"/>
      <c r="AA869" s="50"/>
      <c r="AB869" s="49"/>
      <c r="AC869" s="50"/>
      <c r="AD869" s="50"/>
      <c r="AE869" s="50"/>
    </row>
    <row r="870" spans="1:31" ht="15.75" customHeight="1" x14ac:dyDescent="0.25">
      <c r="A870" s="49"/>
      <c r="B870" s="50"/>
      <c r="C870" s="50"/>
      <c r="D870" s="50"/>
      <c r="E870" s="50"/>
      <c r="F870" s="50"/>
      <c r="G870" s="50"/>
      <c r="J870" s="49"/>
      <c r="N870" s="50"/>
      <c r="O870" s="50"/>
      <c r="P870" s="50"/>
      <c r="Q870" s="50"/>
      <c r="U870" s="49"/>
      <c r="V870" s="50"/>
      <c r="W870" s="50"/>
      <c r="X870" s="50"/>
      <c r="Y870" s="50"/>
      <c r="Z870" s="50"/>
      <c r="AA870" s="50"/>
      <c r="AB870" s="49"/>
      <c r="AC870" s="50"/>
      <c r="AD870" s="50"/>
      <c r="AE870" s="50"/>
    </row>
    <row r="871" spans="1:31" ht="15.75" customHeight="1" x14ac:dyDescent="0.25">
      <c r="A871" s="49"/>
      <c r="B871" s="50"/>
      <c r="C871" s="50"/>
      <c r="D871" s="50"/>
      <c r="E871" s="50"/>
      <c r="F871" s="50"/>
      <c r="G871" s="50"/>
      <c r="J871" s="49"/>
      <c r="N871" s="50"/>
      <c r="O871" s="50"/>
      <c r="P871" s="50"/>
      <c r="Q871" s="50"/>
      <c r="U871" s="49"/>
      <c r="V871" s="50"/>
      <c r="W871" s="50"/>
      <c r="X871" s="50"/>
      <c r="Y871" s="50"/>
      <c r="Z871" s="50"/>
      <c r="AA871" s="50"/>
      <c r="AB871" s="49"/>
      <c r="AC871" s="50"/>
      <c r="AD871" s="50"/>
      <c r="AE871" s="50"/>
    </row>
    <row r="872" spans="1:31" ht="15.75" customHeight="1" x14ac:dyDescent="0.25">
      <c r="A872" s="49"/>
      <c r="B872" s="50"/>
      <c r="C872" s="50"/>
      <c r="D872" s="50"/>
      <c r="E872" s="50"/>
      <c r="F872" s="50"/>
      <c r="G872" s="50"/>
      <c r="J872" s="49"/>
      <c r="N872" s="50"/>
      <c r="O872" s="50"/>
      <c r="P872" s="50"/>
      <c r="Q872" s="50"/>
      <c r="U872" s="49"/>
      <c r="V872" s="50"/>
      <c r="W872" s="50"/>
      <c r="X872" s="50"/>
      <c r="Y872" s="50"/>
      <c r="Z872" s="50"/>
      <c r="AA872" s="50"/>
      <c r="AB872" s="49"/>
      <c r="AC872" s="50"/>
      <c r="AD872" s="50"/>
      <c r="AE872" s="50"/>
    </row>
    <row r="873" spans="1:31" ht="15.75" customHeight="1" x14ac:dyDescent="0.25">
      <c r="A873" s="49"/>
      <c r="B873" s="50"/>
      <c r="C873" s="50"/>
      <c r="D873" s="50"/>
      <c r="E873" s="50"/>
      <c r="F873" s="50"/>
      <c r="G873" s="50"/>
      <c r="J873" s="49"/>
      <c r="N873" s="50"/>
      <c r="O873" s="50"/>
      <c r="P873" s="50"/>
      <c r="Q873" s="50"/>
      <c r="U873" s="49"/>
      <c r="V873" s="50"/>
      <c r="W873" s="50"/>
      <c r="X873" s="50"/>
      <c r="Y873" s="50"/>
      <c r="Z873" s="50"/>
      <c r="AA873" s="50"/>
      <c r="AB873" s="49"/>
      <c r="AC873" s="50"/>
      <c r="AD873" s="50"/>
      <c r="AE873" s="50"/>
    </row>
    <row r="874" spans="1:31" ht="15.75" customHeight="1" x14ac:dyDescent="0.25">
      <c r="A874" s="49"/>
      <c r="B874" s="50"/>
      <c r="C874" s="50"/>
      <c r="D874" s="50"/>
      <c r="E874" s="50"/>
      <c r="F874" s="50"/>
      <c r="G874" s="50"/>
      <c r="J874" s="49"/>
      <c r="N874" s="50"/>
      <c r="O874" s="50"/>
      <c r="P874" s="50"/>
      <c r="Q874" s="50"/>
      <c r="U874" s="49"/>
      <c r="V874" s="50"/>
      <c r="W874" s="50"/>
      <c r="X874" s="50"/>
      <c r="Y874" s="50"/>
      <c r="Z874" s="50"/>
      <c r="AA874" s="50"/>
      <c r="AB874" s="49"/>
      <c r="AC874" s="50"/>
      <c r="AD874" s="50"/>
      <c r="AE874" s="50"/>
    </row>
    <row r="875" spans="1:31" ht="15.75" customHeight="1" x14ac:dyDescent="0.25">
      <c r="A875" s="49"/>
      <c r="B875" s="50"/>
      <c r="C875" s="50"/>
      <c r="D875" s="50"/>
      <c r="E875" s="50"/>
      <c r="F875" s="50"/>
      <c r="G875" s="50"/>
      <c r="J875" s="49"/>
      <c r="N875" s="50"/>
      <c r="O875" s="50"/>
      <c r="P875" s="50"/>
      <c r="Q875" s="50"/>
      <c r="U875" s="49"/>
      <c r="V875" s="50"/>
      <c r="W875" s="50"/>
      <c r="X875" s="50"/>
      <c r="Y875" s="50"/>
      <c r="Z875" s="50"/>
      <c r="AA875" s="50"/>
      <c r="AB875" s="49"/>
      <c r="AC875" s="50"/>
      <c r="AD875" s="50"/>
      <c r="AE875" s="50"/>
    </row>
    <row r="876" spans="1:31" ht="15.75" customHeight="1" x14ac:dyDescent="0.25">
      <c r="A876" s="49"/>
      <c r="B876" s="50"/>
      <c r="C876" s="50"/>
      <c r="D876" s="50"/>
      <c r="E876" s="50"/>
      <c r="F876" s="50"/>
      <c r="G876" s="50"/>
      <c r="J876" s="49"/>
      <c r="N876" s="50"/>
      <c r="O876" s="50"/>
      <c r="P876" s="50"/>
      <c r="Q876" s="50"/>
      <c r="U876" s="49"/>
      <c r="V876" s="50"/>
      <c r="W876" s="50"/>
      <c r="X876" s="50"/>
      <c r="Y876" s="50"/>
      <c r="Z876" s="50"/>
      <c r="AA876" s="50"/>
      <c r="AB876" s="49"/>
      <c r="AC876" s="50"/>
      <c r="AD876" s="50"/>
      <c r="AE876" s="50"/>
    </row>
    <row r="877" spans="1:31" ht="15.75" customHeight="1" x14ac:dyDescent="0.25">
      <c r="A877" s="49"/>
      <c r="B877" s="50"/>
      <c r="C877" s="50"/>
      <c r="D877" s="50"/>
      <c r="E877" s="50"/>
      <c r="F877" s="50"/>
      <c r="G877" s="50"/>
      <c r="J877" s="49"/>
      <c r="N877" s="50"/>
      <c r="O877" s="50"/>
      <c r="P877" s="50"/>
      <c r="Q877" s="50"/>
      <c r="U877" s="49"/>
      <c r="V877" s="50"/>
      <c r="W877" s="50"/>
      <c r="X877" s="50"/>
      <c r="Y877" s="50"/>
      <c r="Z877" s="50"/>
      <c r="AA877" s="50"/>
      <c r="AB877" s="49"/>
      <c r="AC877" s="50"/>
      <c r="AD877" s="50"/>
      <c r="AE877" s="50"/>
    </row>
    <row r="878" spans="1:31" ht="15.75" customHeight="1" x14ac:dyDescent="0.25">
      <c r="A878" s="49"/>
      <c r="B878" s="50"/>
      <c r="C878" s="50"/>
      <c r="D878" s="50"/>
      <c r="E878" s="50"/>
      <c r="F878" s="50"/>
      <c r="G878" s="50"/>
      <c r="J878" s="49"/>
      <c r="N878" s="50"/>
      <c r="O878" s="50"/>
      <c r="P878" s="50"/>
      <c r="Q878" s="50"/>
      <c r="U878" s="49"/>
      <c r="V878" s="50"/>
      <c r="W878" s="50"/>
      <c r="X878" s="50"/>
      <c r="Y878" s="50"/>
      <c r="Z878" s="50"/>
      <c r="AA878" s="50"/>
      <c r="AB878" s="49"/>
      <c r="AC878" s="50"/>
      <c r="AD878" s="50"/>
      <c r="AE878" s="50"/>
    </row>
    <row r="879" spans="1:31" ht="15.75" customHeight="1" x14ac:dyDescent="0.25">
      <c r="A879" s="49"/>
      <c r="B879" s="50"/>
      <c r="C879" s="50"/>
      <c r="D879" s="50"/>
      <c r="E879" s="50"/>
      <c r="F879" s="50"/>
      <c r="G879" s="50"/>
      <c r="J879" s="49"/>
      <c r="N879" s="50"/>
      <c r="O879" s="50"/>
      <c r="P879" s="50"/>
      <c r="Q879" s="50"/>
      <c r="U879" s="49"/>
      <c r="V879" s="50"/>
      <c r="W879" s="50"/>
      <c r="X879" s="50"/>
      <c r="Y879" s="50"/>
      <c r="Z879" s="50"/>
      <c r="AA879" s="50"/>
      <c r="AB879" s="49"/>
      <c r="AC879" s="50"/>
      <c r="AD879" s="50"/>
      <c r="AE879" s="50"/>
    </row>
    <row r="880" spans="1:31" ht="15.75" customHeight="1" x14ac:dyDescent="0.25">
      <c r="A880" s="49"/>
      <c r="B880" s="50"/>
      <c r="C880" s="50"/>
      <c r="D880" s="50"/>
      <c r="E880" s="50"/>
      <c r="F880" s="50"/>
      <c r="G880" s="50"/>
      <c r="J880" s="49"/>
      <c r="N880" s="50"/>
      <c r="O880" s="50"/>
      <c r="P880" s="50"/>
      <c r="Q880" s="50"/>
      <c r="U880" s="49"/>
      <c r="V880" s="50"/>
      <c r="W880" s="50"/>
      <c r="X880" s="50"/>
      <c r="Y880" s="50"/>
      <c r="Z880" s="50"/>
      <c r="AA880" s="50"/>
      <c r="AB880" s="49"/>
      <c r="AC880" s="50"/>
      <c r="AD880" s="50"/>
      <c r="AE880" s="50"/>
    </row>
    <row r="881" spans="1:31" ht="15.75" customHeight="1" x14ac:dyDescent="0.25">
      <c r="A881" s="49"/>
      <c r="B881" s="50"/>
      <c r="C881" s="50"/>
      <c r="D881" s="50"/>
      <c r="E881" s="50"/>
      <c r="F881" s="50"/>
      <c r="G881" s="50"/>
      <c r="J881" s="49"/>
      <c r="N881" s="50"/>
      <c r="O881" s="50"/>
      <c r="P881" s="50"/>
      <c r="Q881" s="50"/>
      <c r="U881" s="49"/>
      <c r="V881" s="50"/>
      <c r="W881" s="50"/>
      <c r="X881" s="50"/>
      <c r="Y881" s="50"/>
      <c r="Z881" s="50"/>
      <c r="AA881" s="50"/>
      <c r="AB881" s="49"/>
      <c r="AC881" s="50"/>
      <c r="AD881" s="50"/>
      <c r="AE881" s="50"/>
    </row>
    <row r="882" spans="1:31" ht="15.75" customHeight="1" x14ac:dyDescent="0.25">
      <c r="A882" s="49"/>
      <c r="B882" s="50"/>
      <c r="C882" s="50"/>
      <c r="D882" s="50"/>
      <c r="E882" s="50"/>
      <c r="F882" s="50"/>
      <c r="G882" s="50"/>
      <c r="J882" s="49"/>
      <c r="N882" s="50"/>
      <c r="O882" s="50"/>
      <c r="P882" s="50"/>
      <c r="Q882" s="50"/>
      <c r="U882" s="49"/>
      <c r="V882" s="50"/>
      <c r="W882" s="50"/>
      <c r="X882" s="50"/>
      <c r="Y882" s="50"/>
      <c r="Z882" s="50"/>
      <c r="AA882" s="50"/>
      <c r="AB882" s="49"/>
      <c r="AC882" s="50"/>
      <c r="AD882" s="50"/>
      <c r="AE882" s="50"/>
    </row>
    <row r="883" spans="1:31" ht="15.75" customHeight="1" x14ac:dyDescent="0.25">
      <c r="A883" s="49"/>
      <c r="B883" s="50"/>
      <c r="C883" s="50"/>
      <c r="D883" s="50"/>
      <c r="E883" s="50"/>
      <c r="F883" s="50"/>
      <c r="G883" s="50"/>
      <c r="J883" s="49"/>
      <c r="N883" s="50"/>
      <c r="O883" s="50"/>
      <c r="P883" s="50"/>
      <c r="Q883" s="50"/>
      <c r="U883" s="49"/>
      <c r="V883" s="50"/>
      <c r="W883" s="50"/>
      <c r="X883" s="50"/>
      <c r="Y883" s="50"/>
      <c r="Z883" s="50"/>
      <c r="AA883" s="50"/>
      <c r="AB883" s="49"/>
      <c r="AC883" s="50"/>
      <c r="AD883" s="50"/>
      <c r="AE883" s="50"/>
    </row>
    <row r="884" spans="1:31" ht="15.75" customHeight="1" x14ac:dyDescent="0.25">
      <c r="A884" s="49"/>
      <c r="B884" s="50"/>
      <c r="C884" s="50"/>
      <c r="D884" s="50"/>
      <c r="E884" s="50"/>
      <c r="F884" s="50"/>
      <c r="G884" s="50"/>
      <c r="J884" s="49"/>
      <c r="N884" s="50"/>
      <c r="O884" s="50"/>
      <c r="P884" s="50"/>
      <c r="Q884" s="50"/>
      <c r="U884" s="49"/>
      <c r="V884" s="50"/>
      <c r="W884" s="50"/>
      <c r="X884" s="50"/>
      <c r="Y884" s="50"/>
      <c r="Z884" s="50"/>
      <c r="AA884" s="50"/>
      <c r="AB884" s="49"/>
      <c r="AC884" s="50"/>
      <c r="AD884" s="50"/>
      <c r="AE884" s="50"/>
    </row>
    <row r="885" spans="1:31" ht="15.75" customHeight="1" x14ac:dyDescent="0.25">
      <c r="A885" s="49"/>
      <c r="B885" s="50"/>
      <c r="C885" s="50"/>
      <c r="D885" s="50"/>
      <c r="E885" s="50"/>
      <c r="F885" s="50"/>
      <c r="G885" s="50"/>
      <c r="J885" s="49"/>
      <c r="N885" s="50"/>
      <c r="O885" s="50"/>
      <c r="P885" s="50"/>
      <c r="Q885" s="50"/>
      <c r="U885" s="49"/>
      <c r="V885" s="50"/>
      <c r="W885" s="50"/>
      <c r="X885" s="50"/>
      <c r="Y885" s="50"/>
      <c r="Z885" s="50"/>
      <c r="AA885" s="50"/>
      <c r="AB885" s="49"/>
      <c r="AC885" s="50"/>
      <c r="AD885" s="50"/>
      <c r="AE885" s="50"/>
    </row>
    <row r="886" spans="1:31" ht="15.75" customHeight="1" x14ac:dyDescent="0.25">
      <c r="A886" s="49"/>
      <c r="B886" s="50"/>
      <c r="C886" s="50"/>
      <c r="D886" s="50"/>
      <c r="E886" s="50"/>
      <c r="F886" s="50"/>
      <c r="G886" s="50"/>
      <c r="J886" s="49"/>
      <c r="N886" s="50"/>
      <c r="O886" s="50"/>
      <c r="P886" s="50"/>
      <c r="Q886" s="50"/>
      <c r="U886" s="49"/>
      <c r="V886" s="50"/>
      <c r="W886" s="50"/>
      <c r="X886" s="50"/>
      <c r="Y886" s="50"/>
      <c r="Z886" s="50"/>
      <c r="AA886" s="50"/>
      <c r="AB886" s="49"/>
      <c r="AC886" s="50"/>
      <c r="AD886" s="50"/>
      <c r="AE886" s="50"/>
    </row>
    <row r="887" spans="1:31" ht="15.75" customHeight="1" x14ac:dyDescent="0.25">
      <c r="A887" s="49"/>
      <c r="B887" s="50"/>
      <c r="C887" s="50"/>
      <c r="D887" s="50"/>
      <c r="E887" s="50"/>
      <c r="F887" s="50"/>
      <c r="G887" s="50"/>
      <c r="J887" s="49"/>
      <c r="N887" s="50"/>
      <c r="O887" s="50"/>
      <c r="P887" s="50"/>
      <c r="Q887" s="50"/>
      <c r="U887" s="49"/>
      <c r="V887" s="50"/>
      <c r="W887" s="50"/>
      <c r="X887" s="50"/>
      <c r="Y887" s="50"/>
      <c r="Z887" s="50"/>
      <c r="AA887" s="50"/>
      <c r="AB887" s="49"/>
      <c r="AC887" s="50"/>
      <c r="AD887" s="50"/>
      <c r="AE887" s="50"/>
    </row>
    <row r="888" spans="1:31" ht="15.75" customHeight="1" x14ac:dyDescent="0.25">
      <c r="A888" s="49"/>
      <c r="B888" s="50"/>
      <c r="C888" s="50"/>
      <c r="D888" s="50"/>
      <c r="E888" s="50"/>
      <c r="F888" s="50"/>
      <c r="G888" s="50"/>
      <c r="J888" s="49"/>
      <c r="N888" s="50"/>
      <c r="O888" s="50"/>
      <c r="P888" s="50"/>
      <c r="Q888" s="50"/>
      <c r="U888" s="49"/>
      <c r="V888" s="50"/>
      <c r="W888" s="50"/>
      <c r="X888" s="50"/>
      <c r="Y888" s="50"/>
      <c r="Z888" s="50"/>
      <c r="AA888" s="50"/>
      <c r="AB888" s="49"/>
      <c r="AC888" s="50"/>
      <c r="AD888" s="50"/>
      <c r="AE888" s="50"/>
    </row>
    <row r="889" spans="1:31" ht="15.75" customHeight="1" x14ac:dyDescent="0.25">
      <c r="A889" s="49"/>
      <c r="B889" s="50"/>
      <c r="C889" s="50"/>
      <c r="D889" s="50"/>
      <c r="E889" s="50"/>
      <c r="F889" s="50"/>
      <c r="G889" s="50"/>
      <c r="J889" s="49"/>
      <c r="N889" s="50"/>
      <c r="O889" s="50"/>
      <c r="P889" s="50"/>
      <c r="Q889" s="50"/>
      <c r="U889" s="49"/>
      <c r="V889" s="50"/>
      <c r="W889" s="50"/>
      <c r="X889" s="50"/>
      <c r="Y889" s="50"/>
      <c r="Z889" s="50"/>
      <c r="AA889" s="50"/>
      <c r="AB889" s="49"/>
      <c r="AC889" s="50"/>
      <c r="AD889" s="50"/>
      <c r="AE889" s="50"/>
    </row>
    <row r="890" spans="1:31" ht="15.75" customHeight="1" x14ac:dyDescent="0.25">
      <c r="A890" s="49"/>
      <c r="B890" s="50"/>
      <c r="C890" s="50"/>
      <c r="D890" s="50"/>
      <c r="E890" s="50"/>
      <c r="F890" s="50"/>
      <c r="G890" s="50"/>
      <c r="J890" s="49"/>
      <c r="N890" s="50"/>
      <c r="O890" s="50"/>
      <c r="P890" s="50"/>
      <c r="Q890" s="50"/>
      <c r="U890" s="49"/>
      <c r="V890" s="50"/>
      <c r="W890" s="50"/>
      <c r="X890" s="50"/>
      <c r="Y890" s="50"/>
      <c r="Z890" s="50"/>
      <c r="AA890" s="50"/>
      <c r="AB890" s="49"/>
      <c r="AC890" s="50"/>
      <c r="AD890" s="50"/>
      <c r="AE890" s="50"/>
    </row>
    <row r="891" spans="1:31" ht="15.75" customHeight="1" x14ac:dyDescent="0.25">
      <c r="A891" s="49"/>
      <c r="B891" s="50"/>
      <c r="C891" s="50"/>
      <c r="D891" s="50"/>
      <c r="E891" s="50"/>
      <c r="F891" s="50"/>
      <c r="G891" s="50"/>
      <c r="J891" s="49"/>
      <c r="N891" s="50"/>
      <c r="O891" s="50"/>
      <c r="P891" s="50"/>
      <c r="Q891" s="50"/>
      <c r="U891" s="49"/>
      <c r="V891" s="50"/>
      <c r="W891" s="50"/>
      <c r="X891" s="50"/>
      <c r="Y891" s="50"/>
      <c r="Z891" s="50"/>
      <c r="AA891" s="50"/>
      <c r="AB891" s="49"/>
      <c r="AC891" s="50"/>
      <c r="AD891" s="50"/>
      <c r="AE891" s="50"/>
    </row>
    <row r="892" spans="1:31" ht="15.75" customHeight="1" x14ac:dyDescent="0.25">
      <c r="A892" s="49"/>
      <c r="B892" s="50"/>
      <c r="C892" s="50"/>
      <c r="D892" s="50"/>
      <c r="E892" s="50"/>
      <c r="F892" s="50"/>
      <c r="G892" s="50"/>
      <c r="J892" s="49"/>
      <c r="N892" s="50"/>
      <c r="O892" s="50"/>
      <c r="P892" s="50"/>
      <c r="Q892" s="50"/>
      <c r="U892" s="49"/>
      <c r="V892" s="50"/>
      <c r="W892" s="50"/>
      <c r="X892" s="50"/>
      <c r="Y892" s="50"/>
      <c r="Z892" s="50"/>
      <c r="AA892" s="50"/>
      <c r="AB892" s="49"/>
      <c r="AC892" s="50"/>
      <c r="AD892" s="50"/>
      <c r="AE892" s="50"/>
    </row>
    <row r="893" spans="1:31" ht="15.75" customHeight="1" x14ac:dyDescent="0.25">
      <c r="A893" s="49"/>
      <c r="B893" s="50"/>
      <c r="C893" s="50"/>
      <c r="D893" s="50"/>
      <c r="E893" s="50"/>
      <c r="F893" s="50"/>
      <c r="G893" s="50"/>
      <c r="J893" s="49"/>
      <c r="N893" s="50"/>
      <c r="O893" s="50"/>
      <c r="P893" s="50"/>
      <c r="Q893" s="50"/>
      <c r="U893" s="49"/>
      <c r="V893" s="50"/>
      <c r="W893" s="50"/>
      <c r="X893" s="50"/>
      <c r="Y893" s="50"/>
      <c r="Z893" s="50"/>
      <c r="AA893" s="50"/>
      <c r="AB893" s="49"/>
      <c r="AC893" s="50"/>
      <c r="AD893" s="50"/>
      <c r="AE893" s="50"/>
    </row>
    <row r="894" spans="1:31" ht="15.75" customHeight="1" x14ac:dyDescent="0.25">
      <c r="A894" s="49"/>
      <c r="B894" s="50"/>
      <c r="C894" s="50"/>
      <c r="D894" s="50"/>
      <c r="E894" s="50"/>
      <c r="F894" s="50"/>
      <c r="G894" s="50"/>
      <c r="J894" s="49"/>
      <c r="N894" s="50"/>
      <c r="O894" s="50"/>
      <c r="P894" s="50"/>
      <c r="Q894" s="50"/>
      <c r="U894" s="49"/>
      <c r="V894" s="50"/>
      <c r="W894" s="50"/>
      <c r="X894" s="50"/>
      <c r="Y894" s="50"/>
      <c r="Z894" s="50"/>
      <c r="AA894" s="50"/>
      <c r="AB894" s="49"/>
      <c r="AC894" s="50"/>
      <c r="AD894" s="50"/>
      <c r="AE894" s="50"/>
    </row>
    <row r="895" spans="1:31" ht="15.75" customHeight="1" x14ac:dyDescent="0.25">
      <c r="A895" s="49"/>
      <c r="B895" s="50"/>
      <c r="C895" s="50"/>
      <c r="D895" s="50"/>
      <c r="E895" s="50"/>
      <c r="F895" s="50"/>
      <c r="G895" s="50"/>
      <c r="J895" s="49"/>
      <c r="N895" s="50"/>
      <c r="O895" s="50"/>
      <c r="P895" s="50"/>
      <c r="Q895" s="50"/>
      <c r="U895" s="49"/>
      <c r="V895" s="50"/>
      <c r="W895" s="50"/>
      <c r="X895" s="50"/>
      <c r="Y895" s="50"/>
      <c r="Z895" s="50"/>
      <c r="AA895" s="50"/>
      <c r="AB895" s="49"/>
      <c r="AC895" s="50"/>
      <c r="AD895" s="50"/>
      <c r="AE895" s="50"/>
    </row>
    <row r="896" spans="1:31" ht="15.75" customHeight="1" x14ac:dyDescent="0.25">
      <c r="A896" s="49"/>
      <c r="B896" s="50"/>
      <c r="C896" s="50"/>
      <c r="D896" s="50"/>
      <c r="E896" s="50"/>
      <c r="F896" s="50"/>
      <c r="G896" s="50"/>
      <c r="J896" s="49"/>
      <c r="N896" s="50"/>
      <c r="O896" s="50"/>
      <c r="P896" s="50"/>
      <c r="Q896" s="50"/>
      <c r="U896" s="49"/>
      <c r="V896" s="50"/>
      <c r="W896" s="50"/>
      <c r="X896" s="50"/>
      <c r="Y896" s="50"/>
      <c r="Z896" s="50"/>
      <c r="AA896" s="50"/>
      <c r="AB896" s="49"/>
      <c r="AC896" s="50"/>
      <c r="AD896" s="50"/>
      <c r="AE896" s="50"/>
    </row>
    <row r="897" spans="1:31" ht="15.75" customHeight="1" x14ac:dyDescent="0.25">
      <c r="A897" s="49"/>
      <c r="B897" s="50"/>
      <c r="C897" s="50"/>
      <c r="D897" s="50"/>
      <c r="E897" s="50"/>
      <c r="F897" s="50"/>
      <c r="G897" s="50"/>
      <c r="J897" s="49"/>
      <c r="N897" s="50"/>
      <c r="O897" s="50"/>
      <c r="P897" s="50"/>
      <c r="Q897" s="50"/>
      <c r="U897" s="49"/>
      <c r="V897" s="50"/>
      <c r="W897" s="50"/>
      <c r="X897" s="50"/>
      <c r="Y897" s="50"/>
      <c r="Z897" s="50"/>
      <c r="AA897" s="50"/>
      <c r="AB897" s="49"/>
      <c r="AC897" s="50"/>
      <c r="AD897" s="50"/>
      <c r="AE897" s="50"/>
    </row>
    <row r="898" spans="1:31" ht="15.75" customHeight="1" x14ac:dyDescent="0.25">
      <c r="A898" s="49"/>
      <c r="B898" s="50"/>
      <c r="C898" s="50"/>
      <c r="D898" s="50"/>
      <c r="E898" s="50"/>
      <c r="F898" s="50"/>
      <c r="G898" s="50"/>
      <c r="J898" s="49"/>
      <c r="N898" s="50"/>
      <c r="O898" s="50"/>
      <c r="P898" s="50"/>
      <c r="Q898" s="50"/>
      <c r="U898" s="49"/>
      <c r="V898" s="50"/>
      <c r="W898" s="50"/>
      <c r="X898" s="50"/>
      <c r="Y898" s="50"/>
      <c r="Z898" s="50"/>
      <c r="AA898" s="50"/>
      <c r="AB898" s="49"/>
      <c r="AC898" s="50"/>
      <c r="AD898" s="50"/>
      <c r="AE898" s="50"/>
    </row>
    <row r="899" spans="1:31" ht="15.75" customHeight="1" x14ac:dyDescent="0.25">
      <c r="A899" s="49"/>
      <c r="B899" s="50"/>
      <c r="C899" s="50"/>
      <c r="D899" s="50"/>
      <c r="E899" s="50"/>
      <c r="F899" s="50"/>
      <c r="G899" s="50"/>
      <c r="J899" s="49"/>
      <c r="N899" s="50"/>
      <c r="O899" s="50"/>
      <c r="P899" s="50"/>
      <c r="Q899" s="50"/>
      <c r="U899" s="49"/>
      <c r="V899" s="50"/>
      <c r="W899" s="50"/>
      <c r="X899" s="50"/>
      <c r="Y899" s="50"/>
      <c r="Z899" s="50"/>
      <c r="AA899" s="50"/>
      <c r="AB899" s="49"/>
      <c r="AC899" s="50"/>
      <c r="AD899" s="50"/>
      <c r="AE899" s="50"/>
    </row>
    <row r="900" spans="1:31" ht="15.75" customHeight="1" x14ac:dyDescent="0.25">
      <c r="A900" s="49"/>
      <c r="B900" s="50"/>
      <c r="C900" s="50"/>
      <c r="D900" s="50"/>
      <c r="E900" s="50"/>
      <c r="F900" s="50"/>
      <c r="G900" s="50"/>
      <c r="J900" s="49"/>
      <c r="N900" s="50"/>
      <c r="O900" s="50"/>
      <c r="P900" s="50"/>
      <c r="Q900" s="50"/>
      <c r="U900" s="49"/>
      <c r="V900" s="50"/>
      <c r="W900" s="50"/>
      <c r="X900" s="50"/>
      <c r="Y900" s="50"/>
      <c r="Z900" s="50"/>
      <c r="AA900" s="50"/>
      <c r="AB900" s="49"/>
      <c r="AC900" s="50"/>
      <c r="AD900" s="50"/>
      <c r="AE900" s="50"/>
    </row>
    <row r="901" spans="1:31" ht="15.75" customHeight="1" x14ac:dyDescent="0.25">
      <c r="A901" s="49"/>
      <c r="B901" s="50"/>
      <c r="C901" s="50"/>
      <c r="D901" s="50"/>
      <c r="E901" s="50"/>
      <c r="F901" s="50"/>
      <c r="G901" s="50"/>
      <c r="J901" s="49"/>
      <c r="N901" s="50"/>
      <c r="O901" s="50"/>
      <c r="P901" s="50"/>
      <c r="Q901" s="50"/>
      <c r="U901" s="49"/>
      <c r="V901" s="50"/>
      <c r="W901" s="50"/>
      <c r="X901" s="50"/>
      <c r="Y901" s="50"/>
      <c r="Z901" s="50"/>
      <c r="AA901" s="50"/>
      <c r="AB901" s="49"/>
      <c r="AC901" s="50"/>
      <c r="AD901" s="50"/>
      <c r="AE901" s="50"/>
    </row>
    <row r="902" spans="1:31" ht="15.75" customHeight="1" x14ac:dyDescent="0.25">
      <c r="A902" s="49"/>
      <c r="B902" s="50"/>
      <c r="C902" s="50"/>
      <c r="D902" s="50"/>
      <c r="E902" s="50"/>
      <c r="F902" s="50"/>
      <c r="G902" s="50"/>
      <c r="J902" s="49"/>
      <c r="N902" s="50"/>
      <c r="O902" s="50"/>
      <c r="P902" s="50"/>
      <c r="Q902" s="50"/>
      <c r="U902" s="49"/>
      <c r="V902" s="50"/>
      <c r="W902" s="50"/>
      <c r="X902" s="50"/>
      <c r="Y902" s="50"/>
      <c r="Z902" s="50"/>
      <c r="AA902" s="50"/>
      <c r="AB902" s="49"/>
      <c r="AC902" s="50"/>
      <c r="AD902" s="50"/>
      <c r="AE902" s="50"/>
    </row>
    <row r="903" spans="1:31" ht="15.75" customHeight="1" x14ac:dyDescent="0.25">
      <c r="A903" s="49"/>
      <c r="B903" s="50"/>
      <c r="C903" s="50"/>
      <c r="D903" s="50"/>
      <c r="E903" s="50"/>
      <c r="F903" s="50"/>
      <c r="G903" s="50"/>
      <c r="J903" s="49"/>
      <c r="N903" s="50"/>
      <c r="O903" s="50"/>
      <c r="P903" s="50"/>
      <c r="Q903" s="50"/>
      <c r="U903" s="49"/>
      <c r="V903" s="50"/>
      <c r="W903" s="50"/>
      <c r="X903" s="50"/>
      <c r="Y903" s="50"/>
      <c r="Z903" s="50"/>
      <c r="AA903" s="50"/>
      <c r="AB903" s="49"/>
      <c r="AC903" s="50"/>
      <c r="AD903" s="50"/>
      <c r="AE903" s="50"/>
    </row>
    <row r="904" spans="1:31" ht="15.75" customHeight="1" x14ac:dyDescent="0.25">
      <c r="A904" s="49"/>
      <c r="B904" s="50"/>
      <c r="C904" s="50"/>
      <c r="D904" s="50"/>
      <c r="E904" s="50"/>
      <c r="F904" s="50"/>
      <c r="G904" s="50"/>
      <c r="J904" s="49"/>
      <c r="N904" s="50"/>
      <c r="O904" s="50"/>
      <c r="P904" s="50"/>
      <c r="Q904" s="50"/>
      <c r="U904" s="49"/>
      <c r="V904" s="50"/>
      <c r="W904" s="50"/>
      <c r="X904" s="50"/>
      <c r="Y904" s="50"/>
      <c r="Z904" s="50"/>
      <c r="AA904" s="50"/>
      <c r="AB904" s="49"/>
      <c r="AC904" s="50"/>
      <c r="AD904" s="50"/>
      <c r="AE904" s="50"/>
    </row>
    <row r="905" spans="1:31" ht="15.75" customHeight="1" x14ac:dyDescent="0.25">
      <c r="A905" s="49"/>
      <c r="B905" s="50"/>
      <c r="C905" s="50"/>
      <c r="D905" s="50"/>
      <c r="E905" s="50"/>
      <c r="F905" s="50"/>
      <c r="G905" s="50"/>
      <c r="J905" s="49"/>
      <c r="N905" s="50"/>
      <c r="O905" s="50"/>
      <c r="P905" s="50"/>
      <c r="Q905" s="50"/>
      <c r="U905" s="49"/>
      <c r="V905" s="50"/>
      <c r="W905" s="50"/>
      <c r="X905" s="50"/>
      <c r="Y905" s="50"/>
      <c r="Z905" s="50"/>
      <c r="AA905" s="50"/>
      <c r="AB905" s="49"/>
      <c r="AC905" s="50"/>
      <c r="AD905" s="50"/>
      <c r="AE905" s="50"/>
    </row>
    <row r="906" spans="1:31" ht="15.75" customHeight="1" x14ac:dyDescent="0.25">
      <c r="A906" s="49"/>
      <c r="B906" s="50"/>
      <c r="C906" s="50"/>
      <c r="D906" s="50"/>
      <c r="E906" s="50"/>
      <c r="F906" s="50"/>
      <c r="G906" s="50"/>
      <c r="J906" s="49"/>
      <c r="N906" s="50"/>
      <c r="O906" s="50"/>
      <c r="P906" s="50"/>
      <c r="Q906" s="50"/>
      <c r="U906" s="49"/>
      <c r="V906" s="50"/>
      <c r="W906" s="50"/>
      <c r="X906" s="50"/>
      <c r="Y906" s="50"/>
      <c r="Z906" s="50"/>
      <c r="AA906" s="50"/>
      <c r="AB906" s="49"/>
      <c r="AC906" s="50"/>
      <c r="AD906" s="50"/>
      <c r="AE906" s="50"/>
    </row>
    <row r="907" spans="1:31" ht="15.75" customHeight="1" x14ac:dyDescent="0.25">
      <c r="A907" s="49"/>
      <c r="B907" s="50"/>
      <c r="C907" s="50"/>
      <c r="D907" s="50"/>
      <c r="E907" s="50"/>
      <c r="F907" s="50"/>
      <c r="G907" s="50"/>
      <c r="J907" s="49"/>
      <c r="N907" s="50"/>
      <c r="O907" s="50"/>
      <c r="P907" s="50"/>
      <c r="Q907" s="50"/>
      <c r="U907" s="49"/>
      <c r="V907" s="50"/>
      <c r="W907" s="50"/>
      <c r="X907" s="50"/>
      <c r="Y907" s="50"/>
      <c r="Z907" s="50"/>
      <c r="AA907" s="50"/>
      <c r="AB907" s="49"/>
      <c r="AC907" s="50"/>
      <c r="AD907" s="50"/>
      <c r="AE907" s="50"/>
    </row>
    <row r="908" spans="1:31" ht="15.75" customHeight="1" x14ac:dyDescent="0.25">
      <c r="A908" s="49"/>
      <c r="B908" s="50"/>
      <c r="C908" s="50"/>
      <c r="D908" s="50"/>
      <c r="E908" s="50"/>
      <c r="F908" s="50"/>
      <c r="G908" s="50"/>
      <c r="J908" s="49"/>
      <c r="N908" s="50"/>
      <c r="O908" s="50"/>
      <c r="P908" s="50"/>
      <c r="Q908" s="50"/>
      <c r="U908" s="49"/>
      <c r="V908" s="50"/>
      <c r="W908" s="50"/>
      <c r="X908" s="50"/>
      <c r="Y908" s="50"/>
      <c r="Z908" s="50"/>
      <c r="AA908" s="50"/>
      <c r="AB908" s="49"/>
      <c r="AC908" s="50"/>
      <c r="AD908" s="50"/>
      <c r="AE908" s="50"/>
    </row>
    <row r="909" spans="1:31" ht="15.75" customHeight="1" x14ac:dyDescent="0.25">
      <c r="A909" s="49"/>
      <c r="B909" s="50"/>
      <c r="C909" s="50"/>
      <c r="D909" s="50"/>
      <c r="E909" s="50"/>
      <c r="F909" s="50"/>
      <c r="G909" s="50"/>
      <c r="J909" s="49"/>
      <c r="N909" s="50"/>
      <c r="O909" s="50"/>
      <c r="P909" s="50"/>
      <c r="Q909" s="50"/>
      <c r="U909" s="49"/>
      <c r="V909" s="50"/>
      <c r="W909" s="50"/>
      <c r="X909" s="50"/>
      <c r="Y909" s="50"/>
      <c r="Z909" s="50"/>
      <c r="AA909" s="50"/>
      <c r="AB909" s="49"/>
      <c r="AC909" s="50"/>
      <c r="AD909" s="50"/>
      <c r="AE909" s="50"/>
    </row>
    <row r="910" spans="1:31" ht="15.75" customHeight="1" x14ac:dyDescent="0.25">
      <c r="A910" s="49"/>
      <c r="B910" s="50"/>
      <c r="C910" s="50"/>
      <c r="D910" s="50"/>
      <c r="E910" s="50"/>
      <c r="F910" s="50"/>
      <c r="G910" s="50"/>
      <c r="J910" s="49"/>
      <c r="N910" s="50"/>
      <c r="O910" s="50"/>
      <c r="P910" s="50"/>
      <c r="Q910" s="50"/>
      <c r="U910" s="49"/>
      <c r="V910" s="50"/>
      <c r="W910" s="50"/>
      <c r="X910" s="50"/>
      <c r="Y910" s="50"/>
      <c r="Z910" s="50"/>
      <c r="AA910" s="50"/>
      <c r="AB910" s="49"/>
      <c r="AC910" s="50"/>
      <c r="AD910" s="50"/>
      <c r="AE910" s="50"/>
    </row>
    <row r="911" spans="1:31" ht="15.75" customHeight="1" x14ac:dyDescent="0.25">
      <c r="A911" s="49"/>
      <c r="B911" s="50"/>
      <c r="C911" s="50"/>
      <c r="D911" s="50"/>
      <c r="E911" s="50"/>
      <c r="F911" s="50"/>
      <c r="G911" s="50"/>
      <c r="J911" s="49"/>
      <c r="N911" s="50"/>
      <c r="O911" s="50"/>
      <c r="P911" s="50"/>
      <c r="Q911" s="50"/>
      <c r="U911" s="49"/>
      <c r="V911" s="50"/>
      <c r="W911" s="50"/>
      <c r="X911" s="50"/>
      <c r="Y911" s="50"/>
      <c r="Z911" s="50"/>
      <c r="AA911" s="50"/>
      <c r="AB911" s="49"/>
      <c r="AC911" s="50"/>
      <c r="AD911" s="50"/>
      <c r="AE911" s="50"/>
    </row>
    <row r="912" spans="1:31" ht="15.75" customHeight="1" x14ac:dyDescent="0.25">
      <c r="A912" s="49"/>
      <c r="B912" s="50"/>
      <c r="C912" s="50"/>
      <c r="D912" s="50"/>
      <c r="E912" s="50"/>
      <c r="F912" s="50"/>
      <c r="G912" s="50"/>
      <c r="J912" s="49"/>
      <c r="N912" s="50"/>
      <c r="O912" s="50"/>
      <c r="P912" s="50"/>
      <c r="Q912" s="50"/>
      <c r="U912" s="49"/>
      <c r="V912" s="50"/>
      <c r="W912" s="50"/>
      <c r="X912" s="50"/>
      <c r="Y912" s="50"/>
      <c r="Z912" s="50"/>
      <c r="AA912" s="50"/>
      <c r="AB912" s="49"/>
      <c r="AC912" s="50"/>
      <c r="AD912" s="50"/>
      <c r="AE912" s="50"/>
    </row>
    <row r="913" spans="1:31" ht="15.75" customHeight="1" x14ac:dyDescent="0.25">
      <c r="A913" s="49"/>
      <c r="B913" s="50"/>
      <c r="C913" s="50"/>
      <c r="D913" s="50"/>
      <c r="E913" s="50"/>
      <c r="F913" s="50"/>
      <c r="G913" s="50"/>
      <c r="J913" s="49"/>
      <c r="N913" s="50"/>
      <c r="O913" s="50"/>
      <c r="P913" s="50"/>
      <c r="Q913" s="50"/>
      <c r="U913" s="49"/>
      <c r="V913" s="50"/>
      <c r="W913" s="50"/>
      <c r="X913" s="50"/>
      <c r="Y913" s="50"/>
      <c r="Z913" s="50"/>
      <c r="AA913" s="50"/>
      <c r="AB913" s="49"/>
      <c r="AC913" s="50"/>
      <c r="AD913" s="50"/>
      <c r="AE913" s="50"/>
    </row>
    <row r="914" spans="1:31" ht="15.75" customHeight="1" x14ac:dyDescent="0.25">
      <c r="A914" s="49"/>
      <c r="B914" s="50"/>
      <c r="C914" s="50"/>
      <c r="D914" s="50"/>
      <c r="E914" s="50"/>
      <c r="F914" s="50"/>
      <c r="G914" s="50"/>
      <c r="J914" s="49"/>
      <c r="N914" s="50"/>
      <c r="O914" s="50"/>
      <c r="P914" s="50"/>
      <c r="Q914" s="50"/>
      <c r="U914" s="49"/>
      <c r="V914" s="50"/>
      <c r="W914" s="50"/>
      <c r="X914" s="50"/>
      <c r="Y914" s="50"/>
      <c r="Z914" s="50"/>
      <c r="AA914" s="50"/>
      <c r="AB914" s="49"/>
      <c r="AC914" s="50"/>
      <c r="AD914" s="50"/>
      <c r="AE914" s="50"/>
    </row>
    <row r="915" spans="1:31" ht="15.75" customHeight="1" x14ac:dyDescent="0.25">
      <c r="A915" s="49"/>
      <c r="B915" s="50"/>
      <c r="C915" s="50"/>
      <c r="D915" s="50"/>
      <c r="E915" s="50"/>
      <c r="F915" s="50"/>
      <c r="G915" s="50"/>
      <c r="J915" s="49"/>
      <c r="N915" s="50"/>
      <c r="O915" s="50"/>
      <c r="P915" s="50"/>
      <c r="Q915" s="50"/>
      <c r="U915" s="49"/>
      <c r="V915" s="50"/>
      <c r="W915" s="50"/>
      <c r="X915" s="50"/>
      <c r="Y915" s="50"/>
      <c r="Z915" s="50"/>
      <c r="AA915" s="50"/>
      <c r="AB915" s="49"/>
      <c r="AC915" s="50"/>
      <c r="AD915" s="50"/>
      <c r="AE915" s="50"/>
    </row>
    <row r="916" spans="1:31" ht="15.75" customHeight="1" x14ac:dyDescent="0.25">
      <c r="A916" s="49"/>
      <c r="B916" s="50"/>
      <c r="C916" s="50"/>
      <c r="D916" s="50"/>
      <c r="E916" s="50"/>
      <c r="F916" s="50"/>
      <c r="G916" s="50"/>
      <c r="J916" s="49"/>
      <c r="N916" s="50"/>
      <c r="O916" s="50"/>
      <c r="P916" s="50"/>
      <c r="Q916" s="50"/>
      <c r="U916" s="49"/>
      <c r="V916" s="50"/>
      <c r="W916" s="50"/>
      <c r="X916" s="50"/>
      <c r="Y916" s="50"/>
      <c r="Z916" s="50"/>
      <c r="AA916" s="50"/>
      <c r="AB916" s="49"/>
      <c r="AC916" s="50"/>
      <c r="AD916" s="50"/>
      <c r="AE916" s="50"/>
    </row>
    <row r="917" spans="1:31" ht="15.75" customHeight="1" x14ac:dyDescent="0.25">
      <c r="A917" s="49"/>
      <c r="B917" s="50"/>
      <c r="C917" s="50"/>
      <c r="D917" s="50"/>
      <c r="E917" s="50"/>
      <c r="F917" s="50"/>
      <c r="G917" s="50"/>
      <c r="J917" s="49"/>
      <c r="N917" s="50"/>
      <c r="O917" s="50"/>
      <c r="P917" s="50"/>
      <c r="Q917" s="50"/>
      <c r="U917" s="49"/>
      <c r="V917" s="50"/>
      <c r="W917" s="50"/>
      <c r="X917" s="50"/>
      <c r="Y917" s="50"/>
      <c r="Z917" s="50"/>
      <c r="AA917" s="50"/>
      <c r="AB917" s="49"/>
      <c r="AC917" s="50"/>
      <c r="AD917" s="50"/>
      <c r="AE917" s="50"/>
    </row>
    <row r="918" spans="1:31" ht="15.75" customHeight="1" x14ac:dyDescent="0.25">
      <c r="A918" s="49"/>
      <c r="B918" s="50"/>
      <c r="C918" s="50"/>
      <c r="D918" s="50"/>
      <c r="E918" s="50"/>
      <c r="F918" s="50"/>
      <c r="G918" s="50"/>
      <c r="J918" s="49"/>
      <c r="N918" s="50"/>
      <c r="O918" s="50"/>
      <c r="P918" s="50"/>
      <c r="Q918" s="50"/>
      <c r="U918" s="49"/>
      <c r="V918" s="50"/>
      <c r="W918" s="50"/>
      <c r="X918" s="50"/>
      <c r="Y918" s="50"/>
      <c r="Z918" s="50"/>
      <c r="AA918" s="50"/>
      <c r="AB918" s="49"/>
      <c r="AC918" s="50"/>
      <c r="AD918" s="50"/>
      <c r="AE918" s="50"/>
    </row>
    <row r="919" spans="1:31" ht="15.75" customHeight="1" x14ac:dyDescent="0.25">
      <c r="A919" s="49"/>
      <c r="B919" s="50"/>
      <c r="C919" s="50"/>
      <c r="D919" s="50"/>
      <c r="E919" s="50"/>
      <c r="F919" s="50"/>
      <c r="G919" s="50"/>
      <c r="J919" s="49"/>
      <c r="N919" s="50"/>
      <c r="O919" s="50"/>
      <c r="P919" s="50"/>
      <c r="Q919" s="50"/>
      <c r="U919" s="49"/>
      <c r="V919" s="50"/>
      <c r="W919" s="50"/>
      <c r="X919" s="50"/>
      <c r="Y919" s="50"/>
      <c r="Z919" s="50"/>
      <c r="AA919" s="50"/>
      <c r="AB919" s="49"/>
      <c r="AC919" s="50"/>
      <c r="AD919" s="50"/>
      <c r="AE919" s="50"/>
    </row>
    <row r="920" spans="1:31" ht="15.75" customHeight="1" x14ac:dyDescent="0.25">
      <c r="A920" s="49"/>
      <c r="B920" s="50"/>
      <c r="C920" s="50"/>
      <c r="D920" s="50"/>
      <c r="E920" s="50"/>
      <c r="F920" s="50"/>
      <c r="G920" s="50"/>
      <c r="J920" s="49"/>
      <c r="N920" s="50"/>
      <c r="O920" s="50"/>
      <c r="P920" s="50"/>
      <c r="Q920" s="50"/>
      <c r="U920" s="49"/>
      <c r="V920" s="50"/>
      <c r="W920" s="50"/>
      <c r="X920" s="50"/>
      <c r="Y920" s="50"/>
      <c r="Z920" s="50"/>
      <c r="AA920" s="50"/>
      <c r="AB920" s="49"/>
      <c r="AC920" s="50"/>
      <c r="AD920" s="50"/>
      <c r="AE920" s="50"/>
    </row>
    <row r="921" spans="1:31" ht="15.75" customHeight="1" x14ac:dyDescent="0.25">
      <c r="A921" s="49"/>
      <c r="B921" s="50"/>
      <c r="C921" s="50"/>
      <c r="D921" s="50"/>
      <c r="E921" s="50"/>
      <c r="F921" s="50"/>
      <c r="G921" s="50"/>
      <c r="J921" s="49"/>
      <c r="N921" s="50"/>
      <c r="O921" s="50"/>
      <c r="P921" s="50"/>
      <c r="Q921" s="50"/>
      <c r="U921" s="49"/>
      <c r="V921" s="50"/>
      <c r="W921" s="50"/>
      <c r="X921" s="50"/>
      <c r="Y921" s="50"/>
      <c r="Z921" s="50"/>
      <c r="AA921" s="50"/>
      <c r="AB921" s="49"/>
      <c r="AC921" s="50"/>
      <c r="AD921" s="50"/>
      <c r="AE921" s="50"/>
    </row>
    <row r="922" spans="1:31" ht="15.75" customHeight="1" x14ac:dyDescent="0.25">
      <c r="A922" s="49"/>
      <c r="B922" s="50"/>
      <c r="C922" s="50"/>
      <c r="D922" s="50"/>
      <c r="E922" s="50"/>
      <c r="F922" s="50"/>
      <c r="G922" s="50"/>
      <c r="J922" s="49"/>
      <c r="N922" s="50"/>
      <c r="O922" s="50"/>
      <c r="P922" s="50"/>
      <c r="Q922" s="50"/>
      <c r="U922" s="49"/>
      <c r="V922" s="50"/>
      <c r="W922" s="50"/>
      <c r="X922" s="50"/>
      <c r="Y922" s="50"/>
      <c r="Z922" s="50"/>
      <c r="AA922" s="50"/>
      <c r="AB922" s="49"/>
      <c r="AC922" s="50"/>
      <c r="AD922" s="50"/>
      <c r="AE922" s="50"/>
    </row>
    <row r="923" spans="1:31" ht="15.75" customHeight="1" x14ac:dyDescent="0.25">
      <c r="A923" s="49"/>
      <c r="B923" s="50"/>
      <c r="C923" s="50"/>
      <c r="D923" s="50"/>
      <c r="E923" s="50"/>
      <c r="F923" s="50"/>
      <c r="G923" s="50"/>
      <c r="J923" s="49"/>
      <c r="N923" s="50"/>
      <c r="O923" s="50"/>
      <c r="P923" s="50"/>
      <c r="Q923" s="50"/>
      <c r="U923" s="49"/>
      <c r="V923" s="50"/>
      <c r="W923" s="50"/>
      <c r="X923" s="50"/>
      <c r="Y923" s="50"/>
      <c r="Z923" s="50"/>
      <c r="AA923" s="50"/>
      <c r="AB923" s="49"/>
      <c r="AC923" s="50"/>
      <c r="AD923" s="50"/>
      <c r="AE923" s="50"/>
    </row>
    <row r="924" spans="1:31" ht="15.75" customHeight="1" x14ac:dyDescent="0.25">
      <c r="A924" s="49"/>
      <c r="B924" s="50"/>
      <c r="C924" s="50"/>
      <c r="D924" s="50"/>
      <c r="E924" s="50"/>
      <c r="F924" s="50"/>
      <c r="G924" s="50"/>
      <c r="J924" s="49"/>
      <c r="N924" s="50"/>
      <c r="O924" s="50"/>
      <c r="P924" s="50"/>
      <c r="Q924" s="50"/>
      <c r="U924" s="49"/>
      <c r="V924" s="50"/>
      <c r="W924" s="50"/>
      <c r="X924" s="50"/>
      <c r="Y924" s="50"/>
      <c r="Z924" s="50"/>
      <c r="AA924" s="50"/>
      <c r="AB924" s="49"/>
      <c r="AC924" s="50"/>
      <c r="AD924" s="50"/>
      <c r="AE924" s="50"/>
    </row>
    <row r="925" spans="1:31" ht="15.75" customHeight="1" x14ac:dyDescent="0.25">
      <c r="A925" s="49"/>
      <c r="B925" s="50"/>
      <c r="C925" s="50"/>
      <c r="D925" s="50"/>
      <c r="E925" s="50"/>
      <c r="F925" s="50"/>
      <c r="G925" s="50"/>
      <c r="J925" s="49"/>
      <c r="N925" s="50"/>
      <c r="O925" s="50"/>
      <c r="P925" s="50"/>
      <c r="Q925" s="50"/>
      <c r="U925" s="49"/>
      <c r="V925" s="50"/>
      <c r="W925" s="50"/>
      <c r="X925" s="50"/>
      <c r="Y925" s="50"/>
      <c r="Z925" s="50"/>
      <c r="AA925" s="50"/>
      <c r="AB925" s="49"/>
      <c r="AC925" s="50"/>
      <c r="AD925" s="50"/>
      <c r="AE925" s="50"/>
    </row>
    <row r="926" spans="1:31" ht="15.75" customHeight="1" x14ac:dyDescent="0.25">
      <c r="A926" s="49"/>
      <c r="B926" s="50"/>
      <c r="C926" s="50"/>
      <c r="D926" s="50"/>
      <c r="E926" s="50"/>
      <c r="F926" s="50"/>
      <c r="G926" s="50"/>
      <c r="J926" s="49"/>
      <c r="N926" s="50"/>
      <c r="O926" s="50"/>
      <c r="P926" s="50"/>
      <c r="Q926" s="50"/>
      <c r="U926" s="49"/>
      <c r="V926" s="50"/>
      <c r="W926" s="50"/>
      <c r="X926" s="50"/>
      <c r="Y926" s="50"/>
      <c r="Z926" s="50"/>
      <c r="AA926" s="50"/>
      <c r="AB926" s="49"/>
      <c r="AC926" s="50"/>
      <c r="AD926" s="50"/>
      <c r="AE926" s="50"/>
    </row>
    <row r="927" spans="1:31" ht="15.75" customHeight="1" x14ac:dyDescent="0.25">
      <c r="A927" s="49"/>
      <c r="B927" s="50"/>
      <c r="C927" s="50"/>
      <c r="D927" s="50"/>
      <c r="E927" s="50"/>
      <c r="F927" s="50"/>
      <c r="G927" s="50"/>
      <c r="J927" s="49"/>
      <c r="N927" s="50"/>
      <c r="O927" s="50"/>
      <c r="P927" s="50"/>
      <c r="Q927" s="50"/>
      <c r="U927" s="49"/>
      <c r="V927" s="50"/>
      <c r="W927" s="50"/>
      <c r="X927" s="50"/>
      <c r="Y927" s="50"/>
      <c r="Z927" s="50"/>
      <c r="AA927" s="50"/>
      <c r="AB927" s="49"/>
      <c r="AC927" s="50"/>
      <c r="AD927" s="50"/>
      <c r="AE927" s="50"/>
    </row>
    <row r="928" spans="1:31" ht="15.75" customHeight="1" x14ac:dyDescent="0.25">
      <c r="A928" s="49"/>
      <c r="B928" s="50"/>
      <c r="C928" s="50"/>
      <c r="D928" s="50"/>
      <c r="E928" s="50"/>
      <c r="F928" s="50"/>
      <c r="G928" s="50"/>
      <c r="J928" s="49"/>
      <c r="N928" s="50"/>
      <c r="O928" s="50"/>
      <c r="P928" s="50"/>
      <c r="Q928" s="50"/>
      <c r="U928" s="49"/>
      <c r="V928" s="50"/>
      <c r="W928" s="50"/>
      <c r="X928" s="50"/>
      <c r="Y928" s="50"/>
      <c r="Z928" s="50"/>
      <c r="AA928" s="50"/>
      <c r="AB928" s="49"/>
      <c r="AC928" s="50"/>
      <c r="AD928" s="50"/>
      <c r="AE928" s="50"/>
    </row>
    <row r="929" spans="1:31" ht="15.75" customHeight="1" x14ac:dyDescent="0.25">
      <c r="A929" s="49"/>
      <c r="B929" s="50"/>
      <c r="C929" s="50"/>
      <c r="D929" s="50"/>
      <c r="E929" s="50"/>
      <c r="F929" s="50"/>
      <c r="G929" s="50"/>
      <c r="J929" s="49"/>
      <c r="N929" s="50"/>
      <c r="O929" s="50"/>
      <c r="P929" s="50"/>
      <c r="Q929" s="50"/>
      <c r="U929" s="49"/>
      <c r="V929" s="50"/>
      <c r="W929" s="50"/>
      <c r="X929" s="50"/>
      <c r="Y929" s="50"/>
      <c r="Z929" s="50"/>
      <c r="AA929" s="50"/>
      <c r="AB929" s="49"/>
      <c r="AC929" s="50"/>
      <c r="AD929" s="50"/>
      <c r="AE929" s="50"/>
    </row>
    <row r="930" spans="1:31" ht="15.75" customHeight="1" x14ac:dyDescent="0.25">
      <c r="A930" s="49"/>
      <c r="B930" s="50"/>
      <c r="C930" s="50"/>
      <c r="D930" s="50"/>
      <c r="E930" s="50"/>
      <c r="F930" s="50"/>
      <c r="G930" s="50"/>
      <c r="J930" s="49"/>
      <c r="N930" s="50"/>
      <c r="O930" s="50"/>
      <c r="P930" s="50"/>
      <c r="Q930" s="50"/>
      <c r="U930" s="49"/>
      <c r="V930" s="50"/>
      <c r="W930" s="50"/>
      <c r="X930" s="50"/>
      <c r="Y930" s="50"/>
      <c r="Z930" s="50"/>
      <c r="AA930" s="50"/>
      <c r="AB930" s="49"/>
      <c r="AC930" s="50"/>
      <c r="AD930" s="50"/>
      <c r="AE930" s="50"/>
    </row>
    <row r="931" spans="1:31" ht="15.75" customHeight="1" x14ac:dyDescent="0.25">
      <c r="A931" s="49"/>
      <c r="B931" s="50"/>
      <c r="C931" s="50"/>
      <c r="D931" s="50"/>
      <c r="E931" s="50"/>
      <c r="F931" s="50"/>
      <c r="G931" s="50"/>
      <c r="J931" s="49"/>
      <c r="N931" s="50"/>
      <c r="O931" s="50"/>
      <c r="P931" s="50"/>
      <c r="Q931" s="50"/>
      <c r="U931" s="49"/>
      <c r="V931" s="50"/>
      <c r="W931" s="50"/>
      <c r="X931" s="50"/>
      <c r="Y931" s="50"/>
      <c r="Z931" s="50"/>
      <c r="AA931" s="50"/>
      <c r="AB931" s="49"/>
      <c r="AC931" s="50"/>
      <c r="AD931" s="50"/>
      <c r="AE931" s="50"/>
    </row>
    <row r="932" spans="1:31" ht="15.75" customHeight="1" x14ac:dyDescent="0.25">
      <c r="A932" s="49"/>
      <c r="B932" s="50"/>
      <c r="C932" s="50"/>
      <c r="D932" s="50"/>
      <c r="E932" s="50"/>
      <c r="F932" s="50"/>
      <c r="G932" s="50"/>
      <c r="J932" s="49"/>
      <c r="N932" s="50"/>
      <c r="O932" s="50"/>
      <c r="P932" s="50"/>
      <c r="Q932" s="50"/>
      <c r="U932" s="49"/>
      <c r="V932" s="50"/>
      <c r="W932" s="50"/>
      <c r="X932" s="50"/>
      <c r="Y932" s="50"/>
      <c r="Z932" s="50"/>
      <c r="AA932" s="50"/>
      <c r="AB932" s="49"/>
      <c r="AC932" s="50"/>
      <c r="AD932" s="50"/>
      <c r="AE932" s="50"/>
    </row>
    <row r="933" spans="1:31" ht="15.75" customHeight="1" x14ac:dyDescent="0.25">
      <c r="A933" s="49"/>
      <c r="B933" s="50"/>
      <c r="C933" s="50"/>
      <c r="D933" s="50"/>
      <c r="E933" s="50"/>
      <c r="F933" s="50"/>
      <c r="G933" s="50"/>
      <c r="J933" s="49"/>
      <c r="N933" s="50"/>
      <c r="O933" s="50"/>
      <c r="P933" s="50"/>
      <c r="Q933" s="50"/>
      <c r="U933" s="49"/>
      <c r="V933" s="50"/>
      <c r="W933" s="50"/>
      <c r="X933" s="50"/>
      <c r="Y933" s="50"/>
      <c r="Z933" s="50"/>
      <c r="AA933" s="50"/>
      <c r="AB933" s="49"/>
      <c r="AC933" s="50"/>
      <c r="AD933" s="50"/>
      <c r="AE933" s="50"/>
    </row>
    <row r="934" spans="1:31" ht="15.75" customHeight="1" x14ac:dyDescent="0.25">
      <c r="A934" s="49"/>
      <c r="B934" s="50"/>
      <c r="C934" s="50"/>
      <c r="D934" s="50"/>
      <c r="E934" s="50"/>
      <c r="F934" s="50"/>
      <c r="G934" s="50"/>
      <c r="J934" s="49"/>
      <c r="N934" s="50"/>
      <c r="O934" s="50"/>
      <c r="P934" s="50"/>
      <c r="Q934" s="50"/>
      <c r="U934" s="49"/>
      <c r="V934" s="50"/>
      <c r="W934" s="50"/>
      <c r="X934" s="50"/>
      <c r="Y934" s="50"/>
      <c r="Z934" s="50"/>
      <c r="AA934" s="50"/>
      <c r="AB934" s="49"/>
      <c r="AC934" s="50"/>
      <c r="AD934" s="50"/>
      <c r="AE934" s="50"/>
    </row>
    <row r="935" spans="1:31" ht="15.75" customHeight="1" x14ac:dyDescent="0.25">
      <c r="A935" s="49"/>
      <c r="B935" s="50"/>
      <c r="C935" s="50"/>
      <c r="D935" s="50"/>
      <c r="E935" s="50"/>
      <c r="F935" s="50"/>
      <c r="G935" s="50"/>
      <c r="J935" s="49"/>
      <c r="N935" s="50"/>
      <c r="O935" s="50"/>
      <c r="P935" s="50"/>
      <c r="Q935" s="50"/>
      <c r="U935" s="49"/>
      <c r="V935" s="50"/>
      <c r="W935" s="50"/>
      <c r="X935" s="50"/>
      <c r="Y935" s="50"/>
      <c r="Z935" s="50"/>
      <c r="AA935" s="50"/>
      <c r="AB935" s="49"/>
      <c r="AC935" s="50"/>
      <c r="AD935" s="50"/>
      <c r="AE935" s="50"/>
    </row>
    <row r="936" spans="1:31" ht="15.75" customHeight="1" x14ac:dyDescent="0.25">
      <c r="A936" s="49"/>
      <c r="B936" s="50"/>
      <c r="C936" s="50"/>
      <c r="D936" s="50"/>
      <c r="E936" s="50"/>
      <c r="F936" s="50"/>
      <c r="G936" s="50"/>
      <c r="J936" s="49"/>
      <c r="N936" s="50"/>
      <c r="O936" s="50"/>
      <c r="P936" s="50"/>
      <c r="Q936" s="50"/>
      <c r="U936" s="49"/>
      <c r="V936" s="50"/>
      <c r="W936" s="50"/>
      <c r="X936" s="50"/>
      <c r="Y936" s="50"/>
      <c r="Z936" s="50"/>
      <c r="AA936" s="50"/>
      <c r="AB936" s="49"/>
      <c r="AC936" s="50"/>
      <c r="AD936" s="50"/>
      <c r="AE936" s="50"/>
    </row>
    <row r="937" spans="1:31" ht="15.75" customHeight="1" x14ac:dyDescent="0.25">
      <c r="A937" s="49"/>
      <c r="B937" s="50"/>
      <c r="C937" s="50"/>
      <c r="D937" s="50"/>
      <c r="E937" s="50"/>
      <c r="F937" s="50"/>
      <c r="G937" s="50"/>
      <c r="J937" s="49"/>
      <c r="N937" s="50"/>
      <c r="O937" s="50"/>
      <c r="P937" s="50"/>
      <c r="Q937" s="50"/>
      <c r="U937" s="49"/>
      <c r="V937" s="50"/>
      <c r="W937" s="50"/>
      <c r="X937" s="50"/>
      <c r="Y937" s="50"/>
      <c r="Z937" s="50"/>
      <c r="AA937" s="50"/>
      <c r="AB937" s="49"/>
      <c r="AC937" s="50"/>
      <c r="AD937" s="50"/>
      <c r="AE937" s="50"/>
    </row>
    <row r="938" spans="1:31" ht="15.75" customHeight="1" x14ac:dyDescent="0.25">
      <c r="A938" s="49"/>
      <c r="B938" s="50"/>
      <c r="C938" s="50"/>
      <c r="D938" s="50"/>
      <c r="E938" s="50"/>
      <c r="F938" s="50"/>
      <c r="G938" s="50"/>
      <c r="J938" s="49"/>
      <c r="N938" s="50"/>
      <c r="O938" s="50"/>
      <c r="P938" s="50"/>
      <c r="Q938" s="50"/>
      <c r="U938" s="49"/>
      <c r="V938" s="50"/>
      <c r="W938" s="50"/>
      <c r="X938" s="50"/>
      <c r="Y938" s="50"/>
      <c r="Z938" s="50"/>
      <c r="AA938" s="50"/>
      <c r="AB938" s="49"/>
      <c r="AC938" s="50"/>
      <c r="AD938" s="50"/>
      <c r="AE938" s="50"/>
    </row>
    <row r="939" spans="1:31" ht="15.75" customHeight="1" x14ac:dyDescent="0.25">
      <c r="A939" s="49"/>
      <c r="B939" s="50"/>
      <c r="C939" s="50"/>
      <c r="D939" s="50"/>
      <c r="E939" s="50"/>
      <c r="F939" s="50"/>
      <c r="G939" s="50"/>
      <c r="J939" s="49"/>
      <c r="N939" s="50"/>
      <c r="O939" s="50"/>
      <c r="P939" s="50"/>
      <c r="Q939" s="50"/>
      <c r="U939" s="49"/>
      <c r="V939" s="50"/>
      <c r="W939" s="50"/>
      <c r="X939" s="50"/>
      <c r="Y939" s="50"/>
      <c r="Z939" s="50"/>
      <c r="AA939" s="50"/>
      <c r="AB939" s="49"/>
      <c r="AC939" s="50"/>
      <c r="AD939" s="50"/>
      <c r="AE939" s="50"/>
    </row>
    <row r="940" spans="1:31" ht="15.75" customHeight="1" x14ac:dyDescent="0.25">
      <c r="A940" s="49"/>
      <c r="B940" s="50"/>
      <c r="C940" s="50"/>
      <c r="D940" s="50"/>
      <c r="E940" s="50"/>
      <c r="F940" s="50"/>
      <c r="G940" s="50"/>
      <c r="J940" s="49"/>
      <c r="N940" s="50"/>
      <c r="O940" s="50"/>
      <c r="P940" s="50"/>
      <c r="Q940" s="50"/>
      <c r="U940" s="49"/>
      <c r="V940" s="50"/>
      <c r="W940" s="50"/>
      <c r="X940" s="50"/>
      <c r="Y940" s="50"/>
      <c r="Z940" s="50"/>
      <c r="AA940" s="50"/>
      <c r="AB940" s="49"/>
      <c r="AC940" s="50"/>
      <c r="AD940" s="50"/>
      <c r="AE940" s="50"/>
    </row>
    <row r="941" spans="1:31" ht="15.75" customHeight="1" x14ac:dyDescent="0.25">
      <c r="A941" s="49"/>
      <c r="B941" s="50"/>
      <c r="C941" s="50"/>
      <c r="D941" s="50"/>
      <c r="E941" s="50"/>
      <c r="F941" s="50"/>
      <c r="G941" s="50"/>
      <c r="J941" s="49"/>
      <c r="N941" s="50"/>
      <c r="O941" s="50"/>
      <c r="P941" s="50"/>
      <c r="Q941" s="50"/>
      <c r="U941" s="49"/>
      <c r="V941" s="50"/>
      <c r="W941" s="50"/>
      <c r="X941" s="50"/>
      <c r="Y941" s="50"/>
      <c r="Z941" s="50"/>
      <c r="AA941" s="50"/>
      <c r="AB941" s="49"/>
      <c r="AC941" s="50"/>
      <c r="AD941" s="50"/>
      <c r="AE941" s="50"/>
    </row>
    <row r="942" spans="1:31" ht="15.75" customHeight="1" x14ac:dyDescent="0.25">
      <c r="A942" s="49"/>
      <c r="B942" s="50"/>
      <c r="C942" s="50"/>
      <c r="D942" s="50"/>
      <c r="E942" s="50"/>
      <c r="F942" s="50"/>
      <c r="G942" s="50"/>
      <c r="J942" s="49"/>
      <c r="N942" s="50"/>
      <c r="O942" s="50"/>
      <c r="P942" s="50"/>
      <c r="Q942" s="50"/>
      <c r="U942" s="49"/>
      <c r="V942" s="50"/>
      <c r="W942" s="50"/>
      <c r="X942" s="50"/>
      <c r="Y942" s="50"/>
      <c r="Z942" s="50"/>
      <c r="AA942" s="50"/>
      <c r="AB942" s="49"/>
      <c r="AC942" s="50"/>
      <c r="AD942" s="50"/>
      <c r="AE942" s="50"/>
    </row>
    <row r="943" spans="1:31" ht="15.75" customHeight="1" x14ac:dyDescent="0.25">
      <c r="A943" s="49"/>
      <c r="B943" s="50"/>
      <c r="C943" s="50"/>
      <c r="D943" s="50"/>
      <c r="E943" s="50"/>
      <c r="F943" s="50"/>
      <c r="G943" s="50"/>
      <c r="J943" s="49"/>
      <c r="N943" s="50"/>
      <c r="O943" s="50"/>
      <c r="P943" s="50"/>
      <c r="Q943" s="50"/>
      <c r="U943" s="49"/>
      <c r="V943" s="50"/>
      <c r="W943" s="50"/>
      <c r="X943" s="50"/>
      <c r="Y943" s="50"/>
      <c r="Z943" s="50"/>
      <c r="AA943" s="50"/>
      <c r="AB943" s="49"/>
      <c r="AC943" s="50"/>
      <c r="AD943" s="50"/>
      <c r="AE943" s="50"/>
    </row>
    <row r="944" spans="1:31" ht="15.75" customHeight="1" x14ac:dyDescent="0.25">
      <c r="A944" s="49"/>
      <c r="B944" s="50"/>
      <c r="C944" s="50"/>
      <c r="D944" s="50"/>
      <c r="E944" s="50"/>
      <c r="F944" s="50"/>
      <c r="G944" s="50"/>
      <c r="J944" s="49"/>
      <c r="N944" s="50"/>
      <c r="O944" s="50"/>
      <c r="P944" s="50"/>
      <c r="Q944" s="50"/>
      <c r="U944" s="49"/>
      <c r="V944" s="50"/>
      <c r="W944" s="50"/>
      <c r="X944" s="50"/>
      <c r="Y944" s="50"/>
      <c r="Z944" s="50"/>
      <c r="AA944" s="50"/>
      <c r="AB944" s="49"/>
      <c r="AC944" s="50"/>
      <c r="AD944" s="50"/>
      <c r="AE944" s="50"/>
    </row>
    <row r="945" spans="1:31" ht="15.75" customHeight="1" x14ac:dyDescent="0.25">
      <c r="A945" s="49"/>
      <c r="B945" s="50"/>
      <c r="C945" s="50"/>
      <c r="D945" s="50"/>
      <c r="E945" s="50"/>
      <c r="F945" s="50"/>
      <c r="G945" s="50"/>
      <c r="J945" s="49"/>
      <c r="N945" s="50"/>
      <c r="O945" s="50"/>
      <c r="P945" s="50"/>
      <c r="Q945" s="50"/>
      <c r="U945" s="49"/>
      <c r="V945" s="50"/>
      <c r="W945" s="50"/>
      <c r="X945" s="50"/>
      <c r="Y945" s="50"/>
      <c r="Z945" s="50"/>
      <c r="AA945" s="50"/>
      <c r="AB945" s="49"/>
      <c r="AC945" s="50"/>
      <c r="AD945" s="50"/>
      <c r="AE945" s="50"/>
    </row>
    <row r="946" spans="1:31" ht="15.75" customHeight="1" x14ac:dyDescent="0.25">
      <c r="A946" s="49"/>
      <c r="B946" s="50"/>
      <c r="C946" s="50"/>
      <c r="D946" s="50"/>
      <c r="E946" s="50"/>
      <c r="F946" s="50"/>
      <c r="G946" s="50"/>
      <c r="J946" s="49"/>
      <c r="N946" s="50"/>
      <c r="O946" s="50"/>
      <c r="P946" s="50"/>
      <c r="Q946" s="50"/>
      <c r="U946" s="49"/>
      <c r="V946" s="50"/>
      <c r="W946" s="50"/>
      <c r="X946" s="50"/>
      <c r="Y946" s="50"/>
      <c r="Z946" s="50"/>
      <c r="AA946" s="50"/>
      <c r="AB946" s="49"/>
      <c r="AC946" s="50"/>
      <c r="AD946" s="50"/>
      <c r="AE946" s="50"/>
    </row>
    <row r="947" spans="1:31" ht="15.75" customHeight="1" x14ac:dyDescent="0.25">
      <c r="A947" s="49"/>
      <c r="B947" s="50"/>
      <c r="C947" s="50"/>
      <c r="D947" s="50"/>
      <c r="E947" s="50"/>
      <c r="F947" s="50"/>
      <c r="G947" s="50"/>
      <c r="J947" s="49"/>
      <c r="N947" s="50"/>
      <c r="O947" s="50"/>
      <c r="P947" s="50"/>
      <c r="Q947" s="50"/>
      <c r="U947" s="49"/>
      <c r="V947" s="50"/>
      <c r="W947" s="50"/>
      <c r="X947" s="50"/>
      <c r="Y947" s="50"/>
      <c r="Z947" s="50"/>
      <c r="AA947" s="50"/>
      <c r="AB947" s="49"/>
      <c r="AC947" s="50"/>
      <c r="AD947" s="50"/>
      <c r="AE947" s="50"/>
    </row>
    <row r="948" spans="1:31" ht="15.75" customHeight="1" x14ac:dyDescent="0.25">
      <c r="A948" s="49"/>
      <c r="B948" s="50"/>
      <c r="C948" s="50"/>
      <c r="D948" s="50"/>
      <c r="E948" s="50"/>
      <c r="F948" s="50"/>
      <c r="G948" s="50"/>
      <c r="J948" s="49"/>
      <c r="N948" s="50"/>
      <c r="O948" s="50"/>
      <c r="P948" s="50"/>
      <c r="Q948" s="50"/>
      <c r="U948" s="49"/>
      <c r="V948" s="50"/>
      <c r="W948" s="50"/>
      <c r="X948" s="50"/>
      <c r="Y948" s="50"/>
      <c r="Z948" s="50"/>
      <c r="AA948" s="50"/>
      <c r="AB948" s="49"/>
      <c r="AC948" s="50"/>
      <c r="AD948" s="50"/>
      <c r="AE948" s="50"/>
    </row>
    <row r="949" spans="1:31" ht="15.75" customHeight="1" x14ac:dyDescent="0.25">
      <c r="A949" s="49"/>
      <c r="B949" s="50"/>
      <c r="C949" s="50"/>
      <c r="D949" s="50"/>
      <c r="E949" s="50"/>
      <c r="F949" s="50"/>
      <c r="G949" s="50"/>
      <c r="J949" s="49"/>
      <c r="N949" s="50"/>
      <c r="O949" s="50"/>
      <c r="P949" s="50"/>
      <c r="Q949" s="50"/>
      <c r="U949" s="49"/>
      <c r="V949" s="50"/>
      <c r="W949" s="50"/>
      <c r="X949" s="50"/>
      <c r="Y949" s="50"/>
      <c r="Z949" s="50"/>
      <c r="AA949" s="50"/>
      <c r="AB949" s="49"/>
      <c r="AC949" s="50"/>
      <c r="AD949" s="50"/>
      <c r="AE949" s="50"/>
    </row>
    <row r="950" spans="1:31" ht="15.75" customHeight="1" x14ac:dyDescent="0.25">
      <c r="A950" s="49"/>
      <c r="B950" s="50"/>
      <c r="C950" s="50"/>
      <c r="D950" s="50"/>
      <c r="E950" s="50"/>
      <c r="F950" s="50"/>
      <c r="G950" s="50"/>
      <c r="J950" s="49"/>
      <c r="N950" s="50"/>
      <c r="O950" s="50"/>
      <c r="P950" s="50"/>
      <c r="Q950" s="50"/>
      <c r="U950" s="49"/>
      <c r="V950" s="50"/>
      <c r="W950" s="50"/>
      <c r="X950" s="50"/>
      <c r="Y950" s="50"/>
      <c r="Z950" s="50"/>
      <c r="AA950" s="50"/>
      <c r="AB950" s="49"/>
      <c r="AC950" s="50"/>
      <c r="AD950" s="50"/>
      <c r="AE950" s="50"/>
    </row>
    <row r="951" spans="1:31" ht="15.75" customHeight="1" x14ac:dyDescent="0.25">
      <c r="A951" s="49"/>
      <c r="B951" s="50"/>
      <c r="C951" s="50"/>
      <c r="D951" s="50"/>
      <c r="E951" s="50"/>
      <c r="F951" s="50"/>
      <c r="G951" s="50"/>
      <c r="J951" s="49"/>
      <c r="N951" s="50"/>
      <c r="O951" s="50"/>
      <c r="P951" s="50"/>
      <c r="Q951" s="50"/>
      <c r="U951" s="49"/>
      <c r="V951" s="50"/>
      <c r="W951" s="50"/>
      <c r="X951" s="50"/>
      <c r="Y951" s="50"/>
      <c r="Z951" s="50"/>
      <c r="AA951" s="50"/>
      <c r="AB951" s="49"/>
      <c r="AC951" s="50"/>
      <c r="AD951" s="50"/>
      <c r="AE951" s="50"/>
    </row>
    <row r="952" spans="1:31" ht="15.75" customHeight="1" x14ac:dyDescent="0.25">
      <c r="A952" s="49"/>
      <c r="B952" s="50"/>
      <c r="C952" s="50"/>
      <c r="D952" s="50"/>
      <c r="E952" s="50"/>
      <c r="F952" s="50"/>
      <c r="G952" s="50"/>
      <c r="J952" s="49"/>
      <c r="N952" s="50"/>
      <c r="O952" s="50"/>
      <c r="P952" s="50"/>
      <c r="Q952" s="50"/>
      <c r="U952" s="49"/>
      <c r="V952" s="50"/>
      <c r="W952" s="50"/>
      <c r="X952" s="50"/>
      <c r="Y952" s="50"/>
      <c r="Z952" s="50"/>
      <c r="AA952" s="50"/>
      <c r="AB952" s="49"/>
      <c r="AC952" s="50"/>
      <c r="AD952" s="50"/>
      <c r="AE952" s="50"/>
    </row>
    <row r="953" spans="1:31" ht="15.75" customHeight="1" x14ac:dyDescent="0.25">
      <c r="A953" s="49"/>
      <c r="B953" s="50"/>
      <c r="C953" s="50"/>
      <c r="D953" s="50"/>
      <c r="E953" s="50"/>
      <c r="F953" s="50"/>
      <c r="G953" s="50"/>
      <c r="J953" s="49"/>
      <c r="N953" s="50"/>
      <c r="O953" s="50"/>
      <c r="P953" s="50"/>
      <c r="Q953" s="50"/>
      <c r="U953" s="49"/>
      <c r="V953" s="50"/>
      <c r="W953" s="50"/>
      <c r="X953" s="50"/>
      <c r="Y953" s="50"/>
      <c r="Z953" s="50"/>
      <c r="AA953" s="50"/>
      <c r="AB953" s="49"/>
      <c r="AC953" s="50"/>
      <c r="AD953" s="50"/>
      <c r="AE953" s="50"/>
    </row>
    <row r="954" spans="1:31" ht="15.75" customHeight="1" x14ac:dyDescent="0.25">
      <c r="A954" s="49"/>
      <c r="B954" s="50"/>
      <c r="C954" s="50"/>
      <c r="D954" s="50"/>
      <c r="E954" s="50"/>
      <c r="F954" s="50"/>
      <c r="G954" s="50"/>
      <c r="J954" s="49"/>
      <c r="N954" s="50"/>
      <c r="O954" s="50"/>
      <c r="P954" s="50"/>
      <c r="Q954" s="50"/>
      <c r="U954" s="49"/>
      <c r="V954" s="50"/>
      <c r="W954" s="50"/>
      <c r="X954" s="50"/>
      <c r="Y954" s="50"/>
      <c r="Z954" s="50"/>
      <c r="AA954" s="50"/>
      <c r="AB954" s="49"/>
      <c r="AC954" s="50"/>
      <c r="AD954" s="50"/>
      <c r="AE954" s="50"/>
    </row>
    <row r="955" spans="1:31" ht="15.75" customHeight="1" x14ac:dyDescent="0.25">
      <c r="A955" s="49"/>
      <c r="B955" s="50"/>
      <c r="C955" s="50"/>
      <c r="D955" s="50"/>
      <c r="E955" s="50"/>
      <c r="F955" s="50"/>
      <c r="G955" s="50"/>
      <c r="J955" s="49"/>
      <c r="N955" s="50"/>
      <c r="O955" s="50"/>
      <c r="P955" s="50"/>
      <c r="Q955" s="50"/>
      <c r="U955" s="49"/>
      <c r="V955" s="50"/>
      <c r="W955" s="50"/>
      <c r="X955" s="50"/>
      <c r="Y955" s="50"/>
      <c r="Z955" s="50"/>
      <c r="AA955" s="50"/>
      <c r="AB955" s="49"/>
      <c r="AC955" s="50"/>
      <c r="AD955" s="50"/>
      <c r="AE955" s="50"/>
    </row>
    <row r="956" spans="1:31" ht="15.75" customHeight="1" x14ac:dyDescent="0.25">
      <c r="A956" s="49"/>
      <c r="B956" s="50"/>
      <c r="C956" s="50"/>
      <c r="D956" s="50"/>
      <c r="E956" s="50"/>
      <c r="F956" s="50"/>
      <c r="G956" s="50"/>
      <c r="J956" s="49"/>
      <c r="N956" s="50"/>
      <c r="O956" s="50"/>
      <c r="P956" s="50"/>
      <c r="Q956" s="50"/>
      <c r="U956" s="49"/>
      <c r="V956" s="50"/>
      <c r="W956" s="50"/>
      <c r="X956" s="50"/>
      <c r="Y956" s="50"/>
      <c r="Z956" s="50"/>
      <c r="AA956" s="50"/>
      <c r="AB956" s="49"/>
      <c r="AC956" s="50"/>
      <c r="AD956" s="50"/>
      <c r="AE956" s="50"/>
    </row>
    <row r="957" spans="1:31" ht="15.75" customHeight="1" x14ac:dyDescent="0.25">
      <c r="A957" s="49"/>
      <c r="B957" s="50"/>
      <c r="C957" s="50"/>
      <c r="D957" s="50"/>
      <c r="E957" s="50"/>
      <c r="F957" s="50"/>
      <c r="G957" s="50"/>
      <c r="J957" s="49"/>
      <c r="N957" s="50"/>
      <c r="O957" s="50"/>
      <c r="P957" s="50"/>
      <c r="Q957" s="50"/>
      <c r="U957" s="49"/>
      <c r="V957" s="50"/>
      <c r="W957" s="50"/>
      <c r="X957" s="50"/>
      <c r="Y957" s="50"/>
      <c r="Z957" s="50"/>
      <c r="AA957" s="50"/>
      <c r="AB957" s="49"/>
      <c r="AC957" s="50"/>
      <c r="AD957" s="50"/>
      <c r="AE957" s="50"/>
    </row>
    <row r="958" spans="1:31" ht="15.75" customHeight="1" x14ac:dyDescent="0.25">
      <c r="A958" s="49"/>
      <c r="B958" s="50"/>
      <c r="C958" s="50"/>
      <c r="D958" s="50"/>
      <c r="E958" s="50"/>
      <c r="F958" s="50"/>
      <c r="G958" s="50"/>
      <c r="J958" s="49"/>
      <c r="N958" s="50"/>
      <c r="O958" s="50"/>
      <c r="P958" s="50"/>
      <c r="Q958" s="50"/>
      <c r="U958" s="49"/>
      <c r="V958" s="50"/>
      <c r="W958" s="50"/>
      <c r="X958" s="50"/>
      <c r="Y958" s="50"/>
      <c r="Z958" s="50"/>
      <c r="AA958" s="50"/>
      <c r="AB958" s="49"/>
      <c r="AC958" s="50"/>
      <c r="AD958" s="50"/>
      <c r="AE958" s="50"/>
    </row>
    <row r="959" spans="1:31" ht="15.75" customHeight="1" x14ac:dyDescent="0.25">
      <c r="A959" s="49"/>
      <c r="B959" s="50"/>
      <c r="C959" s="50"/>
      <c r="D959" s="50"/>
      <c r="E959" s="50"/>
      <c r="F959" s="50"/>
      <c r="G959" s="50"/>
      <c r="J959" s="49"/>
      <c r="N959" s="50"/>
      <c r="O959" s="50"/>
      <c r="P959" s="50"/>
      <c r="Q959" s="50"/>
      <c r="U959" s="49"/>
      <c r="V959" s="50"/>
      <c r="W959" s="50"/>
      <c r="X959" s="50"/>
      <c r="Y959" s="50"/>
      <c r="Z959" s="50"/>
      <c r="AA959" s="50"/>
      <c r="AB959" s="49"/>
      <c r="AC959" s="50"/>
      <c r="AD959" s="50"/>
      <c r="AE959" s="50"/>
    </row>
    <row r="960" spans="1:31" ht="15.75" customHeight="1" x14ac:dyDescent="0.25">
      <c r="A960" s="49"/>
      <c r="B960" s="50"/>
      <c r="C960" s="50"/>
      <c r="D960" s="50"/>
      <c r="E960" s="50"/>
      <c r="F960" s="50"/>
      <c r="G960" s="50"/>
      <c r="J960" s="49"/>
      <c r="N960" s="50"/>
      <c r="O960" s="50"/>
      <c r="P960" s="50"/>
      <c r="Q960" s="50"/>
      <c r="U960" s="49"/>
      <c r="V960" s="50"/>
      <c r="W960" s="50"/>
      <c r="X960" s="50"/>
      <c r="Y960" s="50"/>
      <c r="Z960" s="50"/>
      <c r="AA960" s="50"/>
      <c r="AB960" s="49"/>
      <c r="AC960" s="50"/>
      <c r="AD960" s="50"/>
      <c r="AE960" s="50"/>
    </row>
    <row r="961" spans="1:31" ht="15.75" customHeight="1" x14ac:dyDescent="0.25">
      <c r="A961" s="49"/>
      <c r="B961" s="50"/>
      <c r="C961" s="50"/>
      <c r="D961" s="50"/>
      <c r="E961" s="50"/>
      <c r="F961" s="50"/>
      <c r="G961" s="50"/>
      <c r="J961" s="49"/>
      <c r="N961" s="50"/>
      <c r="O961" s="50"/>
      <c r="P961" s="50"/>
      <c r="Q961" s="50"/>
      <c r="U961" s="49"/>
      <c r="V961" s="50"/>
      <c r="W961" s="50"/>
      <c r="X961" s="50"/>
      <c r="Y961" s="50"/>
      <c r="Z961" s="50"/>
      <c r="AA961" s="50"/>
      <c r="AB961" s="49"/>
      <c r="AC961" s="50"/>
      <c r="AD961" s="50"/>
      <c r="AE961" s="50"/>
    </row>
    <row r="962" spans="1:31" ht="15.75" customHeight="1" x14ac:dyDescent="0.25">
      <c r="A962" s="49"/>
      <c r="B962" s="50"/>
      <c r="C962" s="50"/>
      <c r="D962" s="50"/>
      <c r="E962" s="50"/>
      <c r="F962" s="50"/>
      <c r="G962" s="50"/>
      <c r="J962" s="49"/>
      <c r="N962" s="50"/>
      <c r="O962" s="50"/>
      <c r="P962" s="50"/>
      <c r="Q962" s="50"/>
      <c r="U962" s="49"/>
      <c r="V962" s="50"/>
      <c r="W962" s="50"/>
      <c r="X962" s="50"/>
      <c r="Y962" s="50"/>
      <c r="Z962" s="50"/>
      <c r="AA962" s="50"/>
      <c r="AB962" s="49"/>
      <c r="AC962" s="50"/>
      <c r="AD962" s="50"/>
      <c r="AE962" s="50"/>
    </row>
    <row r="963" spans="1:31" ht="15.75" customHeight="1" x14ac:dyDescent="0.25">
      <c r="A963" s="49"/>
      <c r="B963" s="50"/>
      <c r="C963" s="50"/>
      <c r="D963" s="50"/>
      <c r="E963" s="50"/>
      <c r="F963" s="50"/>
      <c r="G963" s="50"/>
      <c r="J963" s="49"/>
      <c r="N963" s="50"/>
      <c r="O963" s="50"/>
      <c r="P963" s="50"/>
      <c r="Q963" s="50"/>
      <c r="U963" s="49"/>
      <c r="V963" s="50"/>
      <c r="W963" s="50"/>
      <c r="X963" s="50"/>
      <c r="Y963" s="50"/>
      <c r="Z963" s="50"/>
      <c r="AA963" s="50"/>
      <c r="AB963" s="49"/>
      <c r="AC963" s="50"/>
      <c r="AD963" s="50"/>
      <c r="AE963" s="50"/>
    </row>
    <row r="964" spans="1:31" ht="15.75" customHeight="1" x14ac:dyDescent="0.25">
      <c r="A964" s="49"/>
      <c r="B964" s="50"/>
      <c r="C964" s="50"/>
      <c r="D964" s="50"/>
      <c r="E964" s="50"/>
      <c r="F964" s="50"/>
      <c r="G964" s="50"/>
      <c r="J964" s="49"/>
      <c r="N964" s="50"/>
      <c r="O964" s="50"/>
      <c r="P964" s="50"/>
      <c r="Q964" s="50"/>
      <c r="U964" s="49"/>
      <c r="V964" s="50"/>
      <c r="W964" s="50"/>
      <c r="X964" s="50"/>
      <c r="Y964" s="50"/>
      <c r="Z964" s="50"/>
      <c r="AA964" s="50"/>
      <c r="AB964" s="49"/>
      <c r="AC964" s="50"/>
      <c r="AD964" s="50"/>
      <c r="AE964" s="50"/>
    </row>
    <row r="965" spans="1:31" ht="15.75" customHeight="1" x14ac:dyDescent="0.25">
      <c r="A965" s="49"/>
      <c r="B965" s="50"/>
      <c r="C965" s="50"/>
      <c r="D965" s="50"/>
      <c r="E965" s="50"/>
      <c r="F965" s="50"/>
      <c r="G965" s="50"/>
      <c r="J965" s="49"/>
      <c r="N965" s="50"/>
      <c r="O965" s="50"/>
      <c r="P965" s="50"/>
      <c r="Q965" s="50"/>
      <c r="U965" s="49"/>
      <c r="V965" s="50"/>
      <c r="W965" s="50"/>
      <c r="X965" s="50"/>
      <c r="Y965" s="50"/>
      <c r="Z965" s="50"/>
      <c r="AA965" s="50"/>
      <c r="AB965" s="49"/>
      <c r="AC965" s="50"/>
      <c r="AD965" s="50"/>
      <c r="AE965" s="50"/>
    </row>
    <row r="966" spans="1:31" ht="15.75" customHeight="1" x14ac:dyDescent="0.25">
      <c r="A966" s="49"/>
      <c r="B966" s="50"/>
      <c r="C966" s="50"/>
      <c r="D966" s="50"/>
      <c r="E966" s="50"/>
      <c r="F966" s="50"/>
      <c r="G966" s="50"/>
      <c r="J966" s="49"/>
      <c r="N966" s="50"/>
      <c r="O966" s="50"/>
      <c r="P966" s="50"/>
      <c r="Q966" s="50"/>
      <c r="U966" s="49"/>
      <c r="V966" s="50"/>
      <c r="W966" s="50"/>
      <c r="X966" s="50"/>
      <c r="Y966" s="50"/>
      <c r="Z966" s="50"/>
      <c r="AA966" s="50"/>
      <c r="AB966" s="49"/>
      <c r="AC966" s="50"/>
      <c r="AD966" s="50"/>
      <c r="AE966" s="50"/>
    </row>
    <row r="967" spans="1:31" ht="15.75" customHeight="1" x14ac:dyDescent="0.25">
      <c r="A967" s="49"/>
      <c r="B967" s="50"/>
      <c r="C967" s="50"/>
      <c r="D967" s="50"/>
      <c r="E967" s="50"/>
      <c r="F967" s="50"/>
      <c r="G967" s="50"/>
      <c r="J967" s="49"/>
      <c r="N967" s="50"/>
      <c r="O967" s="50"/>
      <c r="P967" s="50"/>
      <c r="Q967" s="50"/>
      <c r="U967" s="49"/>
      <c r="V967" s="50"/>
      <c r="W967" s="50"/>
      <c r="X967" s="50"/>
      <c r="Y967" s="50"/>
      <c r="Z967" s="50"/>
      <c r="AA967" s="50"/>
      <c r="AB967" s="49"/>
      <c r="AC967" s="50"/>
      <c r="AD967" s="50"/>
      <c r="AE967" s="50"/>
    </row>
    <row r="968" spans="1:31" ht="15.75" customHeight="1" x14ac:dyDescent="0.25">
      <c r="A968" s="49"/>
      <c r="B968" s="50"/>
      <c r="C968" s="50"/>
      <c r="D968" s="50"/>
      <c r="E968" s="50"/>
      <c r="F968" s="50"/>
      <c r="G968" s="50"/>
      <c r="J968" s="49"/>
      <c r="N968" s="50"/>
      <c r="O968" s="50"/>
      <c r="P968" s="50"/>
      <c r="Q968" s="50"/>
      <c r="U968" s="49"/>
      <c r="V968" s="50"/>
      <c r="W968" s="50"/>
      <c r="X968" s="50"/>
      <c r="Y968" s="50"/>
      <c r="Z968" s="50"/>
      <c r="AA968" s="50"/>
      <c r="AB968" s="49"/>
      <c r="AC968" s="50"/>
      <c r="AD968" s="50"/>
      <c r="AE968" s="50"/>
    </row>
    <row r="969" spans="1:31" ht="15.75" customHeight="1" x14ac:dyDescent="0.25">
      <c r="A969" s="49"/>
      <c r="B969" s="50"/>
      <c r="C969" s="50"/>
      <c r="D969" s="50"/>
      <c r="E969" s="50"/>
      <c r="F969" s="50"/>
      <c r="G969" s="50"/>
      <c r="J969" s="49"/>
      <c r="N969" s="50"/>
      <c r="O969" s="50"/>
      <c r="P969" s="50"/>
      <c r="Q969" s="50"/>
      <c r="U969" s="49"/>
      <c r="V969" s="50"/>
      <c r="W969" s="50"/>
      <c r="X969" s="50"/>
      <c r="Y969" s="50"/>
      <c r="Z969" s="50"/>
      <c r="AA969" s="50"/>
      <c r="AB969" s="49"/>
      <c r="AC969" s="50"/>
      <c r="AD969" s="50"/>
      <c r="AE969" s="50"/>
    </row>
    <row r="970" spans="1:31" ht="15.75" customHeight="1" x14ac:dyDescent="0.25">
      <c r="A970" s="49"/>
      <c r="B970" s="50"/>
      <c r="C970" s="50"/>
      <c r="D970" s="50"/>
      <c r="E970" s="50"/>
      <c r="F970" s="50"/>
      <c r="G970" s="50"/>
      <c r="J970" s="49"/>
      <c r="N970" s="50"/>
      <c r="O970" s="50"/>
      <c r="P970" s="50"/>
      <c r="Q970" s="50"/>
      <c r="U970" s="49"/>
      <c r="V970" s="50"/>
      <c r="W970" s="50"/>
      <c r="X970" s="50"/>
      <c r="Y970" s="50"/>
      <c r="Z970" s="50"/>
      <c r="AA970" s="50"/>
      <c r="AB970" s="49"/>
      <c r="AC970" s="50"/>
      <c r="AD970" s="50"/>
      <c r="AE970" s="50"/>
    </row>
    <row r="971" spans="1:31" ht="15.75" customHeight="1" x14ac:dyDescent="0.25">
      <c r="A971" s="49"/>
      <c r="B971" s="50"/>
      <c r="C971" s="50"/>
      <c r="D971" s="50"/>
      <c r="E971" s="50"/>
      <c r="F971" s="50"/>
      <c r="G971" s="50"/>
      <c r="J971" s="49"/>
      <c r="N971" s="50"/>
      <c r="O971" s="50"/>
      <c r="P971" s="50"/>
      <c r="Q971" s="50"/>
      <c r="U971" s="49"/>
      <c r="V971" s="50"/>
      <c r="W971" s="50"/>
      <c r="X971" s="50"/>
      <c r="Y971" s="50"/>
      <c r="Z971" s="50"/>
      <c r="AA971" s="50"/>
      <c r="AB971" s="49"/>
      <c r="AC971" s="50"/>
      <c r="AD971" s="50"/>
      <c r="AE971" s="50"/>
    </row>
    <row r="972" spans="1:31" ht="15.75" customHeight="1" x14ac:dyDescent="0.25">
      <c r="A972" s="49"/>
      <c r="B972" s="50"/>
      <c r="C972" s="50"/>
      <c r="D972" s="50"/>
      <c r="E972" s="50"/>
      <c r="F972" s="50"/>
      <c r="G972" s="50"/>
      <c r="J972" s="49"/>
      <c r="N972" s="50"/>
      <c r="O972" s="50"/>
      <c r="P972" s="50"/>
      <c r="Q972" s="50"/>
      <c r="U972" s="49"/>
      <c r="V972" s="50"/>
      <c r="W972" s="50"/>
      <c r="X972" s="50"/>
      <c r="Y972" s="50"/>
      <c r="Z972" s="50"/>
      <c r="AA972" s="50"/>
      <c r="AB972" s="49"/>
      <c r="AC972" s="50"/>
      <c r="AD972" s="50"/>
      <c r="AE972" s="50"/>
    </row>
    <row r="973" spans="1:31" ht="15.75" customHeight="1" x14ac:dyDescent="0.25">
      <c r="A973" s="49"/>
      <c r="B973" s="50"/>
      <c r="C973" s="50"/>
      <c r="D973" s="50"/>
      <c r="E973" s="50"/>
      <c r="F973" s="50"/>
      <c r="G973" s="50"/>
      <c r="J973" s="49"/>
      <c r="N973" s="50"/>
      <c r="O973" s="50"/>
      <c r="P973" s="50"/>
      <c r="Q973" s="50"/>
      <c r="U973" s="49"/>
      <c r="V973" s="50"/>
      <c r="W973" s="50"/>
      <c r="X973" s="50"/>
      <c r="Y973" s="50"/>
      <c r="Z973" s="50"/>
      <c r="AA973" s="50"/>
      <c r="AB973" s="49"/>
      <c r="AC973" s="50"/>
      <c r="AD973" s="50"/>
      <c r="AE973" s="50"/>
    </row>
    <row r="974" spans="1:31" ht="15.75" customHeight="1" x14ac:dyDescent="0.25">
      <c r="A974" s="49"/>
      <c r="B974" s="50"/>
      <c r="C974" s="50"/>
      <c r="D974" s="50"/>
      <c r="E974" s="50"/>
      <c r="F974" s="50"/>
      <c r="G974" s="50"/>
      <c r="J974" s="49"/>
      <c r="N974" s="50"/>
      <c r="O974" s="50"/>
      <c r="P974" s="50"/>
      <c r="Q974" s="50"/>
      <c r="U974" s="49"/>
      <c r="V974" s="50"/>
      <c r="W974" s="50"/>
      <c r="X974" s="50"/>
      <c r="Y974" s="50"/>
      <c r="Z974" s="50"/>
      <c r="AA974" s="50"/>
      <c r="AB974" s="49"/>
      <c r="AC974" s="50"/>
      <c r="AD974" s="50"/>
      <c r="AE974" s="50"/>
    </row>
    <row r="975" spans="1:31" ht="15.75" customHeight="1" x14ac:dyDescent="0.25">
      <c r="A975" s="49"/>
      <c r="B975" s="50"/>
      <c r="C975" s="50"/>
      <c r="D975" s="50"/>
      <c r="E975" s="50"/>
      <c r="F975" s="50"/>
      <c r="G975" s="50"/>
      <c r="J975" s="49"/>
      <c r="N975" s="50"/>
      <c r="O975" s="50"/>
      <c r="P975" s="50"/>
      <c r="Q975" s="50"/>
      <c r="U975" s="49"/>
      <c r="V975" s="50"/>
      <c r="W975" s="50"/>
      <c r="X975" s="50"/>
      <c r="Y975" s="50"/>
      <c r="Z975" s="50"/>
      <c r="AA975" s="50"/>
      <c r="AB975" s="49"/>
      <c r="AC975" s="50"/>
      <c r="AD975" s="50"/>
      <c r="AE975" s="50"/>
    </row>
    <row r="976" spans="1:31" ht="15.75" customHeight="1" x14ac:dyDescent="0.25">
      <c r="A976" s="49"/>
      <c r="B976" s="50"/>
      <c r="C976" s="50"/>
      <c r="D976" s="50"/>
      <c r="E976" s="50"/>
      <c r="F976" s="50"/>
      <c r="G976" s="50"/>
      <c r="J976" s="49"/>
      <c r="N976" s="50"/>
      <c r="O976" s="50"/>
      <c r="P976" s="50"/>
      <c r="Q976" s="50"/>
      <c r="U976" s="49"/>
      <c r="V976" s="50"/>
      <c r="W976" s="50"/>
      <c r="X976" s="50"/>
      <c r="Y976" s="50"/>
      <c r="Z976" s="50"/>
      <c r="AA976" s="50"/>
      <c r="AB976" s="49"/>
      <c r="AC976" s="50"/>
      <c r="AD976" s="50"/>
      <c r="AE976" s="50"/>
    </row>
    <row r="977" spans="1:31" ht="15.75" customHeight="1" x14ac:dyDescent="0.25">
      <c r="A977" s="49"/>
      <c r="B977" s="50"/>
      <c r="C977" s="50"/>
      <c r="D977" s="50"/>
      <c r="E977" s="50"/>
      <c r="F977" s="50"/>
      <c r="G977" s="50"/>
      <c r="J977" s="49"/>
      <c r="N977" s="50"/>
      <c r="O977" s="50"/>
      <c r="P977" s="50"/>
      <c r="Q977" s="50"/>
      <c r="U977" s="49"/>
      <c r="V977" s="50"/>
      <c r="W977" s="50"/>
      <c r="X977" s="50"/>
      <c r="Y977" s="50"/>
      <c r="Z977" s="50"/>
      <c r="AA977" s="50"/>
      <c r="AB977" s="49"/>
      <c r="AC977" s="50"/>
      <c r="AD977" s="50"/>
      <c r="AE977" s="50"/>
    </row>
    <row r="978" spans="1:31" ht="15.75" customHeight="1" x14ac:dyDescent="0.25">
      <c r="A978" s="49"/>
      <c r="B978" s="50"/>
      <c r="C978" s="50"/>
      <c r="D978" s="50"/>
      <c r="E978" s="50"/>
      <c r="F978" s="50"/>
      <c r="G978" s="50"/>
      <c r="J978" s="49"/>
      <c r="N978" s="50"/>
      <c r="O978" s="50"/>
      <c r="P978" s="50"/>
      <c r="Q978" s="50"/>
      <c r="U978" s="49"/>
      <c r="V978" s="50"/>
      <c r="W978" s="50"/>
      <c r="X978" s="50"/>
      <c r="Y978" s="50"/>
      <c r="Z978" s="50"/>
      <c r="AA978" s="50"/>
      <c r="AB978" s="49"/>
      <c r="AC978" s="50"/>
      <c r="AD978" s="50"/>
      <c r="AE978" s="50"/>
    </row>
    <row r="979" spans="1:31" ht="15.75" customHeight="1" x14ac:dyDescent="0.25">
      <c r="A979" s="49"/>
      <c r="B979" s="50"/>
      <c r="C979" s="50"/>
      <c r="D979" s="50"/>
      <c r="E979" s="50"/>
      <c r="F979" s="50"/>
      <c r="G979" s="50"/>
      <c r="J979" s="49"/>
      <c r="N979" s="50"/>
      <c r="O979" s="50"/>
      <c r="P979" s="50"/>
      <c r="Q979" s="50"/>
      <c r="U979" s="49"/>
      <c r="V979" s="50"/>
      <c r="W979" s="50"/>
      <c r="X979" s="50"/>
      <c r="Y979" s="50"/>
      <c r="Z979" s="50"/>
      <c r="AA979" s="50"/>
      <c r="AB979" s="49"/>
      <c r="AC979" s="50"/>
      <c r="AD979" s="50"/>
      <c r="AE979" s="50"/>
    </row>
    <row r="980" spans="1:31" ht="15.75" customHeight="1" x14ac:dyDescent="0.25">
      <c r="A980" s="49"/>
      <c r="B980" s="50"/>
      <c r="C980" s="50"/>
      <c r="D980" s="50"/>
      <c r="E980" s="50"/>
      <c r="F980" s="50"/>
      <c r="G980" s="50"/>
      <c r="J980" s="49"/>
      <c r="N980" s="50"/>
      <c r="O980" s="50"/>
      <c r="P980" s="50"/>
      <c r="Q980" s="50"/>
      <c r="U980" s="49"/>
      <c r="V980" s="50"/>
      <c r="W980" s="50"/>
      <c r="X980" s="50"/>
      <c r="Y980" s="50"/>
      <c r="Z980" s="50"/>
      <c r="AA980" s="50"/>
      <c r="AB980" s="49"/>
      <c r="AC980" s="50"/>
      <c r="AD980" s="50"/>
      <c r="AE980" s="50"/>
    </row>
    <row r="981" spans="1:31" ht="15.75" customHeight="1" x14ac:dyDescent="0.25">
      <c r="A981" s="49"/>
      <c r="B981" s="50"/>
      <c r="C981" s="50"/>
      <c r="D981" s="50"/>
      <c r="E981" s="50"/>
      <c r="F981" s="50"/>
      <c r="G981" s="50"/>
      <c r="J981" s="49"/>
      <c r="N981" s="50"/>
      <c r="O981" s="50"/>
      <c r="P981" s="50"/>
      <c r="Q981" s="50"/>
      <c r="U981" s="49"/>
      <c r="V981" s="50"/>
      <c r="W981" s="50"/>
      <c r="X981" s="50"/>
      <c r="Y981" s="50"/>
      <c r="Z981" s="50"/>
      <c r="AA981" s="50"/>
      <c r="AB981" s="49"/>
      <c r="AC981" s="50"/>
      <c r="AD981" s="50"/>
      <c r="AE981" s="50"/>
    </row>
    <row r="982" spans="1:31" ht="15.75" customHeight="1" x14ac:dyDescent="0.25">
      <c r="A982" s="49"/>
      <c r="B982" s="50"/>
      <c r="C982" s="50"/>
      <c r="D982" s="50"/>
      <c r="E982" s="50"/>
      <c r="F982" s="50"/>
      <c r="G982" s="50"/>
      <c r="J982" s="49"/>
      <c r="N982" s="50"/>
      <c r="O982" s="50"/>
      <c r="P982" s="50"/>
      <c r="Q982" s="50"/>
      <c r="U982" s="49"/>
      <c r="V982" s="50"/>
      <c r="W982" s="50"/>
      <c r="X982" s="50"/>
      <c r="Y982" s="50"/>
      <c r="Z982" s="50"/>
      <c r="AA982" s="50"/>
      <c r="AB982" s="49"/>
      <c r="AC982" s="50"/>
      <c r="AD982" s="50"/>
      <c r="AE982" s="50"/>
    </row>
    <row r="983" spans="1:31" ht="15.75" customHeight="1" x14ac:dyDescent="0.25">
      <c r="A983" s="49"/>
      <c r="B983" s="50"/>
      <c r="C983" s="50"/>
      <c r="D983" s="50"/>
      <c r="E983" s="50"/>
      <c r="F983" s="50"/>
      <c r="G983" s="50"/>
      <c r="J983" s="49"/>
      <c r="N983" s="50"/>
      <c r="O983" s="50"/>
      <c r="P983" s="50"/>
      <c r="Q983" s="50"/>
      <c r="U983" s="49"/>
      <c r="V983" s="50"/>
      <c r="W983" s="50"/>
      <c r="X983" s="50"/>
      <c r="Y983" s="50"/>
      <c r="Z983" s="50"/>
      <c r="AA983" s="50"/>
      <c r="AB983" s="49"/>
      <c r="AC983" s="50"/>
      <c r="AD983" s="50"/>
      <c r="AE983" s="50"/>
    </row>
    <row r="984" spans="1:31" ht="15.75" customHeight="1" x14ac:dyDescent="0.25">
      <c r="A984" s="49"/>
      <c r="B984" s="50"/>
      <c r="C984" s="50"/>
      <c r="D984" s="50"/>
      <c r="E984" s="50"/>
      <c r="F984" s="50"/>
      <c r="G984" s="50"/>
      <c r="J984" s="49"/>
      <c r="N984" s="50"/>
      <c r="O984" s="50"/>
      <c r="P984" s="50"/>
      <c r="Q984" s="50"/>
      <c r="U984" s="49"/>
      <c r="V984" s="50"/>
      <c r="W984" s="50"/>
      <c r="X984" s="50"/>
      <c r="Y984" s="50"/>
      <c r="Z984" s="50"/>
      <c r="AA984" s="50"/>
      <c r="AB984" s="49"/>
      <c r="AC984" s="50"/>
      <c r="AD984" s="50"/>
      <c r="AE984" s="50"/>
    </row>
    <row r="985" spans="1:31" ht="15.75" customHeight="1" x14ac:dyDescent="0.25">
      <c r="A985" s="49"/>
      <c r="B985" s="50"/>
      <c r="C985" s="50"/>
      <c r="D985" s="50"/>
      <c r="E985" s="50"/>
      <c r="F985" s="50"/>
      <c r="G985" s="50"/>
      <c r="J985" s="49"/>
      <c r="N985" s="50"/>
      <c r="O985" s="50"/>
      <c r="P985" s="50"/>
      <c r="Q985" s="50"/>
      <c r="U985" s="49"/>
      <c r="V985" s="50"/>
      <c r="W985" s="50"/>
      <c r="X985" s="50"/>
      <c r="Y985" s="50"/>
      <c r="Z985" s="50"/>
      <c r="AA985" s="50"/>
      <c r="AB985" s="49"/>
      <c r="AC985" s="50"/>
      <c r="AD985" s="50"/>
      <c r="AE985" s="50"/>
    </row>
    <row r="986" spans="1:31" ht="15.75" customHeight="1" x14ac:dyDescent="0.25">
      <c r="A986" s="49"/>
      <c r="B986" s="50"/>
      <c r="C986" s="50"/>
      <c r="D986" s="50"/>
      <c r="E986" s="50"/>
      <c r="F986" s="50"/>
      <c r="G986" s="50"/>
      <c r="J986" s="49"/>
      <c r="N986" s="50"/>
      <c r="O986" s="50"/>
      <c r="P986" s="50"/>
      <c r="Q986" s="50"/>
      <c r="U986" s="49"/>
      <c r="V986" s="50"/>
      <c r="W986" s="50"/>
      <c r="X986" s="50"/>
      <c r="Y986" s="50"/>
      <c r="Z986" s="50"/>
      <c r="AA986" s="50"/>
      <c r="AB986" s="49"/>
      <c r="AC986" s="50"/>
      <c r="AD986" s="50"/>
      <c r="AE986" s="50"/>
    </row>
    <row r="987" spans="1:31" ht="15.75" customHeight="1" x14ac:dyDescent="0.25">
      <c r="A987" s="49"/>
      <c r="B987" s="50"/>
      <c r="C987" s="50"/>
      <c r="D987" s="50"/>
      <c r="E987" s="50"/>
      <c r="F987" s="50"/>
      <c r="G987" s="50"/>
      <c r="J987" s="49"/>
      <c r="N987" s="50"/>
      <c r="O987" s="50"/>
      <c r="P987" s="50"/>
      <c r="Q987" s="50"/>
      <c r="U987" s="49"/>
      <c r="V987" s="50"/>
      <c r="W987" s="50"/>
      <c r="X987" s="50"/>
      <c r="Y987" s="50"/>
      <c r="Z987" s="50"/>
      <c r="AA987" s="50"/>
      <c r="AB987" s="49"/>
      <c r="AC987" s="50"/>
      <c r="AD987" s="50"/>
      <c r="AE987" s="50"/>
    </row>
    <row r="988" spans="1:31" ht="15.75" customHeight="1" x14ac:dyDescent="0.25">
      <c r="A988" s="49"/>
      <c r="B988" s="50"/>
      <c r="C988" s="50"/>
      <c r="D988" s="50"/>
      <c r="E988" s="50"/>
      <c r="F988" s="50"/>
      <c r="G988" s="50"/>
      <c r="J988" s="49"/>
      <c r="N988" s="50"/>
      <c r="O988" s="50"/>
      <c r="P988" s="50"/>
      <c r="Q988" s="50"/>
      <c r="U988" s="49"/>
      <c r="V988" s="50"/>
      <c r="W988" s="50"/>
      <c r="X988" s="50"/>
      <c r="Y988" s="50"/>
      <c r="Z988" s="50"/>
      <c r="AA988" s="50"/>
      <c r="AB988" s="49"/>
      <c r="AC988" s="50"/>
      <c r="AD988" s="50"/>
      <c r="AE988" s="50"/>
    </row>
    <row r="989" spans="1:31" ht="15.75" customHeight="1" x14ac:dyDescent="0.25">
      <c r="A989" s="49"/>
      <c r="B989" s="50"/>
      <c r="C989" s="50"/>
      <c r="D989" s="50"/>
      <c r="E989" s="50"/>
      <c r="F989" s="50"/>
      <c r="G989" s="50"/>
      <c r="J989" s="49"/>
      <c r="N989" s="50"/>
      <c r="O989" s="50"/>
      <c r="P989" s="50"/>
      <c r="Q989" s="50"/>
      <c r="U989" s="49"/>
      <c r="V989" s="50"/>
      <c r="W989" s="50"/>
      <c r="X989" s="50"/>
      <c r="Y989" s="50"/>
      <c r="Z989" s="50"/>
      <c r="AA989" s="50"/>
      <c r="AB989" s="49"/>
      <c r="AC989" s="50"/>
      <c r="AD989" s="50"/>
      <c r="AE989" s="50"/>
    </row>
    <row r="990" spans="1:31" ht="15.75" customHeight="1" x14ac:dyDescent="0.25">
      <c r="A990" s="49"/>
      <c r="B990" s="50"/>
      <c r="C990" s="50"/>
      <c r="D990" s="50"/>
      <c r="E990" s="50"/>
      <c r="F990" s="50"/>
      <c r="G990" s="50"/>
      <c r="J990" s="49"/>
      <c r="N990" s="50"/>
      <c r="O990" s="50"/>
      <c r="P990" s="50"/>
      <c r="Q990" s="50"/>
      <c r="U990" s="49"/>
      <c r="V990" s="50"/>
      <c r="W990" s="50"/>
      <c r="X990" s="50"/>
      <c r="Y990" s="50"/>
      <c r="Z990" s="50"/>
      <c r="AA990" s="50"/>
      <c r="AB990" s="49"/>
      <c r="AC990" s="50"/>
      <c r="AD990" s="50"/>
      <c r="AE990" s="50"/>
    </row>
    <row r="991" spans="1:31" ht="15.75" customHeight="1" x14ac:dyDescent="0.25">
      <c r="A991" s="49"/>
      <c r="B991" s="50"/>
      <c r="C991" s="50"/>
      <c r="D991" s="50"/>
      <c r="E991" s="50"/>
      <c r="F991" s="50"/>
      <c r="G991" s="50"/>
      <c r="J991" s="49"/>
      <c r="N991" s="50"/>
      <c r="O991" s="50"/>
      <c r="P991" s="50"/>
      <c r="Q991" s="50"/>
      <c r="U991" s="49"/>
      <c r="V991" s="50"/>
      <c r="W991" s="50"/>
      <c r="X991" s="50"/>
      <c r="Y991" s="50"/>
      <c r="Z991" s="50"/>
      <c r="AA991" s="50"/>
      <c r="AB991" s="49"/>
      <c r="AC991" s="50"/>
      <c r="AD991" s="50"/>
      <c r="AE991" s="50"/>
    </row>
    <row r="992" spans="1:31" ht="15.75" customHeight="1" x14ac:dyDescent="0.25">
      <c r="A992" s="49"/>
      <c r="B992" s="50"/>
      <c r="C992" s="50"/>
      <c r="D992" s="50"/>
      <c r="E992" s="50"/>
      <c r="F992" s="50"/>
      <c r="G992" s="50"/>
      <c r="J992" s="49"/>
      <c r="N992" s="50"/>
      <c r="O992" s="50"/>
      <c r="P992" s="50"/>
      <c r="Q992" s="50"/>
      <c r="U992" s="49"/>
      <c r="V992" s="50"/>
      <c r="W992" s="50"/>
      <c r="X992" s="50"/>
      <c r="Y992" s="50"/>
      <c r="Z992" s="50"/>
      <c r="AA992" s="50"/>
      <c r="AB992" s="49"/>
      <c r="AC992" s="50"/>
      <c r="AD992" s="50"/>
      <c r="AE992" s="50"/>
    </row>
    <row r="993" spans="1:31" ht="15.75" customHeight="1" x14ac:dyDescent="0.25">
      <c r="A993" s="49"/>
      <c r="B993" s="50"/>
      <c r="C993" s="50"/>
      <c r="D993" s="50"/>
      <c r="E993" s="50"/>
      <c r="F993" s="50"/>
      <c r="G993" s="50"/>
      <c r="J993" s="49"/>
      <c r="N993" s="50"/>
      <c r="O993" s="50"/>
      <c r="P993" s="50"/>
      <c r="Q993" s="50"/>
      <c r="U993" s="49"/>
      <c r="V993" s="50"/>
      <c r="W993" s="50"/>
      <c r="X993" s="50"/>
      <c r="Y993" s="50"/>
      <c r="Z993" s="50"/>
      <c r="AA993" s="50"/>
      <c r="AB993" s="49"/>
      <c r="AC993" s="50"/>
      <c r="AD993" s="50"/>
      <c r="AE993" s="50"/>
    </row>
    <row r="994" spans="1:31" ht="15.75" customHeight="1" x14ac:dyDescent="0.25">
      <c r="A994" s="49"/>
      <c r="B994" s="50"/>
      <c r="C994" s="50"/>
      <c r="D994" s="50"/>
      <c r="E994" s="50"/>
      <c r="F994" s="50"/>
      <c r="G994" s="50"/>
      <c r="J994" s="49"/>
      <c r="N994" s="50"/>
      <c r="O994" s="50"/>
      <c r="P994" s="50"/>
      <c r="Q994" s="50"/>
      <c r="U994" s="49"/>
      <c r="V994" s="50"/>
      <c r="W994" s="50"/>
      <c r="X994" s="50"/>
      <c r="Y994" s="50"/>
      <c r="Z994" s="50"/>
      <c r="AA994" s="50"/>
      <c r="AB994" s="49"/>
      <c r="AC994" s="50"/>
      <c r="AD994" s="50"/>
      <c r="AE994" s="50"/>
    </row>
    <row r="995" spans="1:31" ht="15.75" customHeight="1" x14ac:dyDescent="0.25">
      <c r="A995" s="49"/>
      <c r="B995" s="50"/>
      <c r="C995" s="50"/>
      <c r="D995" s="50"/>
      <c r="E995" s="50"/>
      <c r="F995" s="50"/>
      <c r="G995" s="50"/>
      <c r="J995" s="49"/>
      <c r="N995" s="50"/>
      <c r="O995" s="50"/>
      <c r="P995" s="50"/>
      <c r="Q995" s="50"/>
      <c r="U995" s="49"/>
      <c r="V995" s="50"/>
      <c r="W995" s="50"/>
      <c r="X995" s="50"/>
      <c r="Y995" s="50"/>
      <c r="Z995" s="50"/>
      <c r="AA995" s="50"/>
      <c r="AB995" s="49"/>
      <c r="AC995" s="50"/>
      <c r="AD995" s="50"/>
      <c r="AE995" s="50"/>
    </row>
    <row r="996" spans="1:31" ht="15.75" customHeight="1" x14ac:dyDescent="0.25">
      <c r="A996" s="49"/>
      <c r="B996" s="50"/>
      <c r="C996" s="50"/>
      <c r="D996" s="50"/>
      <c r="E996" s="50"/>
      <c r="F996" s="50"/>
      <c r="G996" s="50"/>
      <c r="J996" s="49"/>
      <c r="N996" s="50"/>
      <c r="O996" s="50"/>
      <c r="P996" s="50"/>
      <c r="Q996" s="50"/>
      <c r="U996" s="49"/>
      <c r="V996" s="50"/>
      <c r="W996" s="50"/>
      <c r="X996" s="50"/>
      <c r="Y996" s="50"/>
      <c r="Z996" s="50"/>
      <c r="AA996" s="50"/>
      <c r="AB996" s="49"/>
      <c r="AC996" s="50"/>
      <c r="AD996" s="50"/>
      <c r="AE996" s="50"/>
    </row>
    <row r="997" spans="1:31" ht="15.75" customHeight="1" x14ac:dyDescent="0.25">
      <c r="A997" s="49"/>
      <c r="B997" s="50"/>
      <c r="C997" s="50"/>
      <c r="D997" s="50"/>
      <c r="E997" s="50"/>
      <c r="F997" s="50"/>
      <c r="G997" s="50"/>
      <c r="J997" s="49"/>
      <c r="N997" s="50"/>
      <c r="O997" s="50"/>
      <c r="P997" s="50"/>
      <c r="Q997" s="50"/>
      <c r="U997" s="49"/>
      <c r="V997" s="50"/>
      <c r="W997" s="50"/>
      <c r="X997" s="50"/>
      <c r="Y997" s="50"/>
      <c r="Z997" s="50"/>
      <c r="AA997" s="50"/>
      <c r="AB997" s="49"/>
      <c r="AC997" s="50"/>
      <c r="AD997" s="50"/>
      <c r="AE997" s="50"/>
    </row>
    <row r="998" spans="1:31" ht="15.75" customHeight="1" x14ac:dyDescent="0.25">
      <c r="A998" s="49"/>
      <c r="B998" s="50"/>
      <c r="C998" s="50"/>
      <c r="D998" s="50"/>
      <c r="E998" s="50"/>
      <c r="F998" s="50"/>
      <c r="G998" s="50"/>
      <c r="J998" s="49"/>
      <c r="N998" s="50"/>
      <c r="O998" s="50"/>
      <c r="P998" s="50"/>
      <c r="Q998" s="50"/>
      <c r="U998" s="49"/>
      <c r="V998" s="50"/>
      <c r="W998" s="50"/>
      <c r="X998" s="50"/>
      <c r="Y998" s="50"/>
      <c r="Z998" s="50"/>
      <c r="AA998" s="50"/>
      <c r="AB998" s="49"/>
      <c r="AC998" s="50"/>
      <c r="AD998" s="50"/>
      <c r="AE998" s="50"/>
    </row>
    <row r="999" spans="1:31" ht="15.75" customHeight="1" x14ac:dyDescent="0.25">
      <c r="A999" s="49"/>
      <c r="B999" s="50"/>
      <c r="C999" s="50"/>
      <c r="D999" s="50"/>
      <c r="E999" s="50"/>
      <c r="F999" s="50"/>
      <c r="G999" s="50"/>
      <c r="J999" s="49"/>
      <c r="N999" s="50"/>
      <c r="O999" s="50"/>
      <c r="P999" s="50"/>
      <c r="Q999" s="50"/>
      <c r="U999" s="49"/>
      <c r="V999" s="50"/>
      <c r="W999" s="50"/>
      <c r="X999" s="50"/>
      <c r="Y999" s="50"/>
      <c r="Z999" s="50"/>
      <c r="AA999" s="50"/>
      <c r="AB999" s="49"/>
      <c r="AC999" s="50"/>
      <c r="AD999" s="50"/>
      <c r="AE999" s="50"/>
    </row>
    <row r="1000" spans="1:31" ht="15.75" customHeight="1" x14ac:dyDescent="0.25">
      <c r="A1000" s="49"/>
      <c r="B1000" s="50"/>
      <c r="C1000" s="50"/>
      <c r="D1000" s="50"/>
      <c r="E1000" s="50"/>
      <c r="F1000" s="50"/>
      <c r="G1000" s="50"/>
      <c r="J1000" s="49"/>
      <c r="N1000" s="50"/>
      <c r="O1000" s="50"/>
      <c r="P1000" s="50"/>
      <c r="Q1000" s="50"/>
      <c r="U1000" s="49"/>
      <c r="V1000" s="50"/>
      <c r="W1000" s="50"/>
      <c r="X1000" s="50"/>
      <c r="Y1000" s="50"/>
      <c r="Z1000" s="50"/>
      <c r="AA1000" s="50"/>
      <c r="AB1000" s="49"/>
      <c r="AC1000" s="50"/>
      <c r="AD1000" s="50"/>
      <c r="AE1000" s="50"/>
    </row>
  </sheetData>
  <sheetProtection algorithmName="SHA-512" hashValue="CO5LzeH7tSOnEwa1dK1jHWCwQDaB+r9aZT+mHE8zzAI+NRkxmoP8mu29r1E4yBu+KJHirMZdrK1Sp9BJFvcCPw==" saltValue="68dZrxzvjcmjzkKTx4IrDw==" spinCount="100000" sheet="1" selectLockedCells="1" selectUnlockedCells="1"/>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Calculators</vt:lpstr>
      <vt:lpstr>Mortgage Payment Plan</vt:lpstr>
      <vt:lpstr>H_MortgageAmoritization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2025-10-22T15:20:24Z</dcterms:created>
  <dcterms:modified xsi:type="dcterms:W3CDTF">2025-10-22T15:23:15Z</dcterms:modified>
</cp:coreProperties>
</file>