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415"/>
  <workbookPr defaultThemeVersion="166925"/>
  <xr:revisionPtr revIDLastSave="0" documentId="8_{28246076-CD48-4E59-A1C7-B29A19646749}" xr6:coauthVersionLast="47" xr6:coauthVersionMax="47" xr10:uidLastSave="{00000000-0000-0000-0000-000000000000}"/>
  <bookViews>
    <workbookView xWindow="240" yWindow="105" windowWidth="14805" windowHeight="8010" firstSheet="1" activeTab="1" xr2:uid="{00000000-000D-0000-FFFF-FFFF00000000}"/>
  </bookViews>
  <sheets>
    <sheet name="Pricing" sheetId="1" r:id="rId1"/>
    <sheet name="Lifecycle Policy" sheetId="2" r:id="rId2"/>
    <sheet name="Intelligent Tiering" sheetId="3" r:id="rId3"/>
    <sheet name="Note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3" l="1"/>
  <c r="I16" i="3"/>
  <c r="J16" i="3"/>
  <c r="K16" i="3"/>
  <c r="L16" i="3"/>
  <c r="M16" i="3"/>
  <c r="N16" i="3"/>
  <c r="O16" i="3"/>
  <c r="G16" i="3"/>
  <c r="F16" i="3"/>
  <c r="E16" i="3"/>
  <c r="D16" i="3"/>
  <c r="I11" i="3"/>
  <c r="J11" i="3"/>
  <c r="I13" i="3"/>
  <c r="J13" i="3"/>
  <c r="H12" i="3"/>
  <c r="I12" i="3"/>
  <c r="H11" i="3"/>
  <c r="D14" i="3"/>
  <c r="E14" i="3"/>
  <c r="F14" i="3"/>
  <c r="G14" i="3"/>
  <c r="H14" i="3"/>
  <c r="C14" i="3"/>
  <c r="G12" i="3"/>
  <c r="G11" i="3"/>
  <c r="F12" i="3"/>
  <c r="F11" i="3"/>
  <c r="E11" i="3"/>
  <c r="E12" i="3"/>
  <c r="D11" i="3"/>
  <c r="G17" i="3"/>
  <c r="H17" i="3"/>
  <c r="I17" i="3"/>
  <c r="J17" i="3"/>
  <c r="K17" i="3"/>
  <c r="L17" i="3"/>
  <c r="M17" i="3"/>
  <c r="N17" i="3"/>
  <c r="O17" i="3"/>
  <c r="F17" i="3"/>
  <c r="E17" i="3"/>
  <c r="D17" i="3"/>
  <c r="C20" i="2"/>
  <c r="C31" i="2" l="1"/>
  <c r="C30" i="2"/>
  <c r="C29" i="2"/>
  <c r="C28" i="2"/>
  <c r="C27" i="2"/>
  <c r="D18" i="3"/>
  <c r="D21" i="3"/>
  <c r="D15" i="3"/>
  <c r="D20" i="3"/>
  <c r="C25" i="2"/>
  <c r="C37" i="2" s="1"/>
  <c r="C24" i="2"/>
  <c r="C36" i="2" s="1"/>
  <c r="C23" i="2"/>
  <c r="C35" i="2" s="1"/>
  <c r="C22" i="2"/>
  <c r="C34" i="2" s="1"/>
  <c r="C21" i="2"/>
  <c r="C33" i="2" s="1"/>
  <c r="D20" i="2"/>
  <c r="D27" i="2" l="1"/>
  <c r="D28" i="2"/>
  <c r="D29" i="2"/>
  <c r="D30" i="2"/>
  <c r="D31" i="2"/>
  <c r="G13" i="3"/>
  <c r="E18" i="3"/>
  <c r="E21" i="3"/>
  <c r="E15" i="3"/>
  <c r="E20" i="3" s="1"/>
  <c r="D25" i="2"/>
  <c r="D37" i="2" s="1"/>
  <c r="D24" i="2"/>
  <c r="D36" i="2" s="1"/>
  <c r="D23" i="2"/>
  <c r="D35" i="2" s="1"/>
  <c r="D22" i="2"/>
  <c r="D34" i="2" s="1"/>
  <c r="D21" i="2"/>
  <c r="E20" i="2"/>
  <c r="E27" i="2" l="1"/>
  <c r="E28" i="2"/>
  <c r="E29" i="2"/>
  <c r="E30" i="2"/>
  <c r="E31" i="2"/>
  <c r="D33" i="2"/>
  <c r="H13" i="3"/>
  <c r="F18" i="3"/>
  <c r="F21" i="3"/>
  <c r="F15" i="3"/>
  <c r="F20" i="3" s="1"/>
  <c r="E25" i="2"/>
  <c r="E37" i="2" s="1"/>
  <c r="E24" i="2"/>
  <c r="E36" i="2" s="1"/>
  <c r="E23" i="2"/>
  <c r="E35" i="2" s="1"/>
  <c r="E22" i="2"/>
  <c r="E34" i="2" s="1"/>
  <c r="E21" i="2"/>
  <c r="F20" i="2"/>
  <c r="F27" i="2" l="1"/>
  <c r="F28" i="2"/>
  <c r="F29" i="2"/>
  <c r="F30" i="2"/>
  <c r="F31" i="2"/>
  <c r="E33" i="2"/>
  <c r="J12" i="3"/>
  <c r="G18" i="3"/>
  <c r="G21" i="3"/>
  <c r="G15" i="3"/>
  <c r="G20" i="3" s="1"/>
  <c r="F25" i="2"/>
  <c r="F37" i="2" s="1"/>
  <c r="F24" i="2"/>
  <c r="F36" i="2" s="1"/>
  <c r="F23" i="2"/>
  <c r="F35" i="2" s="1"/>
  <c r="F22" i="2"/>
  <c r="F34" i="2" s="1"/>
  <c r="F21" i="2"/>
  <c r="G20" i="2"/>
  <c r="G27" i="2" l="1"/>
  <c r="G28" i="2"/>
  <c r="G29" i="2"/>
  <c r="G30" i="2"/>
  <c r="G31" i="2"/>
  <c r="F33" i="2"/>
  <c r="K11" i="3"/>
  <c r="K13" i="3"/>
  <c r="I14" i="3"/>
  <c r="K12" i="3"/>
  <c r="H18" i="3"/>
  <c r="H21" i="3"/>
  <c r="H15" i="3"/>
  <c r="H20" i="3" s="1"/>
  <c r="G25" i="2"/>
  <c r="G37" i="2" s="1"/>
  <c r="G24" i="2"/>
  <c r="G36" i="2" s="1"/>
  <c r="G23" i="2"/>
  <c r="G35" i="2" s="1"/>
  <c r="G22" i="2"/>
  <c r="G34" i="2" s="1"/>
  <c r="G21" i="2"/>
  <c r="H20" i="2"/>
  <c r="H27" i="2" l="1"/>
  <c r="H28" i="2"/>
  <c r="H29" i="2"/>
  <c r="H30" i="2"/>
  <c r="H31" i="2"/>
  <c r="G33" i="2"/>
  <c r="L13" i="3"/>
  <c r="L11" i="3"/>
  <c r="J14" i="3"/>
  <c r="L12" i="3"/>
  <c r="I18" i="3"/>
  <c r="I21" i="3"/>
  <c r="I15" i="3"/>
  <c r="I20" i="3" s="1"/>
  <c r="H25" i="2"/>
  <c r="H37" i="2" s="1"/>
  <c r="H24" i="2"/>
  <c r="H36" i="2" s="1"/>
  <c r="H23" i="2"/>
  <c r="H35" i="2" s="1"/>
  <c r="H22" i="2"/>
  <c r="H34" i="2" s="1"/>
  <c r="H21" i="2"/>
  <c r="I20" i="2"/>
  <c r="I27" i="2" l="1"/>
  <c r="I28" i="2"/>
  <c r="I29" i="2"/>
  <c r="I30" i="2"/>
  <c r="I31" i="2"/>
  <c r="H33" i="2"/>
  <c r="M11" i="3"/>
  <c r="M13" i="3"/>
  <c r="K14" i="3"/>
  <c r="M12" i="3"/>
  <c r="J18" i="3"/>
  <c r="J21" i="3"/>
  <c r="J15" i="3"/>
  <c r="J20" i="3" s="1"/>
  <c r="I25" i="2"/>
  <c r="I37" i="2" s="1"/>
  <c r="I24" i="2"/>
  <c r="I36" i="2" s="1"/>
  <c r="I23" i="2"/>
  <c r="I35" i="2" s="1"/>
  <c r="I22" i="2"/>
  <c r="I34" i="2" s="1"/>
  <c r="I21" i="2"/>
  <c r="J20" i="2"/>
  <c r="J27" i="2" l="1"/>
  <c r="J28" i="2"/>
  <c r="J29" i="2"/>
  <c r="J30" i="2"/>
  <c r="J31" i="2"/>
  <c r="I33" i="2"/>
  <c r="N13" i="3"/>
  <c r="N11" i="3"/>
  <c r="L14" i="3"/>
  <c r="N12" i="3"/>
  <c r="K18" i="3"/>
  <c r="K21" i="3"/>
  <c r="K15" i="3"/>
  <c r="K20" i="3" s="1"/>
  <c r="J25" i="2"/>
  <c r="J37" i="2" s="1"/>
  <c r="J24" i="2"/>
  <c r="J36" i="2" s="1"/>
  <c r="J23" i="2"/>
  <c r="J35" i="2" s="1"/>
  <c r="J22" i="2"/>
  <c r="J34" i="2" s="1"/>
  <c r="J21" i="2"/>
  <c r="K20" i="2"/>
  <c r="K27" i="2" l="1"/>
  <c r="K28" i="2"/>
  <c r="K29" i="2"/>
  <c r="K30" i="2"/>
  <c r="K31" i="2"/>
  <c r="J33" i="2"/>
  <c r="O11" i="3"/>
  <c r="O13" i="3"/>
  <c r="M14" i="3"/>
  <c r="O12" i="3"/>
  <c r="L18" i="3"/>
  <c r="L21" i="3"/>
  <c r="L15" i="3"/>
  <c r="L20" i="3" s="1"/>
  <c r="K25" i="2"/>
  <c r="K37" i="2" s="1"/>
  <c r="K24" i="2"/>
  <c r="K36" i="2" s="1"/>
  <c r="K23" i="2"/>
  <c r="K35" i="2" s="1"/>
  <c r="K22" i="2"/>
  <c r="K34" i="2" s="1"/>
  <c r="K21" i="2"/>
  <c r="L20" i="2"/>
  <c r="L27" i="2" l="1"/>
  <c r="L28" i="2"/>
  <c r="L29" i="2"/>
  <c r="L30" i="2"/>
  <c r="L31" i="2"/>
  <c r="K33" i="2"/>
  <c r="N14" i="3"/>
  <c r="M18" i="3"/>
  <c r="M21" i="3"/>
  <c r="M15" i="3"/>
  <c r="M20" i="3" s="1"/>
  <c r="L25" i="2"/>
  <c r="L37" i="2" s="1"/>
  <c r="L24" i="2"/>
  <c r="L36" i="2" s="1"/>
  <c r="L23" i="2"/>
  <c r="L35" i="2" s="1"/>
  <c r="L22" i="2"/>
  <c r="L34" i="2" s="1"/>
  <c r="L21" i="2"/>
  <c r="M20" i="2"/>
  <c r="M27" i="2" l="1"/>
  <c r="M28" i="2"/>
  <c r="M29" i="2"/>
  <c r="M30" i="2"/>
  <c r="M31" i="2"/>
  <c r="L33" i="2"/>
  <c r="O14" i="3"/>
  <c r="N18" i="3"/>
  <c r="N21" i="3"/>
  <c r="N15" i="3"/>
  <c r="N20" i="3" s="1"/>
  <c r="M25" i="2"/>
  <c r="M37" i="2" s="1"/>
  <c r="M24" i="2"/>
  <c r="M36" i="2" s="1"/>
  <c r="M23" i="2"/>
  <c r="M35" i="2" s="1"/>
  <c r="M22" i="2"/>
  <c r="M34" i="2" s="1"/>
  <c r="M21" i="2"/>
  <c r="N20" i="2"/>
  <c r="N27" i="2" l="1"/>
  <c r="N28" i="2"/>
  <c r="N29" i="2"/>
  <c r="N30" i="2"/>
  <c r="N31" i="2"/>
  <c r="O31" i="2"/>
  <c r="O30" i="2"/>
  <c r="O29" i="2"/>
  <c r="O28" i="2"/>
  <c r="M33" i="2"/>
  <c r="O18" i="3"/>
  <c r="O21" i="3"/>
  <c r="O15" i="3"/>
  <c r="O20" i="3" s="1"/>
  <c r="N21" i="2"/>
  <c r="N25" i="2"/>
  <c r="N37" i="2" s="1"/>
  <c r="O37" i="2" s="1"/>
  <c r="N24" i="2"/>
  <c r="N36" i="2" s="1"/>
  <c r="O36" i="2" s="1"/>
  <c r="N23" i="2"/>
  <c r="N35" i="2" s="1"/>
  <c r="O35" i="2" s="1"/>
  <c r="N22" i="2"/>
  <c r="N34" i="2" s="1"/>
  <c r="O34" i="2" s="1"/>
  <c r="O21" i="2"/>
  <c r="O22" i="2"/>
  <c r="P22" i="2" s="1"/>
  <c r="O23" i="2"/>
  <c r="P23" i="2" s="1"/>
  <c r="O24" i="2"/>
  <c r="P24" i="2" s="1"/>
  <c r="O25" i="2"/>
  <c r="P25" i="2" s="1"/>
  <c r="N33" i="2" l="1"/>
  <c r="O27" i="2"/>
  <c r="P34" i="2"/>
  <c r="P35" i="2"/>
  <c r="P36" i="2"/>
  <c r="P37" i="2"/>
</calcChain>
</file>

<file path=xl/sharedStrings.xml><?xml version="1.0" encoding="utf-8"?>
<sst xmlns="http://schemas.openxmlformats.org/spreadsheetml/2006/main" count="102" uniqueCount="60">
  <si>
    <t>Group</t>
  </si>
  <si>
    <t>Item</t>
  </si>
  <si>
    <t>Price</t>
  </si>
  <si>
    <t>Value</t>
  </si>
  <si>
    <t>Unit</t>
  </si>
  <si>
    <t>Notes</t>
  </si>
  <si>
    <t>Storage</t>
  </si>
  <si>
    <t>Tier</t>
  </si>
  <si>
    <t xml:space="preserve">Standard </t>
  </si>
  <si>
    <t>GB*Month</t>
  </si>
  <si>
    <t>Standard - Infrequent Access</t>
  </si>
  <si>
    <t>Glacier Instant Retrieval</t>
  </si>
  <si>
    <t>Glacier Flexible Retrieval</t>
  </si>
  <si>
    <t>Glacier Deep Archive</t>
  </si>
  <si>
    <t>Monitoring</t>
  </si>
  <si>
    <t>Intelligent - Tiering</t>
  </si>
  <si>
    <t>objects*month</t>
  </si>
  <si>
    <t>Intelligent - Tiering: Minimum object size</t>
  </si>
  <si>
    <t>KB</t>
  </si>
  <si>
    <t>Lifecycle transitions</t>
  </si>
  <si>
    <t>Infrequent Access</t>
  </si>
  <si>
    <t xml:space="preserve">Glacier Flexible Retrieval </t>
  </si>
  <si>
    <t>Retrieval</t>
  </si>
  <si>
    <t>GB</t>
  </si>
  <si>
    <t>Requests</t>
  </si>
  <si>
    <t>Standard</t>
  </si>
  <si>
    <t>Starting size, TB</t>
  </si>
  <si>
    <t>Average object size, MB</t>
  </si>
  <si>
    <t>Average monthly growth, TB</t>
  </si>
  <si>
    <t>Average monthly retrieval</t>
  </si>
  <si>
    <t>Total Cost</t>
  </si>
  <si>
    <t>Savings</t>
  </si>
  <si>
    <t>Month</t>
  </si>
  <si>
    <t>Size, TB</t>
  </si>
  <si>
    <t>Glacier Flexible Retrieval*</t>
  </si>
  <si>
    <t>Glacier Deep Archive*</t>
  </si>
  <si>
    <t>Average monthly transfer Frequent-&gt;IA</t>
  </si>
  <si>
    <t>after 30 days (months 2-)</t>
  </si>
  <si>
    <t>Average monthly transfer IA-&gt;Glacier IR</t>
  </si>
  <si>
    <t>after 90 days (months 4-)</t>
  </si>
  <si>
    <t>Average monthly retrieval from IA</t>
  </si>
  <si>
    <t>Average monthly retrieval from Glacier IR</t>
  </si>
  <si>
    <t>Frequent Access</t>
  </si>
  <si>
    <t>Total</t>
  </si>
  <si>
    <t>Storage Cost</t>
  </si>
  <si>
    <t>Lifecycle Transitions</t>
  </si>
  <si>
    <t>Count</t>
  </si>
  <si>
    <t>Lifecycle Transitions Cost</t>
  </si>
  <si>
    <t>Monitoring Cost</t>
  </si>
  <si>
    <t>Intelligent Tiering Cost</t>
  </si>
  <si>
    <t>Standard Cost</t>
  </si>
  <si>
    <t>Lifecycle policy and transitions are by path prefix: a good hierarchy in bucket helps a lot; prevents "one click will cost 100k situations"</t>
  </si>
  <si>
    <t>Infrequent and glacier storage is cheap, retrieval is not.</t>
  </si>
  <si>
    <t>Glacier flexible and deep require application support for async access with delays up to 12 hours which in most cases is not worth the effort. Consider these only for "never needed for applications; store only for audit/just-in-case/coya uses".</t>
  </si>
  <si>
    <t>Intelligent tiering benefits from larger object sizes</t>
  </si>
  <si>
    <t>Recommendations:</t>
  </si>
  <si>
    <t>* Use Intelligent-tiering initially</t>
  </si>
  <si>
    <t>* Use different buckets and well-structured hierarchy in buckets to be able to apply lifecycle policies to a subset of objects with common size and access patterns</t>
  </si>
  <si>
    <t>* Identify access patterns and if appropriate, replace intelligent tiering with custom lifecycle policy</t>
  </si>
  <si>
    <t>* Use large objects (tens of MB) to save on transition and monitoring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</si>
</sst>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_([$$-409]* \(#,##0\);_([$$-409]* &quot;-&quot;??_);_(@_)"/>
    <numFmt numFmtId="167" formatCode="0.0%"/>
  </numFmts>
  <fonts count="2">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0" fontId="0" fillId="0" borderId="0" xfId="0" applyNumberFormat="1"/>
    <xf numFmtId="164" fontId="0" fillId="0" borderId="0" xfId="0" applyNumberFormat="1"/>
    <xf numFmtId="0" fontId="1" fillId="0" borderId="0" xfId="0" applyFont="1"/>
    <xf numFmtId="167" fontId="0" fillId="0" borderId="0" xfId="0" applyNumberFormat="1"/>
    <xf numFmtId="9"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'Lifecycle Policy'!$B$21</c:f>
              <c:strCache>
                <c:ptCount val="1"/>
                <c:pt idx="0">
                  <c:v>Standard</c:v>
                </c:pt>
              </c:strCache>
            </c:strRef>
          </c:tx>
          <c:spPr>
            <a:ln w="28575" cap="rnd">
              <a:solidFill>
                <a:schemeClr val="accent1"/>
              </a:solidFill>
              <a:round/>
            </a:ln>
            <a:effectLst/>
          </c:spPr>
          <c:marker>
            <c:symbol val="none"/>
          </c:marker>
          <c:val>
            <c:numRef>
              <c:f>'Lifecycle Policy'!$C$21:$N$21</c:f>
              <c:numCache>
                <c:formatCode>_([$$-409]* #,##0_);_([$$-409]* \(#,##0\);_([$$-409]* "-"??_);_(@_)</c:formatCode>
                <c:ptCount val="12"/>
                <c:pt idx="0">
                  <c:v>12011.52</c:v>
                </c:pt>
                <c:pt idx="1">
                  <c:v>12247.039999999999</c:v>
                </c:pt>
                <c:pt idx="2">
                  <c:v>12482.56</c:v>
                </c:pt>
                <c:pt idx="3">
                  <c:v>12718.08</c:v>
                </c:pt>
                <c:pt idx="4">
                  <c:v>12953.6</c:v>
                </c:pt>
                <c:pt idx="5">
                  <c:v>13189.119999999999</c:v>
                </c:pt>
                <c:pt idx="6">
                  <c:v>13424.64</c:v>
                </c:pt>
                <c:pt idx="7">
                  <c:v>13660.16</c:v>
                </c:pt>
                <c:pt idx="8">
                  <c:v>13895.68</c:v>
                </c:pt>
                <c:pt idx="9">
                  <c:v>14131.199999999999</c:v>
                </c:pt>
                <c:pt idx="10">
                  <c:v>14366.72</c:v>
                </c:pt>
                <c:pt idx="11">
                  <c:v>14602.24</c:v>
                </c:pt>
              </c:numCache>
            </c:numRef>
          </c:val>
          <c:smooth val="0"/>
          <c:extLst>
            <c:ext xmlns:c16="http://schemas.microsoft.com/office/drawing/2014/chart" uri="{C3380CC4-5D6E-409C-BE32-E72D297353CC}">
              <c16:uniqueId val="{00000004-E022-4805-8400-B4E16C335D65}"/>
            </c:ext>
          </c:extLst>
        </c:ser>
        <c:ser>
          <c:idx val="1"/>
          <c:order val="1"/>
          <c:tx>
            <c:strRef>
              <c:f>'Lifecycle Policy'!$B$22</c:f>
              <c:strCache>
                <c:ptCount val="1"/>
                <c:pt idx="0">
                  <c:v>Standard - Infrequent Access</c:v>
                </c:pt>
              </c:strCache>
            </c:strRef>
          </c:tx>
          <c:spPr>
            <a:ln w="28575" cap="rnd">
              <a:solidFill>
                <a:schemeClr val="accent2"/>
              </a:solidFill>
              <a:round/>
            </a:ln>
            <a:effectLst/>
          </c:spPr>
          <c:marker>
            <c:symbol val="none"/>
          </c:marker>
          <c:val>
            <c:numRef>
              <c:f>'Lifecycle Policy'!$C$22:$N$22</c:f>
              <c:numCache>
                <c:formatCode>_([$$-409]* #,##0_);_([$$-409]* \(#,##0\);_([$$-409]* "-"??_);_(@_)</c:formatCode>
                <c:ptCount val="12"/>
                <c:pt idx="0">
                  <c:v>6528</c:v>
                </c:pt>
                <c:pt idx="1">
                  <c:v>6656</c:v>
                </c:pt>
                <c:pt idx="2">
                  <c:v>6784</c:v>
                </c:pt>
                <c:pt idx="3">
                  <c:v>6912</c:v>
                </c:pt>
                <c:pt idx="4">
                  <c:v>7040</c:v>
                </c:pt>
                <c:pt idx="5">
                  <c:v>7168</c:v>
                </c:pt>
                <c:pt idx="6">
                  <c:v>7296</c:v>
                </c:pt>
                <c:pt idx="7">
                  <c:v>7424</c:v>
                </c:pt>
                <c:pt idx="8">
                  <c:v>7552</c:v>
                </c:pt>
                <c:pt idx="9">
                  <c:v>7680</c:v>
                </c:pt>
                <c:pt idx="10">
                  <c:v>7808</c:v>
                </c:pt>
                <c:pt idx="11">
                  <c:v>7936</c:v>
                </c:pt>
              </c:numCache>
            </c:numRef>
          </c:val>
          <c:smooth val="0"/>
          <c:extLst>
            <c:ext xmlns:c16="http://schemas.microsoft.com/office/drawing/2014/chart" uri="{C3380CC4-5D6E-409C-BE32-E72D297353CC}">
              <c16:uniqueId val="{00000006-E022-4805-8400-B4E16C335D65}"/>
            </c:ext>
          </c:extLst>
        </c:ser>
        <c:ser>
          <c:idx val="2"/>
          <c:order val="2"/>
          <c:tx>
            <c:strRef>
              <c:f>'Lifecycle Policy'!$B$23</c:f>
              <c:strCache>
                <c:ptCount val="1"/>
                <c:pt idx="0">
                  <c:v>Glacier Instant Retrieval</c:v>
                </c:pt>
              </c:strCache>
            </c:strRef>
          </c:tx>
          <c:spPr>
            <a:ln w="28575" cap="rnd">
              <a:solidFill>
                <a:schemeClr val="accent3"/>
              </a:solidFill>
              <a:round/>
            </a:ln>
            <a:effectLst/>
          </c:spPr>
          <c:marker>
            <c:symbol val="none"/>
          </c:marker>
          <c:val>
            <c:numRef>
              <c:f>'Lifecycle Policy'!$C$23:$N$23</c:f>
              <c:numCache>
                <c:formatCode>_([$$-409]* #,##0_);_([$$-409]* \(#,##0\);_([$$-409]* "-"??_);_(@_)</c:formatCode>
                <c:ptCount val="12"/>
                <c:pt idx="0">
                  <c:v>2088.96</c:v>
                </c:pt>
                <c:pt idx="1">
                  <c:v>2129.92</c:v>
                </c:pt>
                <c:pt idx="2">
                  <c:v>2170.88</c:v>
                </c:pt>
                <c:pt idx="3">
                  <c:v>2211.84</c:v>
                </c:pt>
                <c:pt idx="4">
                  <c:v>2252.8000000000002</c:v>
                </c:pt>
                <c:pt idx="5">
                  <c:v>2293.7600000000002</c:v>
                </c:pt>
                <c:pt idx="6">
                  <c:v>2334.7200000000003</c:v>
                </c:pt>
                <c:pt idx="7">
                  <c:v>2375.6799999999998</c:v>
                </c:pt>
                <c:pt idx="8">
                  <c:v>2416.64</c:v>
                </c:pt>
                <c:pt idx="9">
                  <c:v>2457.6</c:v>
                </c:pt>
                <c:pt idx="10">
                  <c:v>2498.56</c:v>
                </c:pt>
                <c:pt idx="11">
                  <c:v>2539.52</c:v>
                </c:pt>
              </c:numCache>
            </c:numRef>
          </c:val>
          <c:smooth val="0"/>
          <c:extLst>
            <c:ext xmlns:c16="http://schemas.microsoft.com/office/drawing/2014/chart" uri="{C3380CC4-5D6E-409C-BE32-E72D297353CC}">
              <c16:uniqueId val="{00000008-E022-4805-8400-B4E16C335D65}"/>
            </c:ext>
          </c:extLst>
        </c:ser>
        <c:ser>
          <c:idx val="3"/>
          <c:order val="3"/>
          <c:tx>
            <c:strRef>
              <c:f>'Lifecycle Policy'!$B$24</c:f>
              <c:strCache>
                <c:ptCount val="1"/>
                <c:pt idx="0">
                  <c:v>Glacier Flexible Retrieval*</c:v>
                </c:pt>
              </c:strCache>
            </c:strRef>
          </c:tx>
          <c:spPr>
            <a:ln w="28575" cap="rnd">
              <a:solidFill>
                <a:schemeClr val="accent4"/>
              </a:solidFill>
              <a:round/>
            </a:ln>
            <a:effectLst/>
          </c:spPr>
          <c:marker>
            <c:symbol val="none"/>
          </c:marker>
          <c:val>
            <c:numRef>
              <c:f>'Lifecycle Policy'!$C$24:$N$24</c:f>
              <c:numCache>
                <c:formatCode>_([$$-409]* #,##0_);_([$$-409]* \(#,##0\);_([$$-409]* "-"??_);_(@_)</c:formatCode>
                <c:ptCount val="12"/>
                <c:pt idx="0">
                  <c:v>1880.0639999999999</c:v>
                </c:pt>
                <c:pt idx="1">
                  <c:v>1916.9279999999999</c:v>
                </c:pt>
                <c:pt idx="2">
                  <c:v>1953.7919999999999</c:v>
                </c:pt>
                <c:pt idx="3">
                  <c:v>1990.6559999999999</c:v>
                </c:pt>
                <c:pt idx="4">
                  <c:v>2027.52</c:v>
                </c:pt>
                <c:pt idx="5">
                  <c:v>2064.384</c:v>
                </c:pt>
                <c:pt idx="6">
                  <c:v>2101.248</c:v>
                </c:pt>
                <c:pt idx="7">
                  <c:v>2138.1120000000001</c:v>
                </c:pt>
                <c:pt idx="8">
                  <c:v>2174.9760000000001</c:v>
                </c:pt>
                <c:pt idx="9">
                  <c:v>2211.84</c:v>
                </c:pt>
                <c:pt idx="10">
                  <c:v>2248.7039999999997</c:v>
                </c:pt>
                <c:pt idx="11">
                  <c:v>2285.5679999999998</c:v>
                </c:pt>
              </c:numCache>
            </c:numRef>
          </c:val>
          <c:smooth val="0"/>
          <c:extLst>
            <c:ext xmlns:c16="http://schemas.microsoft.com/office/drawing/2014/chart" uri="{C3380CC4-5D6E-409C-BE32-E72D297353CC}">
              <c16:uniqueId val="{0000000A-E022-4805-8400-B4E16C335D65}"/>
            </c:ext>
          </c:extLst>
        </c:ser>
        <c:ser>
          <c:idx val="4"/>
          <c:order val="4"/>
          <c:tx>
            <c:strRef>
              <c:f>'Lifecycle Policy'!$B$25</c:f>
              <c:strCache>
                <c:ptCount val="1"/>
                <c:pt idx="0">
                  <c:v>Glacier Deep Archive*</c:v>
                </c:pt>
              </c:strCache>
            </c:strRef>
          </c:tx>
          <c:spPr>
            <a:ln w="28575" cap="rnd">
              <a:solidFill>
                <a:schemeClr val="accent5"/>
              </a:solidFill>
              <a:round/>
            </a:ln>
            <a:effectLst/>
          </c:spPr>
          <c:marker>
            <c:symbol val="none"/>
          </c:marker>
          <c:val>
            <c:numRef>
              <c:f>'Lifecycle Policy'!$C$25:$N$25</c:f>
              <c:numCache>
                <c:formatCode>_([$$-409]* #,##0_);_([$$-409]* \(#,##0\);_([$$-409]* "-"??_);_(@_)</c:formatCode>
                <c:ptCount val="12"/>
                <c:pt idx="0">
                  <c:v>517.01760000000002</c:v>
                </c:pt>
                <c:pt idx="1">
                  <c:v>527.15520000000004</c:v>
                </c:pt>
                <c:pt idx="2">
                  <c:v>537.29279999999994</c:v>
                </c:pt>
                <c:pt idx="3">
                  <c:v>547.43039999999996</c:v>
                </c:pt>
                <c:pt idx="4">
                  <c:v>557.56799999999998</c:v>
                </c:pt>
                <c:pt idx="5">
                  <c:v>567.7056</c:v>
                </c:pt>
                <c:pt idx="6">
                  <c:v>577.84320000000002</c:v>
                </c:pt>
                <c:pt idx="7">
                  <c:v>587.98080000000004</c:v>
                </c:pt>
                <c:pt idx="8">
                  <c:v>598.11839999999995</c:v>
                </c:pt>
                <c:pt idx="9">
                  <c:v>608.25599999999997</c:v>
                </c:pt>
                <c:pt idx="10">
                  <c:v>618.39359999999999</c:v>
                </c:pt>
                <c:pt idx="11">
                  <c:v>628.53120000000001</c:v>
                </c:pt>
              </c:numCache>
            </c:numRef>
          </c:val>
          <c:smooth val="0"/>
          <c:extLst>
            <c:ext xmlns:c16="http://schemas.microsoft.com/office/drawing/2014/chart" uri="{C3380CC4-5D6E-409C-BE32-E72D297353CC}">
              <c16:uniqueId val="{0000000C-E022-4805-8400-B4E16C335D65}"/>
            </c:ext>
          </c:extLst>
        </c:ser>
        <c:dLbls>
          <c:showLegendKey val="0"/>
          <c:showVal val="0"/>
          <c:showCatName val="0"/>
          <c:showSerName val="0"/>
          <c:showPercent val="0"/>
          <c:showBubbleSize val="0"/>
        </c:dLbls>
        <c:smooth val="0"/>
        <c:axId val="169381607"/>
        <c:axId val="55666519"/>
      </c:lineChart>
      <c:catAx>
        <c:axId val="1693816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6519"/>
        <c:crosses val="autoZero"/>
        <c:auto val="1"/>
        <c:lblAlgn val="ctr"/>
        <c:lblOffset val="100"/>
        <c:noMultiLvlLbl val="0"/>
      </c:catAx>
      <c:valAx>
        <c:axId val="55666519"/>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81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Retrieval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'Lifecycle Policy'!$B$27</c:f>
              <c:strCache>
                <c:ptCount val="1"/>
                <c:pt idx="0">
                  <c:v>Standard</c:v>
                </c:pt>
              </c:strCache>
            </c:strRef>
          </c:tx>
          <c:spPr>
            <a:ln w="28575" cap="rnd">
              <a:solidFill>
                <a:schemeClr val="accent1"/>
              </a:solidFill>
              <a:round/>
            </a:ln>
            <a:effectLst/>
          </c:spPr>
          <c:marker>
            <c:symbol val="none"/>
          </c:marker>
          <c:val>
            <c:numRef>
              <c:f>'Lifecycle Policy'!$C$27:$N$27</c:f>
              <c:numCache>
                <c:formatCode>_([$$-409]* #,##0_);_([$$-409]* \(#,##0\);_([$$-409]* "-"??_);_(@_)</c:formatCode>
                <c:ptCount val="12"/>
                <c:pt idx="0">
                  <c:v>5.3477376000000003</c:v>
                </c:pt>
                <c:pt idx="1">
                  <c:v>5.4525952000000002</c:v>
                </c:pt>
                <c:pt idx="2">
                  <c:v>5.5574528000000001</c:v>
                </c:pt>
                <c:pt idx="3">
                  <c:v>5.6623104</c:v>
                </c:pt>
                <c:pt idx="4">
                  <c:v>5.7671680000000007</c:v>
                </c:pt>
                <c:pt idx="5">
                  <c:v>5.8720256000000006</c:v>
                </c:pt>
                <c:pt idx="6">
                  <c:v>5.9768832000000005</c:v>
                </c:pt>
                <c:pt idx="7">
                  <c:v>6.0817408000000004</c:v>
                </c:pt>
                <c:pt idx="8">
                  <c:v>6.1865984000000003</c:v>
                </c:pt>
                <c:pt idx="9">
                  <c:v>6.2914560000000002</c:v>
                </c:pt>
                <c:pt idx="10">
                  <c:v>6.3963136</c:v>
                </c:pt>
                <c:pt idx="11">
                  <c:v>6.5011711999999999</c:v>
                </c:pt>
              </c:numCache>
            </c:numRef>
          </c:val>
          <c:smooth val="0"/>
          <c:extLst>
            <c:ext xmlns:c16="http://schemas.microsoft.com/office/drawing/2014/chart" uri="{C3380CC4-5D6E-409C-BE32-E72D297353CC}">
              <c16:uniqueId val="{00000004-49C2-483F-AA8C-4F0C072434D1}"/>
            </c:ext>
          </c:extLst>
        </c:ser>
        <c:ser>
          <c:idx val="1"/>
          <c:order val="1"/>
          <c:tx>
            <c:strRef>
              <c:f>'Lifecycle Policy'!$B$28</c:f>
              <c:strCache>
                <c:ptCount val="1"/>
                <c:pt idx="0">
                  <c:v>Standard - Infrequent Access</c:v>
                </c:pt>
              </c:strCache>
            </c:strRef>
          </c:tx>
          <c:spPr>
            <a:ln w="28575" cap="rnd">
              <a:solidFill>
                <a:schemeClr val="accent2"/>
              </a:solidFill>
              <a:round/>
            </a:ln>
            <a:effectLst/>
          </c:spPr>
          <c:marker>
            <c:symbol val="none"/>
          </c:marker>
          <c:val>
            <c:numRef>
              <c:f>'Lifecycle Policy'!$C$28:$N$28</c:f>
              <c:numCache>
                <c:formatCode>_([$$-409]* #,##0_);_([$$-409]* \(#,##0\);_([$$-409]* "-"??_);_(@_)</c:formatCode>
                <c:ptCount val="12"/>
                <c:pt idx="0">
                  <c:v>274.48934400000002</c:v>
                </c:pt>
                <c:pt idx="1">
                  <c:v>279.871488</c:v>
                </c:pt>
                <c:pt idx="2">
                  <c:v>285.25363200000004</c:v>
                </c:pt>
                <c:pt idx="3">
                  <c:v>290.63577600000002</c:v>
                </c:pt>
                <c:pt idx="4">
                  <c:v>296.01792</c:v>
                </c:pt>
                <c:pt idx="5">
                  <c:v>301.40006400000004</c:v>
                </c:pt>
                <c:pt idx="6">
                  <c:v>306.78220800000003</c:v>
                </c:pt>
                <c:pt idx="7">
                  <c:v>312.16435200000001</c:v>
                </c:pt>
                <c:pt idx="8">
                  <c:v>317.54649599999999</c:v>
                </c:pt>
                <c:pt idx="9">
                  <c:v>322.92864000000003</c:v>
                </c:pt>
                <c:pt idx="10">
                  <c:v>328.31078400000001</c:v>
                </c:pt>
                <c:pt idx="11">
                  <c:v>333.69292799999999</c:v>
                </c:pt>
              </c:numCache>
            </c:numRef>
          </c:val>
          <c:smooth val="0"/>
          <c:extLst>
            <c:ext xmlns:c16="http://schemas.microsoft.com/office/drawing/2014/chart" uri="{C3380CC4-5D6E-409C-BE32-E72D297353CC}">
              <c16:uniqueId val="{00000006-49C2-483F-AA8C-4F0C072434D1}"/>
            </c:ext>
          </c:extLst>
        </c:ser>
        <c:ser>
          <c:idx val="2"/>
          <c:order val="2"/>
          <c:tx>
            <c:strRef>
              <c:f>'Lifecycle Policy'!$B$29</c:f>
              <c:strCache>
                <c:ptCount val="1"/>
                <c:pt idx="0">
                  <c:v>Glacier Instant Retrieval</c:v>
                </c:pt>
              </c:strCache>
            </c:strRef>
          </c:tx>
          <c:spPr>
            <a:ln w="28575" cap="rnd">
              <a:solidFill>
                <a:schemeClr val="accent3"/>
              </a:solidFill>
              <a:round/>
            </a:ln>
            <a:effectLst/>
          </c:spPr>
          <c:marker>
            <c:symbol val="none"/>
          </c:marker>
          <c:val>
            <c:numRef>
              <c:f>'Lifecycle Policy'!$C$29:$N$29</c:f>
              <c:numCache>
                <c:formatCode>_([$$-409]* #,##0_);_([$$-409]* \(#,##0\);_([$$-409]* "-"??_);_(@_)</c:formatCode>
                <c:ptCount val="12"/>
                <c:pt idx="0">
                  <c:v>917.05343999999991</c:v>
                </c:pt>
                <c:pt idx="1">
                  <c:v>935.03487999999993</c:v>
                </c:pt>
                <c:pt idx="2">
                  <c:v>953.01631999999995</c:v>
                </c:pt>
                <c:pt idx="3">
                  <c:v>970.99775999999997</c:v>
                </c:pt>
                <c:pt idx="4">
                  <c:v>988.97919999999999</c:v>
                </c:pt>
                <c:pt idx="5">
                  <c:v>1006.96064</c:v>
                </c:pt>
                <c:pt idx="6">
                  <c:v>1024.94208</c:v>
                </c:pt>
                <c:pt idx="7">
                  <c:v>1042.9235200000001</c:v>
                </c:pt>
                <c:pt idx="8">
                  <c:v>1060.9049599999998</c:v>
                </c:pt>
                <c:pt idx="9">
                  <c:v>1078.8863999999999</c:v>
                </c:pt>
                <c:pt idx="10">
                  <c:v>1096.8678399999999</c:v>
                </c:pt>
                <c:pt idx="11">
                  <c:v>1114.8492799999999</c:v>
                </c:pt>
              </c:numCache>
            </c:numRef>
          </c:val>
          <c:smooth val="0"/>
          <c:extLst>
            <c:ext xmlns:c16="http://schemas.microsoft.com/office/drawing/2014/chart" uri="{C3380CC4-5D6E-409C-BE32-E72D297353CC}">
              <c16:uniqueId val="{00000008-49C2-483F-AA8C-4F0C072434D1}"/>
            </c:ext>
          </c:extLst>
        </c:ser>
        <c:ser>
          <c:idx val="3"/>
          <c:order val="3"/>
          <c:tx>
            <c:strRef>
              <c:f>'Lifecycle Policy'!$B$30</c:f>
              <c:strCache>
                <c:ptCount val="1"/>
                <c:pt idx="0">
                  <c:v>Glacier Flexible Retrieval*</c:v>
                </c:pt>
              </c:strCache>
            </c:strRef>
          </c:tx>
          <c:spPr>
            <a:ln w="28575" cap="rnd">
              <a:solidFill>
                <a:schemeClr val="accent4"/>
              </a:solidFill>
              <a:round/>
            </a:ln>
            <a:effectLst/>
          </c:spPr>
          <c:marker>
            <c:symbol val="none"/>
          </c:marker>
          <c:val>
            <c:numRef>
              <c:f>'Lifecycle Policy'!$C$30:$N$30</c:f>
              <c:numCache>
                <c:formatCode>_([$$-409]* #,##0_);_([$$-409]* \(#,##0\);_([$$-409]* "-"??_);_(@_)</c:formatCode>
                <c:ptCount val="12"/>
                <c:pt idx="0">
                  <c:v>266.46773760000002</c:v>
                </c:pt>
                <c:pt idx="1">
                  <c:v>271.69259520000003</c:v>
                </c:pt>
                <c:pt idx="2">
                  <c:v>276.91745279999998</c:v>
                </c:pt>
                <c:pt idx="3">
                  <c:v>282.14231039999999</c:v>
                </c:pt>
                <c:pt idx="4">
                  <c:v>287.36716799999999</c:v>
                </c:pt>
                <c:pt idx="5">
                  <c:v>292.5920256</c:v>
                </c:pt>
                <c:pt idx="6">
                  <c:v>297.81688320000001</c:v>
                </c:pt>
                <c:pt idx="7">
                  <c:v>303.04174080000001</c:v>
                </c:pt>
                <c:pt idx="8">
                  <c:v>308.26659840000002</c:v>
                </c:pt>
                <c:pt idx="9">
                  <c:v>313.49145599999997</c:v>
                </c:pt>
                <c:pt idx="10">
                  <c:v>318.71631359999998</c:v>
                </c:pt>
                <c:pt idx="11">
                  <c:v>323.94117119999999</c:v>
                </c:pt>
              </c:numCache>
            </c:numRef>
          </c:val>
          <c:smooth val="0"/>
          <c:extLst>
            <c:ext xmlns:c16="http://schemas.microsoft.com/office/drawing/2014/chart" uri="{C3380CC4-5D6E-409C-BE32-E72D297353CC}">
              <c16:uniqueId val="{0000000A-49C2-483F-AA8C-4F0C072434D1}"/>
            </c:ext>
          </c:extLst>
        </c:ser>
        <c:ser>
          <c:idx val="4"/>
          <c:order val="4"/>
          <c:tx>
            <c:strRef>
              <c:f>'Lifecycle Policy'!$B$31</c:f>
              <c:strCache>
                <c:ptCount val="1"/>
                <c:pt idx="0">
                  <c:v>Glacier Deep Archive*</c:v>
                </c:pt>
              </c:strCache>
            </c:strRef>
          </c:tx>
          <c:spPr>
            <a:ln w="28575" cap="rnd">
              <a:solidFill>
                <a:schemeClr val="accent5"/>
              </a:solidFill>
              <a:round/>
            </a:ln>
            <a:effectLst/>
          </c:spPr>
          <c:marker>
            <c:symbol val="none"/>
          </c:marker>
          <c:val>
            <c:numRef>
              <c:f>'Lifecycle Policy'!$C$31:$N$31</c:f>
              <c:numCache>
                <c:formatCode>_([$$-409]* #,##0_);_([$$-409]* \(#,##0\);_([$$-409]* "-"??_);_(@_)</c:formatCode>
                <c:ptCount val="12"/>
                <c:pt idx="0">
                  <c:v>527.58773760000008</c:v>
                </c:pt>
                <c:pt idx="1">
                  <c:v>537.93259520000004</c:v>
                </c:pt>
                <c:pt idx="2">
                  <c:v>548.27745280000011</c:v>
                </c:pt>
                <c:pt idx="3">
                  <c:v>558.62231040000006</c:v>
                </c:pt>
                <c:pt idx="4">
                  <c:v>568.96716800000002</c:v>
                </c:pt>
                <c:pt idx="5">
                  <c:v>579.31202560000008</c:v>
                </c:pt>
                <c:pt idx="6">
                  <c:v>589.65688320000004</c:v>
                </c:pt>
                <c:pt idx="7">
                  <c:v>600.00174080000011</c:v>
                </c:pt>
                <c:pt idx="8">
                  <c:v>610.34659840000006</c:v>
                </c:pt>
                <c:pt idx="9">
                  <c:v>620.69145600000002</c:v>
                </c:pt>
                <c:pt idx="10">
                  <c:v>631.03631360000008</c:v>
                </c:pt>
                <c:pt idx="11">
                  <c:v>641.38117120000004</c:v>
                </c:pt>
              </c:numCache>
            </c:numRef>
          </c:val>
          <c:smooth val="0"/>
          <c:extLst>
            <c:ext xmlns:c16="http://schemas.microsoft.com/office/drawing/2014/chart" uri="{C3380CC4-5D6E-409C-BE32-E72D297353CC}">
              <c16:uniqueId val="{0000000C-49C2-483F-AA8C-4F0C072434D1}"/>
            </c:ext>
          </c:extLst>
        </c:ser>
        <c:dLbls>
          <c:showLegendKey val="0"/>
          <c:showVal val="0"/>
          <c:showCatName val="0"/>
          <c:showSerName val="0"/>
          <c:showPercent val="0"/>
          <c:showBubbleSize val="0"/>
        </c:dLbls>
        <c:smooth val="0"/>
        <c:axId val="169408487"/>
        <c:axId val="55678423"/>
      </c:lineChart>
      <c:catAx>
        <c:axId val="1694084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8423"/>
        <c:crosses val="autoZero"/>
        <c:auto val="1"/>
        <c:lblAlgn val="ctr"/>
        <c:lblOffset val="100"/>
        <c:noMultiLvlLbl val="0"/>
      </c:catAx>
      <c:valAx>
        <c:axId val="55678423"/>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08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'Lifecycle Policy'!$B$33</c:f>
              <c:strCache>
                <c:ptCount val="1"/>
                <c:pt idx="0">
                  <c:v>Standard</c:v>
                </c:pt>
              </c:strCache>
            </c:strRef>
          </c:tx>
          <c:spPr>
            <a:ln w="28575" cap="rnd">
              <a:solidFill>
                <a:schemeClr val="accent1"/>
              </a:solidFill>
              <a:round/>
            </a:ln>
            <a:effectLst/>
          </c:spPr>
          <c:marker>
            <c:symbol val="none"/>
          </c:marker>
          <c:val>
            <c:numRef>
              <c:f>'Lifecycle Policy'!$C$33:$N$33</c:f>
              <c:numCache>
                <c:formatCode>_([$$-409]* #,##0_);_([$$-409]* \(#,##0\);_([$$-409]* "-"??_);_(@_)</c:formatCode>
                <c:ptCount val="12"/>
                <c:pt idx="0">
                  <c:v>12016.8677376</c:v>
                </c:pt>
                <c:pt idx="1">
                  <c:v>12252.492595199999</c:v>
                </c:pt>
                <c:pt idx="2">
                  <c:v>12488.117452799999</c:v>
                </c:pt>
                <c:pt idx="3">
                  <c:v>12723.742310399999</c:v>
                </c:pt>
                <c:pt idx="4">
                  <c:v>12959.367168000001</c:v>
                </c:pt>
                <c:pt idx="5">
                  <c:v>13194.992025599999</c:v>
                </c:pt>
                <c:pt idx="6">
                  <c:v>13430.6168832</c:v>
                </c:pt>
                <c:pt idx="7">
                  <c:v>13666.2417408</c:v>
                </c:pt>
                <c:pt idx="8">
                  <c:v>13901.8665984</c:v>
                </c:pt>
                <c:pt idx="9">
                  <c:v>14137.491456</c:v>
                </c:pt>
                <c:pt idx="10">
                  <c:v>14373.1163136</c:v>
                </c:pt>
                <c:pt idx="11">
                  <c:v>14608.741171199999</c:v>
                </c:pt>
              </c:numCache>
            </c:numRef>
          </c:val>
          <c:smooth val="0"/>
          <c:extLst>
            <c:ext xmlns:c16="http://schemas.microsoft.com/office/drawing/2014/chart" uri="{C3380CC4-5D6E-409C-BE32-E72D297353CC}">
              <c16:uniqueId val="{00000001-68F0-4FEF-946D-8D0D3BAC0B1E}"/>
            </c:ext>
          </c:extLst>
        </c:ser>
        <c:ser>
          <c:idx val="1"/>
          <c:order val="1"/>
          <c:tx>
            <c:strRef>
              <c:f>'Lifecycle Policy'!$B$34</c:f>
              <c:strCache>
                <c:ptCount val="1"/>
                <c:pt idx="0">
                  <c:v>Standard - Infrequent Access</c:v>
                </c:pt>
              </c:strCache>
            </c:strRef>
          </c:tx>
          <c:spPr>
            <a:ln w="28575" cap="rnd">
              <a:solidFill>
                <a:schemeClr val="accent2"/>
              </a:solidFill>
              <a:round/>
            </a:ln>
            <a:effectLst/>
          </c:spPr>
          <c:marker>
            <c:symbol val="none"/>
          </c:marker>
          <c:val>
            <c:numRef>
              <c:f>'Lifecycle Policy'!$C$34:$N$34</c:f>
              <c:numCache>
                <c:formatCode>_([$$-409]* #,##0_);_([$$-409]* \(#,##0\);_([$$-409]* "-"??_);_(@_)</c:formatCode>
                <c:ptCount val="12"/>
                <c:pt idx="0">
                  <c:v>6802.4893439999996</c:v>
                </c:pt>
                <c:pt idx="1">
                  <c:v>6935.8714879999998</c:v>
                </c:pt>
                <c:pt idx="2">
                  <c:v>7069.2536319999999</c:v>
                </c:pt>
                <c:pt idx="3">
                  <c:v>7202.6357760000001</c:v>
                </c:pt>
                <c:pt idx="4">
                  <c:v>7336.0179200000002</c:v>
                </c:pt>
                <c:pt idx="5">
                  <c:v>7469.4000640000004</c:v>
                </c:pt>
                <c:pt idx="6">
                  <c:v>7602.7822079999996</c:v>
                </c:pt>
                <c:pt idx="7">
                  <c:v>7736.1643519999998</c:v>
                </c:pt>
                <c:pt idx="8">
                  <c:v>7869.5464959999999</c:v>
                </c:pt>
                <c:pt idx="9">
                  <c:v>8002.9286400000001</c:v>
                </c:pt>
                <c:pt idx="10">
                  <c:v>8136.3107840000002</c:v>
                </c:pt>
                <c:pt idx="11">
                  <c:v>8269.6929280000004</c:v>
                </c:pt>
              </c:numCache>
            </c:numRef>
          </c:val>
          <c:smooth val="0"/>
          <c:extLst>
            <c:ext xmlns:c16="http://schemas.microsoft.com/office/drawing/2014/chart" uri="{C3380CC4-5D6E-409C-BE32-E72D297353CC}">
              <c16:uniqueId val="{00000003-68F0-4FEF-946D-8D0D3BAC0B1E}"/>
            </c:ext>
          </c:extLst>
        </c:ser>
        <c:ser>
          <c:idx val="2"/>
          <c:order val="2"/>
          <c:tx>
            <c:strRef>
              <c:f>'Lifecycle Policy'!$B$35</c:f>
              <c:strCache>
                <c:ptCount val="1"/>
                <c:pt idx="0">
                  <c:v>Glacier Instant Retrieval</c:v>
                </c:pt>
              </c:strCache>
            </c:strRef>
          </c:tx>
          <c:spPr>
            <a:ln w="28575" cap="rnd">
              <a:solidFill>
                <a:schemeClr val="accent3"/>
              </a:solidFill>
              <a:round/>
            </a:ln>
            <a:effectLst/>
          </c:spPr>
          <c:marker>
            <c:symbol val="none"/>
          </c:marker>
          <c:val>
            <c:numRef>
              <c:f>'Lifecycle Policy'!$C$35:$N$35</c:f>
              <c:numCache>
                <c:formatCode>_([$$-409]* #,##0_);_([$$-409]* \(#,##0\);_([$$-409]* "-"??_);_(@_)</c:formatCode>
                <c:ptCount val="12"/>
                <c:pt idx="0">
                  <c:v>3006.0134399999997</c:v>
                </c:pt>
                <c:pt idx="1">
                  <c:v>3064.9548800000002</c:v>
                </c:pt>
                <c:pt idx="2">
                  <c:v>3123.8963199999998</c:v>
                </c:pt>
                <c:pt idx="3">
                  <c:v>3182.8377600000003</c:v>
                </c:pt>
                <c:pt idx="4">
                  <c:v>3241.7791999999999</c:v>
                </c:pt>
                <c:pt idx="5">
                  <c:v>3300.7206400000005</c:v>
                </c:pt>
                <c:pt idx="6">
                  <c:v>3359.6620800000001</c:v>
                </c:pt>
                <c:pt idx="7">
                  <c:v>3418.6035199999997</c:v>
                </c:pt>
                <c:pt idx="8">
                  <c:v>3477.5449599999997</c:v>
                </c:pt>
                <c:pt idx="9">
                  <c:v>3536.4863999999998</c:v>
                </c:pt>
                <c:pt idx="10">
                  <c:v>3595.4278399999998</c:v>
                </c:pt>
                <c:pt idx="11">
                  <c:v>3654.3692799999999</c:v>
                </c:pt>
              </c:numCache>
            </c:numRef>
          </c:val>
          <c:smooth val="0"/>
          <c:extLst>
            <c:ext xmlns:c16="http://schemas.microsoft.com/office/drawing/2014/chart" uri="{C3380CC4-5D6E-409C-BE32-E72D297353CC}">
              <c16:uniqueId val="{00000005-68F0-4FEF-946D-8D0D3BAC0B1E}"/>
            </c:ext>
          </c:extLst>
        </c:ser>
        <c:ser>
          <c:idx val="3"/>
          <c:order val="3"/>
          <c:tx>
            <c:strRef>
              <c:f>'Lifecycle Policy'!$B$36</c:f>
              <c:strCache>
                <c:ptCount val="1"/>
                <c:pt idx="0">
                  <c:v>Glacier Flexible Retrieval*</c:v>
                </c:pt>
              </c:strCache>
            </c:strRef>
          </c:tx>
          <c:spPr>
            <a:ln w="28575" cap="rnd">
              <a:solidFill>
                <a:schemeClr val="accent4"/>
              </a:solidFill>
              <a:round/>
            </a:ln>
            <a:effectLst/>
          </c:spPr>
          <c:marker>
            <c:symbol val="none"/>
          </c:marker>
          <c:val>
            <c:numRef>
              <c:f>'Lifecycle Policy'!$C$36:$N$36</c:f>
              <c:numCache>
                <c:formatCode>_([$$-409]* #,##0_);_([$$-409]* \(#,##0\);_([$$-409]* "-"??_);_(@_)</c:formatCode>
                <c:ptCount val="12"/>
                <c:pt idx="0">
                  <c:v>2146.5317375999998</c:v>
                </c:pt>
                <c:pt idx="1">
                  <c:v>2188.6205952</c:v>
                </c:pt>
                <c:pt idx="2">
                  <c:v>2230.7094527999998</c:v>
                </c:pt>
                <c:pt idx="3">
                  <c:v>2272.7983104</c:v>
                </c:pt>
                <c:pt idx="4">
                  <c:v>2314.8871680000002</c:v>
                </c:pt>
                <c:pt idx="5">
                  <c:v>2356.9760256</c:v>
                </c:pt>
                <c:pt idx="6">
                  <c:v>2399.0648832000002</c:v>
                </c:pt>
                <c:pt idx="7">
                  <c:v>2441.1537407999999</c:v>
                </c:pt>
                <c:pt idx="8">
                  <c:v>2483.2425984000001</c:v>
                </c:pt>
                <c:pt idx="9">
                  <c:v>2525.3314559999999</c:v>
                </c:pt>
                <c:pt idx="10">
                  <c:v>2567.4203135999996</c:v>
                </c:pt>
                <c:pt idx="11">
                  <c:v>2609.5091711999999</c:v>
                </c:pt>
              </c:numCache>
            </c:numRef>
          </c:val>
          <c:smooth val="0"/>
          <c:extLst>
            <c:ext xmlns:c16="http://schemas.microsoft.com/office/drawing/2014/chart" uri="{C3380CC4-5D6E-409C-BE32-E72D297353CC}">
              <c16:uniqueId val="{00000007-68F0-4FEF-946D-8D0D3BAC0B1E}"/>
            </c:ext>
          </c:extLst>
        </c:ser>
        <c:ser>
          <c:idx val="4"/>
          <c:order val="4"/>
          <c:tx>
            <c:strRef>
              <c:f>'Lifecycle Policy'!$B$37</c:f>
              <c:strCache>
                <c:ptCount val="1"/>
                <c:pt idx="0">
                  <c:v>Glacier Deep Archive*</c:v>
                </c:pt>
              </c:strCache>
            </c:strRef>
          </c:tx>
          <c:spPr>
            <a:ln w="28575" cap="rnd">
              <a:solidFill>
                <a:schemeClr val="accent5"/>
              </a:solidFill>
              <a:round/>
            </a:ln>
            <a:effectLst/>
          </c:spPr>
          <c:marker>
            <c:symbol val="none"/>
          </c:marker>
          <c:val>
            <c:numRef>
              <c:f>'Lifecycle Policy'!$C$37:$N$37</c:f>
              <c:numCache>
                <c:formatCode>_([$$-409]* #,##0_);_([$$-409]* \(#,##0\);_([$$-409]* "-"??_);_(@_)</c:formatCode>
                <c:ptCount val="12"/>
                <c:pt idx="0">
                  <c:v>1044.6053376</c:v>
                </c:pt>
                <c:pt idx="1">
                  <c:v>1065.0877952000001</c:v>
                </c:pt>
                <c:pt idx="2">
                  <c:v>1085.5702528000002</c:v>
                </c:pt>
                <c:pt idx="3">
                  <c:v>1106.0527104</c:v>
                </c:pt>
                <c:pt idx="4">
                  <c:v>1126.5351679999999</c:v>
                </c:pt>
                <c:pt idx="5">
                  <c:v>1147.0176256</c:v>
                </c:pt>
                <c:pt idx="6">
                  <c:v>1167.5000832000001</c:v>
                </c:pt>
                <c:pt idx="7">
                  <c:v>1187.9825408000002</c:v>
                </c:pt>
                <c:pt idx="8">
                  <c:v>1208.4649984</c:v>
                </c:pt>
                <c:pt idx="9">
                  <c:v>1228.9474559999999</c:v>
                </c:pt>
                <c:pt idx="10">
                  <c:v>1249.4299136</c:v>
                </c:pt>
                <c:pt idx="11">
                  <c:v>1269.9123712000001</c:v>
                </c:pt>
              </c:numCache>
            </c:numRef>
          </c:val>
          <c:smooth val="0"/>
          <c:extLst>
            <c:ext xmlns:c16="http://schemas.microsoft.com/office/drawing/2014/chart" uri="{C3380CC4-5D6E-409C-BE32-E72D297353CC}">
              <c16:uniqueId val="{00000009-68F0-4FEF-946D-8D0D3BAC0B1E}"/>
            </c:ext>
          </c:extLst>
        </c:ser>
        <c:dLbls>
          <c:showLegendKey val="0"/>
          <c:showVal val="0"/>
          <c:showCatName val="0"/>
          <c:showSerName val="0"/>
          <c:showPercent val="0"/>
          <c:showBubbleSize val="0"/>
        </c:dLbls>
        <c:smooth val="0"/>
        <c:axId val="169462727"/>
        <c:axId val="55671975"/>
      </c:lineChart>
      <c:catAx>
        <c:axId val="1694627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975"/>
        <c:crosses val="autoZero"/>
        <c:auto val="1"/>
        <c:lblAlgn val="ctr"/>
        <c:lblOffset val="100"/>
        <c:noMultiLvlLbl val="0"/>
      </c:catAx>
      <c:valAx>
        <c:axId val="55671975"/>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2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Intelligent Tiering</c:v>
          </c:tx>
          <c:spPr>
            <a:ln w="28575" cap="rnd">
              <a:solidFill>
                <a:schemeClr val="accent1"/>
              </a:solidFill>
              <a:round/>
            </a:ln>
            <a:effectLst/>
          </c:spPr>
          <c:marker>
            <c:symbol val="none"/>
          </c:marker>
          <c:val>
            <c:numRef>
              <c:f>'Intelligent Tiering'!$D$20:$O$20</c:f>
              <c:numCache>
                <c:formatCode>_([$$-409]* #,##0_);_([$$-409]* \(#,##0\);_([$$-409]* "-"??_);_(@_)</c:formatCode>
                <c:ptCount val="12"/>
                <c:pt idx="0">
                  <c:v>15550.054399999999</c:v>
                </c:pt>
                <c:pt idx="1">
                  <c:v>11238.932479999999</c:v>
                </c:pt>
                <c:pt idx="2">
                  <c:v>9674.0311039999979</c:v>
                </c:pt>
                <c:pt idx="3">
                  <c:v>8252.5880319999997</c:v>
                </c:pt>
                <c:pt idx="4">
                  <c:v>5886.1387775999992</c:v>
                </c:pt>
                <c:pt idx="5">
                  <c:v>5849.02361088</c:v>
                </c:pt>
                <c:pt idx="6">
                  <c:v>5865.274957824</c:v>
                </c:pt>
                <c:pt idx="7">
                  <c:v>5997.5063252992004</c:v>
                </c:pt>
                <c:pt idx="8">
                  <c:v>6143.8706042265603</c:v>
                </c:pt>
                <c:pt idx="9">
                  <c:v>6297.1572252743681</c:v>
                </c:pt>
                <c:pt idx="10">
                  <c:v>6451.8073938281987</c:v>
                </c:pt>
                <c:pt idx="11">
                  <c:v>6606.9227283833534</c:v>
                </c:pt>
              </c:numCache>
            </c:numRef>
          </c:val>
          <c:smooth val="0"/>
          <c:extLst>
            <c:ext xmlns:c16="http://schemas.microsoft.com/office/drawing/2014/chart" uri="{C3380CC4-5D6E-409C-BE32-E72D297353CC}">
              <c16:uniqueId val="{00000004-234E-410D-9B97-85D2A8F6A9DF}"/>
            </c:ext>
          </c:extLst>
        </c:ser>
        <c:ser>
          <c:idx val="1"/>
          <c:order val="1"/>
          <c:tx>
            <c:v>Standard</c:v>
          </c:tx>
          <c:spPr>
            <a:ln w="28575" cap="rnd">
              <a:solidFill>
                <a:schemeClr val="accent2"/>
              </a:solidFill>
              <a:round/>
            </a:ln>
            <a:effectLst/>
          </c:spPr>
          <c:marker>
            <c:symbol val="none"/>
          </c:marker>
          <c:val>
            <c:numRef>
              <c:f>'Intelligent Tiering'!$D$21:$O$21</c:f>
              <c:numCache>
                <c:formatCode>_([$$-409]* #,##0_);_([$$-409]* \(#,##0\);_([$$-409]* "-"??_);_(@_)</c:formatCode>
                <c:ptCount val="12"/>
                <c:pt idx="0">
                  <c:v>12247.039999999999</c:v>
                </c:pt>
                <c:pt idx="1">
                  <c:v>12718.08</c:v>
                </c:pt>
                <c:pt idx="2">
                  <c:v>13189.119999999999</c:v>
                </c:pt>
                <c:pt idx="3">
                  <c:v>13660.16</c:v>
                </c:pt>
                <c:pt idx="4">
                  <c:v>14131.199999999999</c:v>
                </c:pt>
                <c:pt idx="5">
                  <c:v>14602.24</c:v>
                </c:pt>
                <c:pt idx="6">
                  <c:v>15073.279999999999</c:v>
                </c:pt>
                <c:pt idx="7">
                  <c:v>15544.32</c:v>
                </c:pt>
                <c:pt idx="8">
                  <c:v>16015.36</c:v>
                </c:pt>
                <c:pt idx="9">
                  <c:v>16486.400000000001</c:v>
                </c:pt>
                <c:pt idx="10">
                  <c:v>16957.440000000002</c:v>
                </c:pt>
                <c:pt idx="11">
                  <c:v>17428.48</c:v>
                </c:pt>
              </c:numCache>
            </c:numRef>
          </c:val>
          <c:smooth val="0"/>
          <c:extLst>
            <c:ext xmlns:c16="http://schemas.microsoft.com/office/drawing/2014/chart" uri="{C3380CC4-5D6E-409C-BE32-E72D297353CC}">
              <c16:uniqueId val="{00000006-234E-410D-9B97-85D2A8F6A9DF}"/>
            </c:ext>
          </c:extLst>
        </c:ser>
        <c:dLbls>
          <c:showLegendKey val="0"/>
          <c:showVal val="0"/>
          <c:showCatName val="0"/>
          <c:showSerName val="0"/>
          <c:showPercent val="0"/>
          <c:showBubbleSize val="0"/>
        </c:dLbls>
        <c:smooth val="0"/>
        <c:axId val="885618184"/>
        <c:axId val="143365799"/>
      </c:lineChart>
      <c:catAx>
        <c:axId val="885618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5799"/>
        <c:crosses val="autoZero"/>
        <c:auto val="1"/>
        <c:lblAlgn val="ctr"/>
        <c:lblOffset val="100"/>
        <c:noMultiLvlLbl val="0"/>
      </c:catAx>
      <c:valAx>
        <c:axId val="143365799"/>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18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685800</xdr:colOff>
      <xdr:row>0</xdr:row>
      <xdr:rowOff>0</xdr:rowOff>
    </xdr:from>
    <xdr:to>
      <xdr:col>14</xdr:col>
      <xdr:colOff>438150</xdr:colOff>
      <xdr:row>16</xdr:row>
      <xdr:rowOff>180975</xdr:rowOff>
    </xdr:to>
    <xdr:graphicFrame macro="">
      <xdr:nvGraphicFramePr>
        <xdr:cNvPr id="2" name="Chart 1">
          <a:extLst>
            <a:ext uri="{FF2B5EF4-FFF2-40B4-BE49-F238E27FC236}">
              <a16:creationId xmlns:a16="http://schemas.microsoft.com/office/drawing/2014/main" id="{2784D220-1527-89A6-BBEA-F70922899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504825</xdr:colOff>
      <xdr:row>0</xdr:row>
      <xdr:rowOff>0</xdr:rowOff>
    </xdr:from>
    <xdr:to>
      <xdr:col>22</xdr:col>
      <xdr:colOff>123825</xdr:colOff>
      <xdr:row>16</xdr:row>
      <xdr:rowOff>161925</xdr:rowOff>
    </xdr:to>
    <xdr:graphicFrame macro="">
      <xdr:nvGraphicFramePr>
        <xdr:cNvPr id="3" name="Chart 2">
          <a:extLst>
            <a:ext uri="{FF2B5EF4-FFF2-40B4-BE49-F238E27FC236}">
              <a16:creationId xmlns:a16="http://schemas.microsoft.com/office/drawing/2014/main" id="{2F2779E0-DAFA-0748-AEAC-70F6CD78EDCD}"/>
            </a:ext>
            <a:ext uri="{147F2762-F138-4A5C-976F-8EAC2B608ADB}">
              <a16:predDERef xmlns:a16="http://schemas.microsoft.com/office/drawing/2014/main" pred="{2784D220-1527-89A6-BBEA-F70922899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781050</xdr:colOff>
      <xdr:row>0</xdr:row>
      <xdr:rowOff>0</xdr:rowOff>
    </xdr:from>
    <xdr:to>
      <xdr:col>8</xdr:col>
      <xdr:colOff>609600</xdr:colOff>
      <xdr:row>16</xdr:row>
      <xdr:rowOff>180975</xdr:rowOff>
    </xdr:to>
    <xdr:graphicFrame macro="">
      <xdr:nvGraphicFramePr>
        <xdr:cNvPr id="4" name="Chart 3">
          <a:extLst>
            <a:ext uri="{FF2B5EF4-FFF2-40B4-BE49-F238E27FC236}">
              <a16:creationId xmlns:a16="http://schemas.microsoft.com/office/drawing/2014/main" id="{2A1C2B63-DB1D-FAB8-2AD5-6A99839EC54B}"/>
            </a:ext>
            <a:ext uri="{147F2762-F138-4A5C-976F-8EAC2B608ADB}">
              <a16:predDERef xmlns:a16="http://schemas.microsoft.com/office/drawing/2014/main" pred="{2F2779E0-DAFA-0748-AEAC-70F6CD78E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180975</xdr:rowOff>
    </xdr:from>
    <xdr:to>
      <xdr:col>8</xdr:col>
      <xdr:colOff>619125</xdr:colOff>
      <xdr:row>36</xdr:row>
      <xdr:rowOff>66675</xdr:rowOff>
    </xdr:to>
    <xdr:graphicFrame macro="">
      <xdr:nvGraphicFramePr>
        <xdr:cNvPr id="2" name="Chart 1">
          <a:extLst>
            <a:ext uri="{FF2B5EF4-FFF2-40B4-BE49-F238E27FC236}">
              <a16:creationId xmlns:a16="http://schemas.microsoft.com/office/drawing/2014/main" id="{43E37E62-4277-2470-1221-66FE10937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opLeftCell="A12" workbookViewId="0">
      <selection activeCell="B24" sqref="B24"/>
    </sheetView>
  </sheetViews>
  <sheetFormatPr defaultRowHeight="15"/>
  <cols>
    <col min="2" max="2" width="37.7109375" bestFit="1" customWidth="1"/>
    <col min="5" max="5" width="14.42578125" bestFit="1" customWidth="1"/>
  </cols>
  <sheetData>
    <row r="1" spans="1:6">
      <c r="A1" t="s">
        <v>0</v>
      </c>
      <c r="B1" t="s">
        <v>1</v>
      </c>
      <c r="C1" t="s">
        <v>2</v>
      </c>
      <c r="D1" t="s">
        <v>3</v>
      </c>
      <c r="E1" t="s">
        <v>4</v>
      </c>
      <c r="F1" t="s">
        <v>5</v>
      </c>
    </row>
    <row r="2" spans="1:6">
      <c r="A2" t="s">
        <v>6</v>
      </c>
      <c r="B2" t="s">
        <v>7</v>
      </c>
    </row>
    <row r="3" spans="1:6">
      <c r="B3" t="s">
        <v>8</v>
      </c>
      <c r="C3">
        <v>2.3E-2</v>
      </c>
      <c r="E3" t="s">
        <v>9</v>
      </c>
    </row>
    <row r="4" spans="1:6">
      <c r="B4" t="s">
        <v>10</v>
      </c>
      <c r="C4">
        <v>1.2500000000000001E-2</v>
      </c>
      <c r="E4" t="s">
        <v>9</v>
      </c>
    </row>
    <row r="5" spans="1:6">
      <c r="B5" t="s">
        <v>11</v>
      </c>
      <c r="C5">
        <v>4.0000000000000001E-3</v>
      </c>
      <c r="E5" t="s">
        <v>9</v>
      </c>
    </row>
    <row r="6" spans="1:6">
      <c r="B6" t="s">
        <v>12</v>
      </c>
      <c r="C6">
        <v>3.5999999999999999E-3</v>
      </c>
      <c r="E6" t="s">
        <v>9</v>
      </c>
    </row>
    <row r="7" spans="1:6">
      <c r="B7" t="s">
        <v>13</v>
      </c>
      <c r="C7">
        <v>9.8999999999999999E-4</v>
      </c>
      <c r="E7" t="s">
        <v>9</v>
      </c>
    </row>
    <row r="9" spans="1:6">
      <c r="A9" t="s">
        <v>14</v>
      </c>
    </row>
    <row r="10" spans="1:6">
      <c r="B10" t="s">
        <v>15</v>
      </c>
      <c r="C10">
        <v>2.5000000000000001E-3</v>
      </c>
      <c r="D10">
        <v>1000</v>
      </c>
      <c r="E10" t="s">
        <v>16</v>
      </c>
    </row>
    <row r="11" spans="1:6">
      <c r="B11" t="s">
        <v>17</v>
      </c>
      <c r="D11">
        <v>128</v>
      </c>
      <c r="E11" t="s">
        <v>18</v>
      </c>
    </row>
    <row r="16" spans="1:6">
      <c r="A16" t="s">
        <v>19</v>
      </c>
    </row>
    <row r="17" spans="1:5">
      <c r="B17" t="s">
        <v>15</v>
      </c>
      <c r="C17">
        <v>0.01</v>
      </c>
      <c r="E17">
        <v>1000</v>
      </c>
    </row>
    <row r="18" spans="1:5">
      <c r="B18" t="s">
        <v>20</v>
      </c>
      <c r="C18">
        <v>0.01</v>
      </c>
      <c r="E18">
        <v>1000</v>
      </c>
    </row>
    <row r="19" spans="1:5">
      <c r="B19" t="s">
        <v>11</v>
      </c>
      <c r="C19">
        <v>0.02</v>
      </c>
      <c r="E19">
        <v>1000</v>
      </c>
    </row>
    <row r="20" spans="1:5">
      <c r="B20" t="s">
        <v>21</v>
      </c>
      <c r="C20">
        <v>0.03</v>
      </c>
      <c r="E20">
        <v>1000</v>
      </c>
    </row>
    <row r="21" spans="1:5">
      <c r="B21" t="s">
        <v>13</v>
      </c>
      <c r="C21">
        <v>0.05</v>
      </c>
      <c r="E21">
        <v>1000</v>
      </c>
    </row>
    <row r="22" spans="1:5">
      <c r="A22" t="s">
        <v>22</v>
      </c>
    </row>
    <row r="23" spans="1:5">
      <c r="B23" t="s">
        <v>20</v>
      </c>
      <c r="C23">
        <v>0.01</v>
      </c>
      <c r="E23" t="s">
        <v>23</v>
      </c>
    </row>
    <row r="24" spans="1:5">
      <c r="B24" t="s">
        <v>11</v>
      </c>
      <c r="C24">
        <v>0.03</v>
      </c>
      <c r="E24" t="s">
        <v>23</v>
      </c>
    </row>
    <row r="25" spans="1:5">
      <c r="B25" t="s">
        <v>21</v>
      </c>
      <c r="C25">
        <v>0.01</v>
      </c>
      <c r="E25" t="s">
        <v>23</v>
      </c>
    </row>
    <row r="26" spans="1:5">
      <c r="B26" t="s">
        <v>13</v>
      </c>
      <c r="C26">
        <v>0.02</v>
      </c>
      <c r="E26" t="s">
        <v>23</v>
      </c>
    </row>
    <row r="28" spans="1:5">
      <c r="A28" t="s">
        <v>24</v>
      </c>
    </row>
    <row r="29" spans="1:5">
      <c r="B29" t="s">
        <v>25</v>
      </c>
      <c r="C29">
        <v>4.0000000000000002E-4</v>
      </c>
      <c r="E29">
        <v>1000</v>
      </c>
    </row>
    <row r="30" spans="1:5">
      <c r="B30" t="s">
        <v>15</v>
      </c>
      <c r="C30">
        <v>4.0000000000000002E-4</v>
      </c>
      <c r="E30">
        <v>1000</v>
      </c>
    </row>
    <row r="31" spans="1:5">
      <c r="B31" t="s">
        <v>20</v>
      </c>
      <c r="C31">
        <v>1E-3</v>
      </c>
      <c r="E31">
        <v>1000</v>
      </c>
    </row>
    <row r="32" spans="1:5">
      <c r="B32" t="s">
        <v>11</v>
      </c>
      <c r="C32">
        <v>0.01</v>
      </c>
      <c r="E32">
        <v>1000</v>
      </c>
    </row>
    <row r="33" spans="2:5">
      <c r="B33" t="s">
        <v>21</v>
      </c>
      <c r="C33">
        <v>4.0000000000000002E-4</v>
      </c>
      <c r="E33">
        <v>1000</v>
      </c>
    </row>
    <row r="34" spans="2:5">
      <c r="B34" t="s">
        <v>13</v>
      </c>
      <c r="C34">
        <v>4.0000000000000002E-4</v>
      </c>
      <c r="E34">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07286-3BD2-4FD5-8775-A25E969E06B0}">
  <dimension ref="A1:P37"/>
  <sheetViews>
    <sheetView tabSelected="1" topLeftCell="E1" workbookViewId="0">
      <selection activeCell="P18" sqref="P18"/>
    </sheetView>
  </sheetViews>
  <sheetFormatPr defaultRowHeight="15"/>
  <cols>
    <col min="1" max="1" width="25.5703125" customWidth="1"/>
    <col min="2" max="2" width="26.85546875" bestFit="1" customWidth="1"/>
    <col min="3" max="13" width="11.85546875" bestFit="1" customWidth="1"/>
    <col min="14" max="14" width="13" bestFit="1" customWidth="1"/>
    <col min="15" max="15" width="10.28515625" bestFit="1" customWidth="1"/>
  </cols>
  <sheetData>
    <row r="1" spans="1:2">
      <c r="A1" t="s">
        <v>26</v>
      </c>
      <c r="B1">
        <v>500</v>
      </c>
    </row>
    <row r="2" spans="1:2">
      <c r="A2" t="s">
        <v>27</v>
      </c>
      <c r="B2">
        <v>2</v>
      </c>
    </row>
    <row r="3" spans="1:2">
      <c r="A3" t="s">
        <v>28</v>
      </c>
      <c r="B3">
        <v>10</v>
      </c>
    </row>
    <row r="4" spans="1:2">
      <c r="A4" t="s">
        <v>29</v>
      </c>
      <c r="B4" s="4">
        <v>0.05</v>
      </c>
    </row>
    <row r="18" spans="1:16">
      <c r="O18" t="s">
        <v>30</v>
      </c>
      <c r="P18" t="s">
        <v>31</v>
      </c>
    </row>
    <row r="19" spans="1:16">
      <c r="B19" t="s">
        <v>32</v>
      </c>
      <c r="C19">
        <v>1</v>
      </c>
      <c r="D19">
        <v>2</v>
      </c>
      <c r="E19">
        <v>3</v>
      </c>
      <c r="F19">
        <v>4</v>
      </c>
      <c r="G19">
        <v>5</v>
      </c>
      <c r="H19">
        <v>6</v>
      </c>
      <c r="I19">
        <v>7</v>
      </c>
      <c r="J19">
        <v>8</v>
      </c>
      <c r="K19">
        <v>9</v>
      </c>
      <c r="L19">
        <v>10</v>
      </c>
      <c r="M19">
        <v>11</v>
      </c>
      <c r="N19">
        <v>12</v>
      </c>
    </row>
    <row r="20" spans="1:16">
      <c r="A20" t="s">
        <v>6</v>
      </c>
      <c r="B20" t="s">
        <v>33</v>
      </c>
      <c r="C20">
        <f>$B$1+$B$3</f>
        <v>510</v>
      </c>
      <c r="D20">
        <f>C20+$B$3</f>
        <v>520</v>
      </c>
      <c r="E20">
        <f t="shared" ref="E20:N20" si="0">D20+$B$3</f>
        <v>530</v>
      </c>
      <c r="F20">
        <f t="shared" si="0"/>
        <v>540</v>
      </c>
      <c r="G20">
        <f t="shared" si="0"/>
        <v>550</v>
      </c>
      <c r="H20">
        <f t="shared" si="0"/>
        <v>560</v>
      </c>
      <c r="I20">
        <f t="shared" si="0"/>
        <v>570</v>
      </c>
      <c r="J20">
        <f t="shared" si="0"/>
        <v>580</v>
      </c>
      <c r="K20">
        <f t="shared" si="0"/>
        <v>590</v>
      </c>
      <c r="L20">
        <f t="shared" si="0"/>
        <v>600</v>
      </c>
      <c r="M20">
        <f t="shared" si="0"/>
        <v>610</v>
      </c>
      <c r="N20">
        <f t="shared" si="0"/>
        <v>620</v>
      </c>
    </row>
    <row r="21" spans="1:16">
      <c r="B21" t="s">
        <v>25</v>
      </c>
      <c r="C21" s="2">
        <f>C20*1024*Pricing!$C$3</f>
        <v>12011.52</v>
      </c>
      <c r="D21" s="2">
        <f>D20*1024*Pricing!$C$3</f>
        <v>12247.039999999999</v>
      </c>
      <c r="E21" s="2">
        <f>E20*1024*Pricing!$C$3</f>
        <v>12482.56</v>
      </c>
      <c r="F21" s="2">
        <f>F20*1024*Pricing!$C$3</f>
        <v>12718.08</v>
      </c>
      <c r="G21" s="2">
        <f>G20*1024*Pricing!$C$3</f>
        <v>12953.6</v>
      </c>
      <c r="H21" s="2">
        <f>H20*1024*Pricing!$C$3</f>
        <v>13189.119999999999</v>
      </c>
      <c r="I21" s="2">
        <f>I20*1024*Pricing!$C$3</f>
        <v>13424.64</v>
      </c>
      <c r="J21" s="2">
        <f>J20*1024*Pricing!$C$3</f>
        <v>13660.16</v>
      </c>
      <c r="K21" s="2">
        <f>K20*1024*Pricing!$C$3</f>
        <v>13895.68</v>
      </c>
      <c r="L21" s="2">
        <f>L20*1024*Pricing!$C$3</f>
        <v>14131.199999999999</v>
      </c>
      <c r="M21" s="2">
        <f>M20*1024*Pricing!$C$3</f>
        <v>14366.72</v>
      </c>
      <c r="N21" s="2">
        <f>N20*1024*Pricing!$C$3</f>
        <v>14602.24</v>
      </c>
      <c r="O21" s="2">
        <f>SUM(C21:N21)</f>
        <v>159682.55999999997</v>
      </c>
    </row>
    <row r="22" spans="1:16">
      <c r="B22" t="s">
        <v>10</v>
      </c>
      <c r="C22" s="2">
        <f>C20*1024*Pricing!$C$4</f>
        <v>6528</v>
      </c>
      <c r="D22" s="2">
        <f>D20*1024*Pricing!$C$4</f>
        <v>6656</v>
      </c>
      <c r="E22" s="2">
        <f>E20*1024*Pricing!$C$4</f>
        <v>6784</v>
      </c>
      <c r="F22" s="2">
        <f>F20*1024*Pricing!$C$4</f>
        <v>6912</v>
      </c>
      <c r="G22" s="2">
        <f>G20*1024*Pricing!$C$4</f>
        <v>7040</v>
      </c>
      <c r="H22" s="2">
        <f>H20*1024*Pricing!$C$4</f>
        <v>7168</v>
      </c>
      <c r="I22" s="2">
        <f>I20*1024*Pricing!$C$4</f>
        <v>7296</v>
      </c>
      <c r="J22" s="2">
        <f>J20*1024*Pricing!$C$4</f>
        <v>7424</v>
      </c>
      <c r="K22" s="2">
        <f>K20*1024*Pricing!$C$4</f>
        <v>7552</v>
      </c>
      <c r="L22" s="2">
        <f>L20*1024*Pricing!$C$4</f>
        <v>7680</v>
      </c>
      <c r="M22" s="2">
        <f>M20*1024*Pricing!$C$4</f>
        <v>7808</v>
      </c>
      <c r="N22" s="2">
        <f>N20*1024*Pricing!$C$4</f>
        <v>7936</v>
      </c>
      <c r="O22" s="2">
        <f>SUM(C22:N22)</f>
        <v>86784</v>
      </c>
      <c r="P22" s="1">
        <f>1-O22/$O$21</f>
        <v>0.4565217391304347</v>
      </c>
    </row>
    <row r="23" spans="1:16">
      <c r="B23" t="s">
        <v>11</v>
      </c>
      <c r="C23" s="2">
        <f>C20*1024*Pricing!$C$5</f>
        <v>2088.96</v>
      </c>
      <c r="D23" s="2">
        <f>D20*1024*Pricing!$C$5</f>
        <v>2129.92</v>
      </c>
      <c r="E23" s="2">
        <f>E20*1024*Pricing!$C$5</f>
        <v>2170.88</v>
      </c>
      <c r="F23" s="2">
        <f>F20*1024*Pricing!$C$5</f>
        <v>2211.84</v>
      </c>
      <c r="G23" s="2">
        <f>G20*1024*Pricing!$C$5</f>
        <v>2252.8000000000002</v>
      </c>
      <c r="H23" s="2">
        <f>H20*1024*Pricing!$C$5</f>
        <v>2293.7600000000002</v>
      </c>
      <c r="I23" s="2">
        <f>I20*1024*Pricing!$C$5</f>
        <v>2334.7200000000003</v>
      </c>
      <c r="J23" s="2">
        <f>J20*1024*Pricing!$C$5</f>
        <v>2375.6799999999998</v>
      </c>
      <c r="K23" s="2">
        <f>K20*1024*Pricing!$C$5</f>
        <v>2416.64</v>
      </c>
      <c r="L23" s="2">
        <f>L20*1024*Pricing!$C$5</f>
        <v>2457.6</v>
      </c>
      <c r="M23" s="2">
        <f>M20*1024*Pricing!$C$5</f>
        <v>2498.56</v>
      </c>
      <c r="N23" s="2">
        <f>N20*1024*Pricing!$C$5</f>
        <v>2539.52</v>
      </c>
      <c r="O23" s="2">
        <f t="shared" ref="O23:O25" si="1">SUM(C23:N23)</f>
        <v>27770.880000000001</v>
      </c>
      <c r="P23" s="1">
        <f>1-O23/$O$21</f>
        <v>0.82608695652173902</v>
      </c>
    </row>
    <row r="24" spans="1:16">
      <c r="B24" s="3" t="s">
        <v>34</v>
      </c>
      <c r="C24" s="2">
        <f>C20*1024*Pricing!$C$6</f>
        <v>1880.0639999999999</v>
      </c>
      <c r="D24" s="2">
        <f>D20*1024*Pricing!$C$6</f>
        <v>1916.9279999999999</v>
      </c>
      <c r="E24" s="2">
        <f>E20*1024*Pricing!$C$6</f>
        <v>1953.7919999999999</v>
      </c>
      <c r="F24" s="2">
        <f>F20*1024*Pricing!$C$6</f>
        <v>1990.6559999999999</v>
      </c>
      <c r="G24" s="2">
        <f>G20*1024*Pricing!$C$6</f>
        <v>2027.52</v>
      </c>
      <c r="H24" s="2">
        <f>H20*1024*Pricing!$C$6</f>
        <v>2064.384</v>
      </c>
      <c r="I24" s="2">
        <f>I20*1024*Pricing!$C$6</f>
        <v>2101.248</v>
      </c>
      <c r="J24" s="2">
        <f>J20*1024*Pricing!$C$6</f>
        <v>2138.1120000000001</v>
      </c>
      <c r="K24" s="2">
        <f>K20*1024*Pricing!$C$6</f>
        <v>2174.9760000000001</v>
      </c>
      <c r="L24" s="2">
        <f>L20*1024*Pricing!$C$6</f>
        <v>2211.84</v>
      </c>
      <c r="M24" s="2">
        <f>M20*1024*Pricing!$C$6</f>
        <v>2248.7039999999997</v>
      </c>
      <c r="N24" s="2">
        <f>N20*1024*Pricing!$C$6</f>
        <v>2285.5679999999998</v>
      </c>
      <c r="O24" s="2">
        <f t="shared" si="1"/>
        <v>24993.791999999994</v>
      </c>
      <c r="P24" s="1">
        <f>1-O24/$O$21</f>
        <v>0.84347826086956523</v>
      </c>
    </row>
    <row r="25" spans="1:16">
      <c r="B25" s="3" t="s">
        <v>35</v>
      </c>
      <c r="C25" s="2">
        <f>C20*1024*Pricing!$C$7</f>
        <v>517.01760000000002</v>
      </c>
      <c r="D25" s="2">
        <f>D20*1024*Pricing!$C$7</f>
        <v>527.15520000000004</v>
      </c>
      <c r="E25" s="2">
        <f>E20*1024*Pricing!$C$7</f>
        <v>537.29279999999994</v>
      </c>
      <c r="F25" s="2">
        <f>F20*1024*Pricing!$C$7</f>
        <v>547.43039999999996</v>
      </c>
      <c r="G25" s="2">
        <f>G20*1024*Pricing!$C$7</f>
        <v>557.56799999999998</v>
      </c>
      <c r="H25" s="2">
        <f>H20*1024*Pricing!$C$7</f>
        <v>567.7056</v>
      </c>
      <c r="I25" s="2">
        <f>I20*1024*Pricing!$C$7</f>
        <v>577.84320000000002</v>
      </c>
      <c r="J25" s="2">
        <f>J20*1024*Pricing!$C$7</f>
        <v>587.98080000000004</v>
      </c>
      <c r="K25" s="2">
        <f>K20*1024*Pricing!$C$7</f>
        <v>598.11839999999995</v>
      </c>
      <c r="L25" s="2">
        <f>L20*1024*Pricing!$C$7</f>
        <v>608.25599999999997</v>
      </c>
      <c r="M25" s="2">
        <f>M20*1024*Pricing!$C$7</f>
        <v>618.39359999999999</v>
      </c>
      <c r="N25" s="2">
        <f>N20*1024*Pricing!$C$7</f>
        <v>628.53120000000001</v>
      </c>
      <c r="O25" s="2">
        <f t="shared" si="1"/>
        <v>6873.292800000002</v>
      </c>
      <c r="P25" s="1">
        <f>1-O25/$O$21</f>
        <v>0.95695652173913037</v>
      </c>
    </row>
    <row r="27" spans="1:16">
      <c r="A27" t="s">
        <v>22</v>
      </c>
      <c r="B27" t="s">
        <v>25</v>
      </c>
      <c r="C27" s="2">
        <f>C20*$B$4*1024*1024/$B$2/1000*Pricing!$C$29</f>
        <v>5.3477376000000003</v>
      </c>
      <c r="D27" s="2">
        <f>D20*$B$4*1024*1024/$B$2/1000*Pricing!$C$29</f>
        <v>5.4525952000000002</v>
      </c>
      <c r="E27" s="2">
        <f>E20*$B$4*1024*1024/$B$2/1000*Pricing!$C$29</f>
        <v>5.5574528000000001</v>
      </c>
      <c r="F27" s="2">
        <f>F20*$B$4*1024*1024/$B$2/1000*Pricing!$C$29</f>
        <v>5.6623104</v>
      </c>
      <c r="G27" s="2">
        <f>G20*$B$4*1024*1024/$B$2/1000*Pricing!$C$29</f>
        <v>5.7671680000000007</v>
      </c>
      <c r="H27" s="2">
        <f>H20*$B$4*1024*1024/$B$2/1000*Pricing!$C$29</f>
        <v>5.8720256000000006</v>
      </c>
      <c r="I27" s="2">
        <f>I20*$B$4*1024*1024/$B$2/1000*Pricing!$C$29</f>
        <v>5.9768832000000005</v>
      </c>
      <c r="J27" s="2">
        <f>J20*$B$4*1024*1024/$B$2/1000*Pricing!$C$29</f>
        <v>6.0817408000000004</v>
      </c>
      <c r="K27" s="2">
        <f>K20*$B$4*1024*1024/$B$2/1000*Pricing!$C$29</f>
        <v>6.1865984000000003</v>
      </c>
      <c r="L27" s="2">
        <f>L20*$B$4*1024*1024/$B$2/1000*Pricing!$C$29</f>
        <v>6.2914560000000002</v>
      </c>
      <c r="M27" s="2">
        <f>M20*$B$4*1024*1024/$B$2/1000*Pricing!$C$29</f>
        <v>6.3963136</v>
      </c>
      <c r="N27" s="2">
        <f>N20*$B$4*1024*1024/$B$2/1000*Pricing!$C$29</f>
        <v>6.5011711999999999</v>
      </c>
      <c r="O27" s="2">
        <f>SUM(C27:N27)</f>
        <v>71.093452800000009</v>
      </c>
    </row>
    <row r="28" spans="1:16">
      <c r="B28" t="s">
        <v>10</v>
      </c>
      <c r="C28" s="2">
        <f>C$20*$B$4*(1024*Pricing!$C$23+1024*1024/$B$2/1000*Pricing!$C$31)</f>
        <v>274.48934400000002</v>
      </c>
      <c r="D28" s="2">
        <f>D$20*$B$4*(1024*Pricing!$C$23+1024*1024/$B$2/1000*Pricing!$C$31)</f>
        <v>279.871488</v>
      </c>
      <c r="E28" s="2">
        <f>E$20*$B$4*(1024*Pricing!$C$23+1024*1024/$B$2/1000*Pricing!$C$31)</f>
        <v>285.25363200000004</v>
      </c>
      <c r="F28" s="2">
        <f>F$20*$B$4*(1024*Pricing!$C$23+1024*1024/$B$2/1000*Pricing!$C$31)</f>
        <v>290.63577600000002</v>
      </c>
      <c r="G28" s="2">
        <f>G$20*$B$4*(1024*Pricing!$C$23+1024*1024/$B$2/1000*Pricing!$C$31)</f>
        <v>296.01792</v>
      </c>
      <c r="H28" s="2">
        <f>H$20*$B$4*(1024*Pricing!$C$23+1024*1024/$B$2/1000*Pricing!$C$31)</f>
        <v>301.40006400000004</v>
      </c>
      <c r="I28" s="2">
        <f>I$20*$B$4*(1024*Pricing!$C$23+1024*1024/$B$2/1000*Pricing!$C$31)</f>
        <v>306.78220800000003</v>
      </c>
      <c r="J28" s="2">
        <f>J$20*$B$4*(1024*Pricing!$C$23+1024*1024/$B$2/1000*Pricing!$C$31)</f>
        <v>312.16435200000001</v>
      </c>
      <c r="K28" s="2">
        <f>K$20*$B$4*(1024*Pricing!$C$23+1024*1024/$B$2/1000*Pricing!$C$31)</f>
        <v>317.54649599999999</v>
      </c>
      <c r="L28" s="2">
        <f>L$20*$B$4*(1024*Pricing!$C$23+1024*1024/$B$2/1000*Pricing!$C$31)</f>
        <v>322.92864000000003</v>
      </c>
      <c r="M28" s="2">
        <f>M$20*$B$4*(1024*Pricing!$C$23+1024*1024/$B$2/1000*Pricing!$C$31)</f>
        <v>328.31078400000001</v>
      </c>
      <c r="N28" s="2">
        <f>N$20*$B$4*(1024*Pricing!$C$23+1024*1024/$B$2/1000*Pricing!$C$31)</f>
        <v>333.69292799999999</v>
      </c>
      <c r="O28" s="2">
        <f t="shared" ref="O28:O31" si="2">SUM(C28:N28)</f>
        <v>3649.0936320000005</v>
      </c>
    </row>
    <row r="29" spans="1:16">
      <c r="B29" t="s">
        <v>11</v>
      </c>
      <c r="C29" s="2">
        <f>C$20*$B$4*(1024*Pricing!$C$24+1024*1024/$B$2/1000*Pricing!$C$32)</f>
        <v>917.05343999999991</v>
      </c>
      <c r="D29" s="2">
        <f>D$20*$B$4*(1024*Pricing!$C$24+1024*1024/$B$2/1000*Pricing!$C$32)</f>
        <v>935.03487999999993</v>
      </c>
      <c r="E29" s="2">
        <f>E$20*$B$4*(1024*Pricing!$C$24+1024*1024/$B$2/1000*Pricing!$C$32)</f>
        <v>953.01631999999995</v>
      </c>
      <c r="F29" s="2">
        <f>F$20*$B$4*(1024*Pricing!$C$24+1024*1024/$B$2/1000*Pricing!$C$32)</f>
        <v>970.99775999999997</v>
      </c>
      <c r="G29" s="2">
        <f>G$20*$B$4*(1024*Pricing!$C$24+1024*1024/$B$2/1000*Pricing!$C$32)</f>
        <v>988.97919999999999</v>
      </c>
      <c r="H29" s="2">
        <f>H$20*$B$4*(1024*Pricing!$C$24+1024*1024/$B$2/1000*Pricing!$C$32)</f>
        <v>1006.96064</v>
      </c>
      <c r="I29" s="2">
        <f>I$20*$B$4*(1024*Pricing!$C$24+1024*1024/$B$2/1000*Pricing!$C$32)</f>
        <v>1024.94208</v>
      </c>
      <c r="J29" s="2">
        <f>J$20*$B$4*(1024*Pricing!$C$24+1024*1024/$B$2/1000*Pricing!$C$32)</f>
        <v>1042.9235200000001</v>
      </c>
      <c r="K29" s="2">
        <f>K$20*$B$4*(1024*Pricing!$C$24+1024*1024/$B$2/1000*Pricing!$C$32)</f>
        <v>1060.9049599999998</v>
      </c>
      <c r="L29" s="2">
        <f>L$20*$B$4*(1024*Pricing!$C$24+1024*1024/$B$2/1000*Pricing!$C$32)</f>
        <v>1078.8863999999999</v>
      </c>
      <c r="M29" s="2">
        <f>M$20*$B$4*(1024*Pricing!$C$24+1024*1024/$B$2/1000*Pricing!$C$32)</f>
        <v>1096.8678399999999</v>
      </c>
      <c r="N29" s="2">
        <f>N$20*$B$4*(1024*Pricing!$C$24+1024*1024/$B$2/1000*Pricing!$C$32)</f>
        <v>1114.8492799999999</v>
      </c>
      <c r="O29" s="2">
        <f t="shared" si="2"/>
        <v>12191.416319999998</v>
      </c>
    </row>
    <row r="30" spans="1:16">
      <c r="B30" s="3" t="s">
        <v>34</v>
      </c>
      <c r="C30" s="2">
        <f>C$20*$B$4*(1024*Pricing!$C$25+1024*1024/$B$2/1000*Pricing!$C$33)</f>
        <v>266.46773760000002</v>
      </c>
      <c r="D30" s="2">
        <f>D$20*$B$4*(1024*Pricing!$C$25+1024*1024/$B$2/1000*Pricing!$C$33)</f>
        <v>271.69259520000003</v>
      </c>
      <c r="E30" s="2">
        <f>E$20*$B$4*(1024*Pricing!$C$25+1024*1024/$B$2/1000*Pricing!$C$33)</f>
        <v>276.91745279999998</v>
      </c>
      <c r="F30" s="2">
        <f>F$20*$B$4*(1024*Pricing!$C$25+1024*1024/$B$2/1000*Pricing!$C$33)</f>
        <v>282.14231039999999</v>
      </c>
      <c r="G30" s="2">
        <f>G$20*$B$4*(1024*Pricing!$C$25+1024*1024/$B$2/1000*Pricing!$C$33)</f>
        <v>287.36716799999999</v>
      </c>
      <c r="H30" s="2">
        <f>H$20*$B$4*(1024*Pricing!$C$25+1024*1024/$B$2/1000*Pricing!$C$33)</f>
        <v>292.5920256</v>
      </c>
      <c r="I30" s="2">
        <f>I$20*$B$4*(1024*Pricing!$C$25+1024*1024/$B$2/1000*Pricing!$C$33)</f>
        <v>297.81688320000001</v>
      </c>
      <c r="J30" s="2">
        <f>J$20*$B$4*(1024*Pricing!$C$25+1024*1024/$B$2/1000*Pricing!$C$33)</f>
        <v>303.04174080000001</v>
      </c>
      <c r="K30" s="2">
        <f>K$20*$B$4*(1024*Pricing!$C$25+1024*1024/$B$2/1000*Pricing!$C$33)</f>
        <v>308.26659840000002</v>
      </c>
      <c r="L30" s="2">
        <f>L$20*$B$4*(1024*Pricing!$C$25+1024*1024/$B$2/1000*Pricing!$C$33)</f>
        <v>313.49145599999997</v>
      </c>
      <c r="M30" s="2">
        <f>M$20*$B$4*(1024*Pricing!$C$25+1024*1024/$B$2/1000*Pricing!$C$33)</f>
        <v>318.71631359999998</v>
      </c>
      <c r="N30" s="2">
        <f>N$20*$B$4*(1024*Pricing!$C$25+1024*1024/$B$2/1000*Pricing!$C$33)</f>
        <v>323.94117119999999</v>
      </c>
      <c r="O30" s="2">
        <f t="shared" si="2"/>
        <v>3542.4534527999995</v>
      </c>
    </row>
    <row r="31" spans="1:16">
      <c r="B31" s="3" t="s">
        <v>35</v>
      </c>
      <c r="C31" s="2">
        <f>C$20*$B$4*(1024*Pricing!$C$26+1024*1024/$B$2/1000*Pricing!$C$34)</f>
        <v>527.58773760000008</v>
      </c>
      <c r="D31" s="2">
        <f>D$20*$B$4*(1024*Pricing!$C$26+1024*1024/$B$2/1000*Pricing!$C$34)</f>
        <v>537.93259520000004</v>
      </c>
      <c r="E31" s="2">
        <f>E$20*$B$4*(1024*Pricing!$C$26+1024*1024/$B$2/1000*Pricing!$C$34)</f>
        <v>548.27745280000011</v>
      </c>
      <c r="F31" s="2">
        <f>F$20*$B$4*(1024*Pricing!$C$26+1024*1024/$B$2/1000*Pricing!$C$34)</f>
        <v>558.62231040000006</v>
      </c>
      <c r="G31" s="2">
        <f>G$20*$B$4*(1024*Pricing!$C$26+1024*1024/$B$2/1000*Pricing!$C$34)</f>
        <v>568.96716800000002</v>
      </c>
      <c r="H31" s="2">
        <f>H$20*$B$4*(1024*Pricing!$C$26+1024*1024/$B$2/1000*Pricing!$C$34)</f>
        <v>579.31202560000008</v>
      </c>
      <c r="I31" s="2">
        <f>I$20*$B$4*(1024*Pricing!$C$26+1024*1024/$B$2/1000*Pricing!$C$34)</f>
        <v>589.65688320000004</v>
      </c>
      <c r="J31" s="2">
        <f>J$20*$B$4*(1024*Pricing!$C$26+1024*1024/$B$2/1000*Pricing!$C$34)</f>
        <v>600.00174080000011</v>
      </c>
      <c r="K31" s="2">
        <f>K$20*$B$4*(1024*Pricing!$C$26+1024*1024/$B$2/1000*Pricing!$C$34)</f>
        <v>610.34659840000006</v>
      </c>
      <c r="L31" s="2">
        <f>L$20*$B$4*(1024*Pricing!$C$26+1024*1024/$B$2/1000*Pricing!$C$34)</f>
        <v>620.69145600000002</v>
      </c>
      <c r="M31" s="2">
        <f>M$20*$B$4*(1024*Pricing!$C$26+1024*1024/$B$2/1000*Pricing!$C$34)</f>
        <v>631.03631360000008</v>
      </c>
      <c r="N31" s="2">
        <f>N$20*$B$4*(1024*Pricing!$C$26+1024*1024/$B$2/1000*Pricing!$C$34)</f>
        <v>641.38117120000004</v>
      </c>
      <c r="O31" s="2">
        <f t="shared" si="2"/>
        <v>7013.8134528000001</v>
      </c>
    </row>
    <row r="33" spans="1:16">
      <c r="A33" t="s">
        <v>30</v>
      </c>
      <c r="B33" t="s">
        <v>25</v>
      </c>
      <c r="C33" s="2">
        <f>C21+C27</f>
        <v>12016.8677376</v>
      </c>
      <c r="D33" s="2">
        <f t="shared" ref="D33:N33" si="3">D21+D27</f>
        <v>12252.492595199999</v>
      </c>
      <c r="E33" s="2">
        <f t="shared" si="3"/>
        <v>12488.117452799999</v>
      </c>
      <c r="F33" s="2">
        <f t="shared" si="3"/>
        <v>12723.742310399999</v>
      </c>
      <c r="G33" s="2">
        <f t="shared" si="3"/>
        <v>12959.367168000001</v>
      </c>
      <c r="H33" s="2">
        <f t="shared" si="3"/>
        <v>13194.992025599999</v>
      </c>
      <c r="I33" s="2">
        <f t="shared" si="3"/>
        <v>13430.6168832</v>
      </c>
      <c r="J33" s="2">
        <f t="shared" si="3"/>
        <v>13666.2417408</v>
      </c>
      <c r="K33" s="2">
        <f t="shared" si="3"/>
        <v>13901.8665984</v>
      </c>
      <c r="L33" s="2">
        <f t="shared" si="3"/>
        <v>14137.491456</v>
      </c>
      <c r="M33" s="2">
        <f t="shared" si="3"/>
        <v>14373.1163136</v>
      </c>
      <c r="N33" s="2">
        <f t="shared" si="3"/>
        <v>14608.741171199999</v>
      </c>
    </row>
    <row r="34" spans="1:16">
      <c r="B34" t="s">
        <v>10</v>
      </c>
      <c r="C34" s="2">
        <f>C22+C28</f>
        <v>6802.4893439999996</v>
      </c>
      <c r="D34" s="2">
        <f t="shared" ref="D34:N34" si="4">D22+D28</f>
        <v>6935.8714879999998</v>
      </c>
      <c r="E34" s="2">
        <f t="shared" si="4"/>
        <v>7069.2536319999999</v>
      </c>
      <c r="F34" s="2">
        <f t="shared" si="4"/>
        <v>7202.6357760000001</v>
      </c>
      <c r="G34" s="2">
        <f t="shared" si="4"/>
        <v>7336.0179200000002</v>
      </c>
      <c r="H34" s="2">
        <f t="shared" si="4"/>
        <v>7469.4000640000004</v>
      </c>
      <c r="I34" s="2">
        <f t="shared" si="4"/>
        <v>7602.7822079999996</v>
      </c>
      <c r="J34" s="2">
        <f t="shared" si="4"/>
        <v>7736.1643519999998</v>
      </c>
      <c r="K34" s="2">
        <f t="shared" si="4"/>
        <v>7869.5464959999999</v>
      </c>
      <c r="L34" s="2">
        <f t="shared" si="4"/>
        <v>8002.9286400000001</v>
      </c>
      <c r="M34" s="2">
        <f t="shared" si="4"/>
        <v>8136.3107840000002</v>
      </c>
      <c r="N34" s="2">
        <f t="shared" si="4"/>
        <v>8269.6929280000004</v>
      </c>
      <c r="O34" s="2">
        <f>SUM(C34:N34)</f>
        <v>90433.093632000004</v>
      </c>
      <c r="P34" s="1">
        <f>1-O34/$O$21</f>
        <v>0.4336695652173912</v>
      </c>
    </row>
    <row r="35" spans="1:16">
      <c r="B35" t="s">
        <v>11</v>
      </c>
      <c r="C35" s="2">
        <f>C23+C29</f>
        <v>3006.0134399999997</v>
      </c>
      <c r="D35" s="2">
        <f>D23+D29</f>
        <v>3064.9548800000002</v>
      </c>
      <c r="E35" s="2">
        <f>E23+E29</f>
        <v>3123.8963199999998</v>
      </c>
      <c r="F35" s="2">
        <f>F23+F29</f>
        <v>3182.8377600000003</v>
      </c>
      <c r="G35" s="2">
        <f>G23+G29</f>
        <v>3241.7791999999999</v>
      </c>
      <c r="H35" s="2">
        <f>H23+H29</f>
        <v>3300.7206400000005</v>
      </c>
      <c r="I35" s="2">
        <f>I23+I29</f>
        <v>3359.6620800000001</v>
      </c>
      <c r="J35" s="2">
        <f>J23+J29</f>
        <v>3418.6035199999997</v>
      </c>
      <c r="K35" s="2">
        <f>K23+K29</f>
        <v>3477.5449599999997</v>
      </c>
      <c r="L35" s="2">
        <f>L23+L29</f>
        <v>3536.4863999999998</v>
      </c>
      <c r="M35" s="2">
        <f>M23+M29</f>
        <v>3595.4278399999998</v>
      </c>
      <c r="N35" s="2">
        <f>N23+N29</f>
        <v>3654.3692799999999</v>
      </c>
      <c r="O35" s="2">
        <f t="shared" ref="O35:O37" si="5">SUM(C35:N35)</f>
        <v>39962.296319999994</v>
      </c>
      <c r="P35" s="1">
        <f>1-O35/$O$21</f>
        <v>0.74973913043478257</v>
      </c>
    </row>
    <row r="36" spans="1:16">
      <c r="B36" s="3" t="s">
        <v>34</v>
      </c>
      <c r="C36" s="2">
        <f>C24+C30</f>
        <v>2146.5317375999998</v>
      </c>
      <c r="D36" s="2">
        <f>D24+D30</f>
        <v>2188.6205952</v>
      </c>
      <c r="E36" s="2">
        <f>E24+E30</f>
        <v>2230.7094527999998</v>
      </c>
      <c r="F36" s="2">
        <f>F24+F30</f>
        <v>2272.7983104</v>
      </c>
      <c r="G36" s="2">
        <f>G24+G30</f>
        <v>2314.8871680000002</v>
      </c>
      <c r="H36" s="2">
        <f>H24+H30</f>
        <v>2356.9760256</v>
      </c>
      <c r="I36" s="2">
        <f>I24+I30</f>
        <v>2399.0648832000002</v>
      </c>
      <c r="J36" s="2">
        <f>J24+J30</f>
        <v>2441.1537407999999</v>
      </c>
      <c r="K36" s="2">
        <f>K24+K30</f>
        <v>2483.2425984000001</v>
      </c>
      <c r="L36" s="2">
        <f>L24+L30</f>
        <v>2525.3314559999999</v>
      </c>
      <c r="M36" s="2">
        <f>M24+M30</f>
        <v>2567.4203135999996</v>
      </c>
      <c r="N36" s="2">
        <f>N24+N30</f>
        <v>2609.5091711999999</v>
      </c>
      <c r="O36" s="2">
        <f t="shared" si="5"/>
        <v>28536.245452800002</v>
      </c>
      <c r="P36" s="1">
        <f>1-O36/$O$21</f>
        <v>0.82129391304347821</v>
      </c>
    </row>
    <row r="37" spans="1:16">
      <c r="B37" s="3" t="s">
        <v>35</v>
      </c>
      <c r="C37" s="2">
        <f>C25+C31</f>
        <v>1044.6053376</v>
      </c>
      <c r="D37" s="2">
        <f>D25+D31</f>
        <v>1065.0877952000001</v>
      </c>
      <c r="E37" s="2">
        <f>E25+E31</f>
        <v>1085.5702528000002</v>
      </c>
      <c r="F37" s="2">
        <f>F25+F31</f>
        <v>1106.0527104</v>
      </c>
      <c r="G37" s="2">
        <f>G25+G31</f>
        <v>1126.5351679999999</v>
      </c>
      <c r="H37" s="2">
        <f>H25+H31</f>
        <v>1147.0176256</v>
      </c>
      <c r="I37" s="2">
        <f>I25+I31</f>
        <v>1167.5000832000001</v>
      </c>
      <c r="J37" s="2">
        <f>J25+J31</f>
        <v>1187.9825408000002</v>
      </c>
      <c r="K37" s="2">
        <f>K25+K31</f>
        <v>1208.4649984</v>
      </c>
      <c r="L37" s="2">
        <f>L25+L31</f>
        <v>1228.9474559999999</v>
      </c>
      <c r="M37" s="2">
        <f>M25+M31</f>
        <v>1249.4299136</v>
      </c>
      <c r="N37" s="2">
        <f>N25+N31</f>
        <v>1269.9123712000001</v>
      </c>
      <c r="O37" s="2">
        <f t="shared" si="5"/>
        <v>13887.1062528</v>
      </c>
      <c r="P37" s="1">
        <f>1-O37/$O$21</f>
        <v>0.91303304347826086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F6E86-D934-4DF8-8B0F-C9B716815898}">
  <dimension ref="A2:O21"/>
  <sheetViews>
    <sheetView workbookViewId="0"/>
  </sheetViews>
  <sheetFormatPr defaultRowHeight="15"/>
  <cols>
    <col min="1" max="1" width="37.28515625" bestFit="1" customWidth="1"/>
    <col min="2" max="2" width="22.42578125" bestFit="1" customWidth="1"/>
    <col min="3" max="3" width="9.7109375" bestFit="1" customWidth="1"/>
    <col min="4" max="15" width="11.85546875" bestFit="1" customWidth="1"/>
  </cols>
  <sheetData>
    <row r="2" spans="1:15">
      <c r="A2" t="s">
        <v>27</v>
      </c>
      <c r="B2">
        <v>2</v>
      </c>
    </row>
    <row r="3" spans="1:15">
      <c r="A3" t="s">
        <v>28</v>
      </c>
      <c r="B3">
        <v>20</v>
      </c>
    </row>
    <row r="4" spans="1:15">
      <c r="A4" t="s">
        <v>36</v>
      </c>
      <c r="B4" s="5">
        <v>0.8</v>
      </c>
      <c r="C4" s="5" t="s">
        <v>37</v>
      </c>
    </row>
    <row r="5" spans="1:15">
      <c r="A5" t="s">
        <v>38</v>
      </c>
      <c r="B5" s="5">
        <v>0.95</v>
      </c>
      <c r="C5" t="s">
        <v>39</v>
      </c>
    </row>
    <row r="6" spans="1:15">
      <c r="A6" t="s">
        <v>40</v>
      </c>
      <c r="B6" s="5">
        <v>0.1</v>
      </c>
    </row>
    <row r="7" spans="1:15">
      <c r="A7" t="s">
        <v>41</v>
      </c>
      <c r="B7" s="5">
        <v>0.05</v>
      </c>
    </row>
    <row r="9" spans="1:15">
      <c r="B9" t="s">
        <v>32</v>
      </c>
      <c r="C9">
        <v>0</v>
      </c>
      <c r="D9">
        <v>1</v>
      </c>
      <c r="E9">
        <v>2</v>
      </c>
      <c r="F9">
        <v>3</v>
      </c>
      <c r="G9">
        <v>4</v>
      </c>
      <c r="H9">
        <v>5</v>
      </c>
      <c r="I9">
        <v>6</v>
      </c>
      <c r="J9">
        <v>7</v>
      </c>
      <c r="K9">
        <v>8</v>
      </c>
      <c r="L9">
        <v>9</v>
      </c>
      <c r="M9">
        <v>10</v>
      </c>
      <c r="N9">
        <v>11</v>
      </c>
      <c r="O9">
        <v>12</v>
      </c>
    </row>
    <row r="10" spans="1:15">
      <c r="A10" t="s">
        <v>6</v>
      </c>
      <c r="B10" t="s">
        <v>25</v>
      </c>
      <c r="C10">
        <v>500</v>
      </c>
    </row>
    <row r="11" spans="1:15">
      <c r="B11" t="s">
        <v>42</v>
      </c>
      <c r="D11">
        <f>C10+$B$3</f>
        <v>520</v>
      </c>
      <c r="E11">
        <f>D11-D11*$B$4+$B$3+D12*$B$6</f>
        <v>124</v>
      </c>
      <c r="F11" s="6">
        <f t="shared" ref="F11:O11" si="0">E11-E11*$B$4+$B$3+E12*$B$6</f>
        <v>86.4</v>
      </c>
      <c r="G11" s="6">
        <f>F11-F11*$B$4+$B$3+F12*$B$6+F13*$B$7</f>
        <v>84.64</v>
      </c>
      <c r="H11" s="6">
        <f>G11-G11*$B$4+$B$3+G12*$B$6+G13*$B$7</f>
        <v>63.967999999999989</v>
      </c>
      <c r="I11" s="6">
        <f t="shared" ref="I11:O11" si="1">H11-H11*$B$4+$B$3+H12*$B$6+H13*$B$7</f>
        <v>62.867199999999997</v>
      </c>
      <c r="J11" s="6">
        <f t="shared" si="1"/>
        <v>62.825199999999995</v>
      </c>
      <c r="K11" s="6">
        <f t="shared" si="1"/>
        <v>63.818711999999998</v>
      </c>
      <c r="L11" s="6">
        <f t="shared" si="1"/>
        <v>64.966068199999995</v>
      </c>
      <c r="M11" s="6">
        <f t="shared" si="1"/>
        <v>66.177995639999992</v>
      </c>
      <c r="N11" s="6">
        <f t="shared" si="1"/>
        <v>67.403687803499992</v>
      </c>
      <c r="O11" s="6">
        <f t="shared" si="1"/>
        <v>68.633823573249998</v>
      </c>
    </row>
    <row r="12" spans="1:15">
      <c r="B12" t="s">
        <v>20</v>
      </c>
      <c r="D12">
        <v>0</v>
      </c>
      <c r="E12">
        <f>D12-D12*$B$6+D11*$B$4</f>
        <v>416</v>
      </c>
      <c r="F12" s="6">
        <f t="shared" ref="F12:O12" si="2">E12-E12*$B$6+E11*$B$4</f>
        <v>473.59999999999997</v>
      </c>
      <c r="G12" s="6">
        <f>F12-F12*$B$6+F11*$B$4-F12*$B$5</f>
        <v>45.44</v>
      </c>
      <c r="H12" s="6">
        <f t="shared" ref="H12:O12" si="3">G12-G12*$B$6+G11*$B$4-G12*$B$5</f>
        <v>65.44</v>
      </c>
      <c r="I12" s="6">
        <f t="shared" si="3"/>
        <v>47.9024</v>
      </c>
      <c r="J12" s="6">
        <f t="shared" si="3"/>
        <v>47.898640000000007</v>
      </c>
      <c r="K12" s="6">
        <f t="shared" si="3"/>
        <v>47.865228000000002</v>
      </c>
      <c r="L12" s="6">
        <f t="shared" si="3"/>
        <v>48.661708199999993</v>
      </c>
      <c r="M12" s="6">
        <f t="shared" si="3"/>
        <v>49.539769149999998</v>
      </c>
      <c r="N12" s="6">
        <f t="shared" si="3"/>
        <v>50.465408054500003</v>
      </c>
      <c r="O12" s="6">
        <f t="shared" si="3"/>
        <v>51.399679840075009</v>
      </c>
    </row>
    <row r="13" spans="1:15">
      <c r="B13" t="s">
        <v>11</v>
      </c>
      <c r="D13">
        <v>0</v>
      </c>
      <c r="E13">
        <v>0</v>
      </c>
      <c r="F13" s="6">
        <v>0</v>
      </c>
      <c r="G13" s="6">
        <f t="shared" ref="F13:O13" si="4">F13-F13*$B$7+F12*$B$5</f>
        <v>449.91999999999996</v>
      </c>
      <c r="H13" s="6">
        <f t="shared" si="4"/>
        <v>470.59199999999998</v>
      </c>
      <c r="I13" s="6">
        <f t="shared" si="4"/>
        <v>509.23039999999997</v>
      </c>
      <c r="J13" s="6">
        <f t="shared" si="4"/>
        <v>529.27616</v>
      </c>
      <c r="K13" s="6">
        <f t="shared" si="4"/>
        <v>548.31605999999999</v>
      </c>
      <c r="L13" s="6">
        <f t="shared" si="4"/>
        <v>566.37222359999998</v>
      </c>
      <c r="M13" s="6">
        <f t="shared" si="4"/>
        <v>584.28223521000007</v>
      </c>
      <c r="N13" s="6">
        <f t="shared" si="4"/>
        <v>602.13090414200008</v>
      </c>
      <c r="O13" s="6">
        <f t="shared" si="4"/>
        <v>619.96649658667502</v>
      </c>
    </row>
    <row r="14" spans="1:15">
      <c r="B14" t="s">
        <v>43</v>
      </c>
      <c r="C14">
        <f>SUM(C10:C13)</f>
        <v>500</v>
      </c>
      <c r="D14">
        <f t="shared" ref="D14:O14" si="5">SUM(D10:D13)</f>
        <v>520</v>
      </c>
      <c r="E14">
        <f t="shared" si="5"/>
        <v>540</v>
      </c>
      <c r="F14">
        <f t="shared" si="5"/>
        <v>560</v>
      </c>
      <c r="G14">
        <f t="shared" si="5"/>
        <v>580</v>
      </c>
      <c r="H14">
        <f t="shared" si="5"/>
        <v>600</v>
      </c>
      <c r="I14">
        <f t="shared" si="5"/>
        <v>620</v>
      </c>
      <c r="J14">
        <f t="shared" si="5"/>
        <v>640</v>
      </c>
      <c r="K14">
        <f t="shared" si="5"/>
        <v>660</v>
      </c>
      <c r="L14">
        <f t="shared" si="5"/>
        <v>680</v>
      </c>
      <c r="M14">
        <f t="shared" si="5"/>
        <v>700</v>
      </c>
      <c r="N14">
        <f t="shared" si="5"/>
        <v>720.00000000000011</v>
      </c>
      <c r="O14">
        <f t="shared" si="5"/>
        <v>740</v>
      </c>
    </row>
    <row r="15" spans="1:15">
      <c r="A15" t="s">
        <v>44</v>
      </c>
      <c r="D15" s="2">
        <f>D10*1024*Pricing!$C$3+D11*1024*Pricing!$C$3+D12*1024*Pricing!$C$4+D13*1024*Pricing!$C$5</f>
        <v>12247.039999999999</v>
      </c>
      <c r="E15" s="2">
        <f>E10*1024*Pricing!$C$3+E11*1024*Pricing!$C$3+E12*1024*Pricing!$C$4+E13*1024*Pricing!$C$5</f>
        <v>8245.2479999999996</v>
      </c>
      <c r="F15" s="2">
        <f>F10*1024*Pricing!$C$3+F11*1024*Pricing!$C$3+F12*1024*Pricing!$C$4+F13*1024*Pricing!$C$5</f>
        <v>8096.9727999999996</v>
      </c>
      <c r="G15" s="2">
        <f>G10*1024*Pricing!$C$3+G11*1024*Pricing!$C$3+G12*1024*Pricing!$C$4+G13*1024*Pricing!$C$5</f>
        <v>4417.9456</v>
      </c>
      <c r="H15" s="2">
        <f>H10*1024*Pricing!$C$3+H11*1024*Pricing!$C$3+H12*1024*Pricing!$C$4+H13*1024*Pricing!$C$5</f>
        <v>4271.7511679999998</v>
      </c>
      <c r="I15" s="2">
        <f>I10*1024*Pricing!$C$3+I11*1024*Pricing!$C$3+I12*1024*Pricing!$C$4+I13*1024*Pricing!$C$5</f>
        <v>4179.6067327999999</v>
      </c>
      <c r="J15" s="2">
        <f>J10*1024*Pricing!$C$3+J11*1024*Pricing!$C$3+J12*1024*Pricing!$C$4+J13*1024*Pricing!$C$5</f>
        <v>4260.6768537600001</v>
      </c>
      <c r="K15" s="2">
        <f>K10*1024*Pricing!$C$3+K11*1024*Pricing!$C$3+K12*1024*Pricing!$C$4+K13*1024*Pricing!$C$5</f>
        <v>4361.6358051839998</v>
      </c>
      <c r="L15" s="2">
        <f>L10*1024*Pricing!$C$3+L11*1024*Pricing!$C$3+L12*1024*Pricing!$C$4+L13*1024*Pricing!$C$5</f>
        <v>4472.811331072</v>
      </c>
      <c r="M15" s="2">
        <f>M10*1024*Pricing!$C$3+M11*1024*Pricing!$C$3+M12*1024*Pricing!$C$4+M13*1024*Pricing!$C$5</f>
        <v>4585.95323385344</v>
      </c>
      <c r="N15" s="2">
        <f>N10*1024*Pricing!$C$3+N11*1024*Pricing!$C$3+N12*1024*Pricing!$C$4+N13*1024*Pricing!$C$5</f>
        <v>4699.7770616112648</v>
      </c>
      <c r="O15" s="2">
        <f>O10*1024*Pricing!$C$3+O11*1024*Pricing!$C$3+O12*1024*Pricing!$C$4+O13*1024*Pricing!$C$5</f>
        <v>4813.762484769165</v>
      </c>
    </row>
    <row r="16" spans="1:15">
      <c r="A16" t="s">
        <v>45</v>
      </c>
      <c r="B16" t="s">
        <v>46</v>
      </c>
      <c r="D16">
        <f>(C10)*1024*1024/$B$2</f>
        <v>262144000</v>
      </c>
      <c r="E16">
        <f>($B$3+D11*$B$4)*1024*1024/$B$2</f>
        <v>228589568</v>
      </c>
      <c r="F16">
        <f>($B$3+E11*$B$4+E12*$B$6)*1024*1024/$B$2</f>
        <v>84305510.400000006</v>
      </c>
      <c r="G16">
        <f>($B$3+F11*$B$4+F12*$B$5+F12*$B$6+F13*$B$7)*1024*1024/$B$2</f>
        <v>307442483.19999999</v>
      </c>
      <c r="H16">
        <f t="shared" ref="H16:O16" si="6">($B$3+G11*$B$4+G12*$B$5+G12*$B$6+G13*$B$7)*1024*1024/$B$2</f>
        <v>82795560.960000008</v>
      </c>
      <c r="I16">
        <f t="shared" si="6"/>
        <v>85677047.807999998</v>
      </c>
      <c r="J16">
        <f t="shared" si="6"/>
        <v>76573730.406399995</v>
      </c>
      <c r="K16">
        <f t="shared" si="6"/>
        <v>77079532.011519998</v>
      </c>
      <c r="L16">
        <f t="shared" si="6"/>
        <v>77976967.315456003</v>
      </c>
      <c r="M16">
        <f t="shared" si="6"/>
        <v>79369999.142092794</v>
      </c>
      <c r="N16">
        <f t="shared" si="6"/>
        <v>80831193.221693426</v>
      </c>
      <c r="O16">
        <f t="shared" si="6"/>
        <v>82322744.361418754</v>
      </c>
    </row>
    <row r="17" spans="1:15">
      <c r="A17" t="s">
        <v>47</v>
      </c>
      <c r="D17" s="2">
        <f>D16/Pricing!$E$17*Pricing!$C$17</f>
        <v>2621.44</v>
      </c>
      <c r="E17" s="2">
        <f>E16/Pricing!$E$17*Pricing!$C$17</f>
        <v>2285.8956800000001</v>
      </c>
      <c r="F17" s="2">
        <f>F16/Pricing!$E$17*Pricing!$C$17</f>
        <v>843.05510400000003</v>
      </c>
      <c r="G17" s="2">
        <f>G16/Pricing!$E$17*Pricing!$C$17</f>
        <v>3074.4248320000002</v>
      </c>
      <c r="H17" s="2">
        <f>H16/Pricing!$E$17*Pricing!$C$17</f>
        <v>827.9556096</v>
      </c>
      <c r="I17" s="2">
        <f>I16/Pricing!$E$17*Pricing!$C$17</f>
        <v>856.77047808000009</v>
      </c>
      <c r="J17" s="2">
        <f>J16/Pricing!$E$17*Pricing!$C$17</f>
        <v>765.73730406399989</v>
      </c>
      <c r="K17" s="2">
        <f>K16/Pricing!$E$17*Pricing!$C$17</f>
        <v>770.79532011520007</v>
      </c>
      <c r="L17" s="2">
        <f>L16/Pricing!$E$17*Pricing!$C$17</f>
        <v>779.76967315456</v>
      </c>
      <c r="M17" s="2">
        <f>M16/Pricing!$E$17*Pricing!$C$17</f>
        <v>793.69999142092797</v>
      </c>
      <c r="N17" s="2">
        <f>N16/Pricing!$E$17*Pricing!$C$17</f>
        <v>808.31193221693422</v>
      </c>
      <c r="O17" s="2">
        <f>O16/Pricing!$E$17*Pricing!$C$17</f>
        <v>823.22744361418756</v>
      </c>
    </row>
    <row r="18" spans="1:15">
      <c r="A18" t="s">
        <v>48</v>
      </c>
      <c r="D18" s="2">
        <f>(D11+D12+D13)*1024*1024/$B$2/Pricing!$D$10*Pricing!$C$10</f>
        <v>681.57440000000008</v>
      </c>
      <c r="E18" s="2">
        <f>(E11+E12+E13)*1024*1024/$B$2/Pricing!$D$10*Pricing!$C$10</f>
        <v>707.78880000000004</v>
      </c>
      <c r="F18" s="2">
        <f>(F11+F12+F13)*1024*1024/$B$2/Pricing!$D$10*Pricing!$C$10</f>
        <v>734.00320000000011</v>
      </c>
      <c r="G18" s="2">
        <f>(G11+G12+G13)*1024*1024/$B$2/Pricing!$D$10*Pricing!$C$10</f>
        <v>760.21759999999995</v>
      </c>
      <c r="H18" s="2">
        <f>(H11+H12+H13)*1024*1024/$B$2/Pricing!$D$10*Pricing!$C$10</f>
        <v>786.43200000000002</v>
      </c>
      <c r="I18" s="2">
        <f>(I11+I12+I13)*1024*1024/$B$2/Pricing!$D$10*Pricing!$C$10</f>
        <v>812.64639999999997</v>
      </c>
      <c r="J18" s="2">
        <f>(J11+J12+J13)*1024*1024/$B$2/Pricing!$D$10*Pricing!$C$10</f>
        <v>838.86080000000004</v>
      </c>
      <c r="K18" s="2">
        <f>(K11+K12+K13)*1024*1024/$B$2/Pricing!$D$10*Pricing!$C$10</f>
        <v>865.07520000000011</v>
      </c>
      <c r="L18" s="2">
        <f>(L11+L12+L13)*1024*1024/$B$2/Pricing!$D$10*Pricing!$C$10</f>
        <v>891.28960000000006</v>
      </c>
      <c r="M18" s="2">
        <f>(M11+M12+M13)*1024*1024/$B$2/Pricing!$D$10*Pricing!$C$10</f>
        <v>917.50399999999991</v>
      </c>
      <c r="N18" s="2">
        <f>(N11+N12+N13)*1024*1024/$B$2/Pricing!$D$10*Pricing!$C$10</f>
        <v>943.71840000000009</v>
      </c>
      <c r="O18" s="2">
        <f>(O11+O12+O13)*1024*1024/$B$2/Pricing!$D$10*Pricing!$C$10</f>
        <v>969.93280000000004</v>
      </c>
    </row>
    <row r="19" spans="1:15">
      <c r="D19" s="2"/>
      <c r="E19" s="2"/>
      <c r="F19" s="2"/>
      <c r="G19" s="2"/>
      <c r="H19" s="2"/>
      <c r="I19" s="2"/>
      <c r="J19" s="2"/>
      <c r="K19" s="2"/>
      <c r="L19" s="2"/>
      <c r="M19" s="2"/>
      <c r="N19" s="2"/>
      <c r="O19" s="2"/>
    </row>
    <row r="20" spans="1:15">
      <c r="A20" t="s">
        <v>49</v>
      </c>
      <c r="D20" s="2">
        <f>D15+D17+D18</f>
        <v>15550.054399999999</v>
      </c>
      <c r="E20" s="2">
        <f t="shared" ref="E20:O20" si="7">E15+E17+E18</f>
        <v>11238.932479999999</v>
      </c>
      <c r="F20" s="2">
        <f t="shared" si="7"/>
        <v>9674.0311039999979</v>
      </c>
      <c r="G20" s="2">
        <f t="shared" si="7"/>
        <v>8252.5880319999997</v>
      </c>
      <c r="H20" s="2">
        <f t="shared" si="7"/>
        <v>5886.1387775999992</v>
      </c>
      <c r="I20" s="2">
        <f t="shared" si="7"/>
        <v>5849.02361088</v>
      </c>
      <c r="J20" s="2">
        <f t="shared" si="7"/>
        <v>5865.274957824</v>
      </c>
      <c r="K20" s="2">
        <f t="shared" si="7"/>
        <v>5997.5063252992004</v>
      </c>
      <c r="L20" s="2">
        <f t="shared" si="7"/>
        <v>6143.8706042265603</v>
      </c>
      <c r="M20" s="2">
        <f t="shared" si="7"/>
        <v>6297.1572252743681</v>
      </c>
      <c r="N20" s="2">
        <f t="shared" si="7"/>
        <v>6451.8073938281987</v>
      </c>
      <c r="O20" s="2">
        <f t="shared" si="7"/>
        <v>6606.9227283833534</v>
      </c>
    </row>
    <row r="21" spans="1:15">
      <c r="A21" t="s">
        <v>50</v>
      </c>
      <c r="D21" s="2">
        <f>(D10+D11+D12+D13)*1024*Pricing!$C$3</f>
        <v>12247.039999999999</v>
      </c>
      <c r="E21" s="2">
        <f>(E10+E11+E12+E13)*1024*Pricing!$C$3</f>
        <v>12718.08</v>
      </c>
      <c r="F21" s="2">
        <f>(F10+F11+F12+F13)*1024*Pricing!$C$3</f>
        <v>13189.119999999999</v>
      </c>
      <c r="G21" s="2">
        <f>(G10+G11+G12+G13)*1024*Pricing!$C$3</f>
        <v>13660.16</v>
      </c>
      <c r="H21" s="2">
        <f>(H10+H11+H12+H13)*1024*Pricing!$C$3</f>
        <v>14131.199999999999</v>
      </c>
      <c r="I21" s="2">
        <f>(I10+I11+I12+I13)*1024*Pricing!$C$3</f>
        <v>14602.24</v>
      </c>
      <c r="J21" s="2">
        <f>(J10+J11+J12+J13)*1024*Pricing!$C$3</f>
        <v>15073.279999999999</v>
      </c>
      <c r="K21" s="2">
        <f>(K10+K11+K12+K13)*1024*Pricing!$C$3</f>
        <v>15544.32</v>
      </c>
      <c r="L21" s="2">
        <f>(L10+L11+L12+L13)*1024*Pricing!$C$3</f>
        <v>16015.36</v>
      </c>
      <c r="M21" s="2">
        <f>(M10+M11+M12+M13)*1024*Pricing!$C$3</f>
        <v>16486.400000000001</v>
      </c>
      <c r="N21" s="2">
        <f>(N10+N11+N12+N13)*1024*Pricing!$C$3</f>
        <v>16957.440000000002</v>
      </c>
      <c r="O21" s="2">
        <f>(O10+O11+O12+O13)*1024*Pricing!$C$3</f>
        <v>17428.48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8A5B3-4043-4028-8CD9-7A347E8CBD87}">
  <dimension ref="A1:A10"/>
  <sheetViews>
    <sheetView workbookViewId="0">
      <selection activeCell="A12" sqref="A12"/>
    </sheetView>
  </sheetViews>
  <sheetFormatPr defaultRowHeight="15"/>
  <sheetData>
    <row r="1" spans="1:1">
      <c r="A1" t="s">
        <v>51</v>
      </c>
    </row>
    <row r="2" spans="1:1">
      <c r="A2" t="s">
        <v>52</v>
      </c>
    </row>
    <row r="3" spans="1:1">
      <c r="A3" t="s">
        <v>53</v>
      </c>
    </row>
    <row r="4" spans="1:1">
      <c r="A4" t="s">
        <v>54</v>
      </c>
    </row>
    <row r="6" spans="1:1">
      <c r="A6" t="s">
        <v>55</v>
      </c>
    </row>
    <row r="7" spans="1:1">
      <c r="A7" t="s">
        <v>56</v>
      </c>
    </row>
    <row r="8" spans="1:1">
      <c r="A8" t="s">
        <v>57</v>
      </c>
    </row>
    <row r="9" spans="1:1">
      <c r="A9" t="s">
        <v>58</v>
      </c>
    </row>
    <row r="10" spans="1:1">
      <c r="A10"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2023-04-22T00:57:18Z</dcterms:created>
  <dcterms:modified xsi:type="dcterms:W3CDTF">2023-04-24T05:27:37Z</dcterms:modified>
  <cp:category/>
  <cp:contentStatus/>
</cp:coreProperties>
</file>