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7140" windowHeight="6855"/>
  </bookViews>
  <sheets>
    <sheet name="Monthly Budget" sheetId="1" r:id="rId1"/>
    <sheet name="Envelopes" sheetId="2" r:id="rId2"/>
  </sheets>
  <calcPr calcId="145621"/>
</workbook>
</file>

<file path=xl/calcChain.xml><?xml version="1.0" encoding="utf-8"?>
<calcChain xmlns="http://schemas.openxmlformats.org/spreadsheetml/2006/main">
  <c r="F4" i="1" l="1"/>
  <c r="C33" i="1"/>
  <c r="C43" i="1"/>
  <c r="C34" i="1"/>
  <c r="N86" i="1" l="1"/>
  <c r="O86" i="1"/>
  <c r="O88" i="1" s="1"/>
  <c r="O61" i="1"/>
  <c r="O59" i="1"/>
  <c r="O29" i="1"/>
  <c r="O28" i="1"/>
  <c r="O26" i="1"/>
  <c r="O21" i="1"/>
  <c r="L87" i="1"/>
  <c r="L89" i="1" s="1"/>
  <c r="L86" i="1"/>
  <c r="L81" i="1"/>
  <c r="L74" i="1"/>
  <c r="L73" i="1"/>
  <c r="L72" i="1"/>
  <c r="L70" i="1"/>
  <c r="L67" i="1"/>
  <c r="L54" i="1"/>
  <c r="L43" i="1"/>
  <c r="L34" i="1"/>
  <c r="L33" i="1"/>
  <c r="L27" i="1"/>
  <c r="L25" i="1"/>
  <c r="L10" i="1"/>
  <c r="T6" i="1" l="1"/>
  <c r="C22" i="1" l="1"/>
  <c r="D2" i="1" l="1"/>
  <c r="E54" i="1" l="1"/>
  <c r="E86" i="1"/>
  <c r="E89" i="1"/>
  <c r="N6" i="1"/>
  <c r="L38" i="1" l="1"/>
  <c r="L39" i="1" s="1"/>
  <c r="R38" i="1" l="1"/>
  <c r="F58" i="2" l="1"/>
  <c r="C68" i="2"/>
  <c r="F57" i="2"/>
  <c r="F56" i="2"/>
  <c r="F31" i="2" l="1"/>
  <c r="C40" i="2"/>
  <c r="C35" i="2"/>
  <c r="C33" i="2"/>
  <c r="C32" i="2"/>
  <c r="K6" i="1" l="1"/>
  <c r="R36" i="2"/>
  <c r="R35" i="2"/>
  <c r="R30" i="2"/>
  <c r="R26" i="2"/>
  <c r="G21" i="2" l="1"/>
  <c r="M32" i="2"/>
  <c r="N37" i="2" l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O6" i="1" l="1"/>
  <c r="H6" i="1"/>
  <c r="L6" i="1" l="1"/>
  <c r="I38" i="1"/>
  <c r="I44" i="1"/>
  <c r="I82" i="1"/>
  <c r="I70" i="1"/>
  <c r="I54" i="1"/>
  <c r="I6" i="1" l="1"/>
  <c r="G3" i="2"/>
  <c r="C3" i="2"/>
  <c r="C90" i="1" l="1"/>
  <c r="D90" i="1"/>
  <c r="D30" i="1"/>
  <c r="E88" i="1"/>
  <c r="E87" i="1"/>
  <c r="E82" i="1"/>
  <c r="E81" i="1"/>
  <c r="E77" i="1"/>
  <c r="E75" i="1"/>
  <c r="E74" i="1"/>
  <c r="E73" i="1"/>
  <c r="E72" i="1"/>
  <c r="E71" i="1"/>
  <c r="E70" i="1"/>
  <c r="E69" i="1"/>
  <c r="E68" i="1"/>
  <c r="E67" i="1"/>
  <c r="E63" i="1"/>
  <c r="E62" i="1"/>
  <c r="E61" i="1"/>
  <c r="E60" i="1"/>
  <c r="E59" i="1"/>
  <c r="E55" i="1"/>
  <c r="E53" i="1"/>
  <c r="E52" i="1"/>
  <c r="E51" i="1"/>
  <c r="E50" i="1"/>
  <c r="E46" i="1"/>
  <c r="E45" i="1"/>
  <c r="E44" i="1"/>
  <c r="E43" i="1"/>
  <c r="E39" i="1"/>
  <c r="E38" i="1"/>
  <c r="E34" i="1"/>
  <c r="E33" i="1"/>
  <c r="E29" i="1"/>
  <c r="E28" i="1"/>
  <c r="E27" i="1"/>
  <c r="E26" i="1"/>
  <c r="E25" i="1"/>
  <c r="E17" i="1"/>
  <c r="E16" i="1"/>
  <c r="E15" i="1"/>
  <c r="E11" i="1"/>
  <c r="E10" i="1"/>
  <c r="E21" i="1"/>
  <c r="E22" i="1" s="1"/>
  <c r="C64" i="1"/>
  <c r="C83" i="1"/>
  <c r="D78" i="1"/>
  <c r="C78" i="1"/>
  <c r="D64" i="1"/>
  <c r="D56" i="1"/>
  <c r="C56" i="1"/>
  <c r="D47" i="1"/>
  <c r="C47" i="1"/>
  <c r="C40" i="1"/>
  <c r="C35" i="1"/>
  <c r="C30" i="1"/>
  <c r="D22" i="1"/>
  <c r="D18" i="1"/>
  <c r="C18" i="1"/>
  <c r="D83" i="1"/>
  <c r="D40" i="1"/>
  <c r="D35" i="1"/>
  <c r="D12" i="1"/>
  <c r="C12" i="1"/>
  <c r="E90" i="1" l="1"/>
  <c r="E78" i="1"/>
  <c r="D3" i="1"/>
  <c r="D4" i="1" s="1"/>
  <c r="E83" i="1"/>
  <c r="E12" i="1"/>
  <c r="E18" i="1"/>
  <c r="E64" i="1"/>
  <c r="E35" i="1"/>
  <c r="D6" i="1"/>
  <c r="F6" i="1" s="1"/>
  <c r="E47" i="1"/>
  <c r="E56" i="1"/>
  <c r="E40" i="1"/>
  <c r="E30" i="1"/>
</calcChain>
</file>

<file path=xl/sharedStrings.xml><?xml version="1.0" encoding="utf-8"?>
<sst xmlns="http://schemas.openxmlformats.org/spreadsheetml/2006/main" count="260" uniqueCount="119">
  <si>
    <t>CHARITY</t>
  </si>
  <si>
    <t>Tithes</t>
  </si>
  <si>
    <t>Charity &amp; Offering</t>
  </si>
  <si>
    <t>SAVING</t>
  </si>
  <si>
    <t>Emergency Fund</t>
  </si>
  <si>
    <t>Retirement Fund</t>
  </si>
  <si>
    <t>HOUSING</t>
  </si>
  <si>
    <t>UTILITIES</t>
  </si>
  <si>
    <t>Electricity</t>
  </si>
  <si>
    <t>Gas</t>
  </si>
  <si>
    <t>Water</t>
  </si>
  <si>
    <t>Phone</t>
  </si>
  <si>
    <t>Internet</t>
  </si>
  <si>
    <t>Netflix</t>
  </si>
  <si>
    <t>FOOD</t>
  </si>
  <si>
    <t>Groceries</t>
  </si>
  <si>
    <t>Restaurants</t>
  </si>
  <si>
    <t>CLOTHING</t>
  </si>
  <si>
    <t>Adults</t>
  </si>
  <si>
    <t>Cleaning/Laundry</t>
  </si>
  <si>
    <t>TRANSPORTATION</t>
  </si>
  <si>
    <t>Repairs &amp; Tires</t>
  </si>
  <si>
    <t>License &amp; Taxes</t>
  </si>
  <si>
    <t>Car Replacement</t>
  </si>
  <si>
    <t>MEDICAL / HEALTH</t>
  </si>
  <si>
    <t>Medications</t>
  </si>
  <si>
    <t>Doctor Bills</t>
  </si>
  <si>
    <t>Dentist</t>
  </si>
  <si>
    <t>Optometrist</t>
  </si>
  <si>
    <t>Other______</t>
  </si>
  <si>
    <t>INSURANCE</t>
  </si>
  <si>
    <t>Life Insurance</t>
  </si>
  <si>
    <t>Health Insurance</t>
  </si>
  <si>
    <t>Identity Theft</t>
  </si>
  <si>
    <t>Long-Term Care</t>
  </si>
  <si>
    <t>PERSONAL</t>
  </si>
  <si>
    <t>Toiletries</t>
  </si>
  <si>
    <t>Cosmetics/Hair Care</t>
  </si>
  <si>
    <t>Gifts</t>
  </si>
  <si>
    <t>Replace Furniture</t>
  </si>
  <si>
    <t>Pocket Money (His)</t>
  </si>
  <si>
    <t>Pocket Money (Hers)</t>
  </si>
  <si>
    <t>Pet Supplies</t>
  </si>
  <si>
    <t>RECREATION</t>
  </si>
  <si>
    <t>Entertainment</t>
  </si>
  <si>
    <t>Vacation</t>
  </si>
  <si>
    <t>DEBTS</t>
  </si>
  <si>
    <t>Spent</t>
  </si>
  <si>
    <t>Budgeted</t>
  </si>
  <si>
    <t>Percentage</t>
  </si>
  <si>
    <t>Monthly Take-Home Pay</t>
  </si>
  <si>
    <t>Total Budgeted</t>
  </si>
  <si>
    <t>Due Date</t>
  </si>
  <si>
    <t>(10-15%) Sub-Total</t>
  </si>
  <si>
    <t>Total Spent</t>
  </si>
  <si>
    <t>Take-Home Minus Budgeted</t>
  </si>
  <si>
    <t>(25-35%) Sub-Total</t>
  </si>
  <si>
    <t>(5-10%) Sub-Total</t>
  </si>
  <si>
    <t>(5-15%) Sub-Total</t>
  </si>
  <si>
    <t>(2-7%) Sub-Total</t>
  </si>
  <si>
    <t>(10-25%) Sub-Total</t>
  </si>
  <si>
    <t>Cushion</t>
  </si>
  <si>
    <t>Vet Care</t>
  </si>
  <si>
    <t>Car Repairs and Tires</t>
  </si>
  <si>
    <t>Food</t>
  </si>
  <si>
    <t>Clothing</t>
  </si>
  <si>
    <t>Cat Supplies</t>
  </si>
  <si>
    <t>Laundry</t>
  </si>
  <si>
    <t>Toiletries and Cleaning Supplies</t>
  </si>
  <si>
    <t>Hair Cuts</t>
  </si>
  <si>
    <t>Health Supplies</t>
  </si>
  <si>
    <t>Remaining</t>
  </si>
  <si>
    <t>Auto Insurance</t>
  </si>
  <si>
    <t>New</t>
  </si>
  <si>
    <t>Envelopes</t>
  </si>
  <si>
    <t>Income</t>
  </si>
  <si>
    <t>Date</t>
  </si>
  <si>
    <t>Amount</t>
  </si>
  <si>
    <t>Where</t>
  </si>
  <si>
    <t>Balance</t>
  </si>
  <si>
    <t>Food - Envelope</t>
  </si>
  <si>
    <t>Already Spent</t>
  </si>
  <si>
    <t>Metro</t>
  </si>
  <si>
    <t>gas</t>
  </si>
  <si>
    <t>Taco Bell</t>
  </si>
  <si>
    <t>BP Mineral Point</t>
  </si>
  <si>
    <t>Walmart</t>
  </si>
  <si>
    <t>Vitamins/Health Supplies</t>
  </si>
  <si>
    <t>Current</t>
  </si>
  <si>
    <t>August</t>
  </si>
  <si>
    <t>pay check</t>
  </si>
  <si>
    <t>cushion</t>
  </si>
  <si>
    <t>July still coming out</t>
  </si>
  <si>
    <t>initial</t>
  </si>
  <si>
    <t>extra paycheck</t>
  </si>
  <si>
    <t>car buyback</t>
  </si>
  <si>
    <t>purchase car</t>
  </si>
  <si>
    <t>september</t>
  </si>
  <si>
    <t>november</t>
  </si>
  <si>
    <t>october</t>
  </si>
  <si>
    <t>december</t>
  </si>
  <si>
    <t>january</t>
  </si>
  <si>
    <t>february</t>
  </si>
  <si>
    <t>gain share</t>
  </si>
  <si>
    <t>tax return</t>
  </si>
  <si>
    <t>Pay Date</t>
  </si>
  <si>
    <t>Massage</t>
  </si>
  <si>
    <t>\</t>
  </si>
  <si>
    <t>To Savings</t>
  </si>
  <si>
    <t>Car Payment</t>
  </si>
  <si>
    <t>Mortgage</t>
  </si>
  <si>
    <t>Baby Supplies</t>
  </si>
  <si>
    <t>Home Improvement</t>
  </si>
  <si>
    <t>Video Games</t>
  </si>
  <si>
    <t>Student Loan - 1</t>
  </si>
  <si>
    <t>Student Loan - 2</t>
  </si>
  <si>
    <t>Credit Card</t>
  </si>
  <si>
    <t>Envelope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</si>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</sst>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3" borderId="0" xfId="4" applyAlignment="1">
      <alignment horizontal="center"/>
    </xf>
    <xf numFmtId="0" fontId="0" fillId="3" borderId="0" xfId="4" applyFont="1" applyAlignment="1">
      <alignment horizontal="center"/>
    </xf>
    <xf numFmtId="44" fontId="0" fillId="0" borderId="0" xfId="1" applyFont="1"/>
    <xf numFmtId="9" fontId="0" fillId="0" borderId="0" xfId="2" applyFont="1"/>
    <xf numFmtId="9" fontId="0" fillId="0" borderId="0" xfId="2" applyFont="1" applyBorder="1"/>
    <xf numFmtId="0" fontId="3" fillId="2" borderId="0" xfId="3" applyFont="1" applyBorder="1"/>
    <xf numFmtId="0" fontId="1" fillId="3" borderId="0" xfId="4" applyBorder="1" applyAlignment="1">
      <alignment horizontal="center"/>
    </xf>
    <xf numFmtId="0" fontId="0" fillId="3" borderId="0" xfId="4" applyFont="1" applyBorder="1" applyAlignment="1">
      <alignment horizontal="center"/>
    </xf>
    <xf numFmtId="0" fontId="2" fillId="4" borderId="0" xfId="5" applyBorder="1"/>
    <xf numFmtId="44" fontId="1" fillId="5" borderId="0" xfId="6" applyNumberFormat="1" applyBorder="1"/>
    <xf numFmtId="9" fontId="1" fillId="5" borderId="0" xfId="6" applyNumberFormat="1" applyBorder="1"/>
    <xf numFmtId="0" fontId="2" fillId="6" borderId="0" xfId="7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0" fontId="0" fillId="7" borderId="0" xfId="4" applyFont="1" applyFill="1" applyAlignment="1">
      <alignment horizontal="center"/>
    </xf>
    <xf numFmtId="0" fontId="0" fillId="7" borderId="0" xfId="4" applyFont="1" applyFill="1" applyBorder="1" applyAlignment="1">
      <alignment horizontal="center"/>
    </xf>
    <xf numFmtId="14" fontId="1" fillId="8" borderId="0" xfId="6" applyNumberFormat="1" applyFill="1" applyBorder="1"/>
    <xf numFmtId="0" fontId="0" fillId="8" borderId="0" xfId="0" applyFill="1"/>
    <xf numFmtId="44" fontId="0" fillId="8" borderId="0" xfId="1" applyFont="1" applyFill="1"/>
    <xf numFmtId="0" fontId="0" fillId="9" borderId="0" xfId="0" applyFill="1"/>
    <xf numFmtId="44" fontId="0" fillId="9" borderId="0" xfId="1" applyFont="1" applyFill="1"/>
    <xf numFmtId="44" fontId="0" fillId="7" borderId="0" xfId="1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44" fontId="0" fillId="10" borderId="0" xfId="0" applyNumberFormat="1" applyFill="1"/>
    <xf numFmtId="0" fontId="4" fillId="0" borderId="0" xfId="0" applyFont="1"/>
    <xf numFmtId="44" fontId="0" fillId="0" borderId="0" xfId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20% - Accent2" xfId="6" builtinId="34"/>
    <cellStyle name="40% - Accent1" xfId="4" builtinId="31"/>
    <cellStyle name="60% - Accent1" xfId="5" builtinId="32"/>
    <cellStyle name="60% - Accent2" xfId="7" builtinId="36"/>
    <cellStyle name="Accent1" xfId="3" builtinId="29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7"/>
  <sheetViews>
    <sheetView tabSelected="1" topLeftCell="B1" zoomScale="90" zoomScaleNormal="90" workbookViewId="0">
      <pane ySplit="6" topLeftCell="A64" activePane="bottomLeft" state="frozen"/>
      <selection pane="bottomLeft" activeCell="C77" sqref="C77"/>
    </sheetView>
  </sheetViews>
  <sheetFormatPr defaultRowHeight="15" x14ac:dyDescent="0.25"/>
  <cols>
    <col min="1" max="1" width="3.28515625" customWidth="1"/>
    <col min="2" max="2" width="27.140625" bestFit="1" customWidth="1"/>
    <col min="3" max="3" width="11.140625" bestFit="1" customWidth="1"/>
    <col min="4" max="4" width="11.7109375" bestFit="1" customWidth="1"/>
    <col min="5" max="5" width="12" bestFit="1" customWidth="1"/>
    <col min="6" max="6" width="13.140625" bestFit="1" customWidth="1"/>
    <col min="7" max="7" width="2.28515625" customWidth="1"/>
    <col min="8" max="8" width="11.7109375" style="4" bestFit="1" customWidth="1"/>
    <col min="9" max="9" width="9.5703125" bestFit="1" customWidth="1"/>
    <col min="10" max="10" width="2.85546875" customWidth="1"/>
    <col min="11" max="11" width="12" bestFit="1" customWidth="1"/>
    <col min="12" max="12" width="13.140625" bestFit="1" customWidth="1"/>
    <col min="13" max="13" width="2.42578125" customWidth="1"/>
    <col min="14" max="14" width="12" bestFit="1" customWidth="1"/>
    <col min="15" max="15" width="13.140625" bestFit="1" customWidth="1"/>
    <col min="16" max="16" width="20.7109375" customWidth="1"/>
    <col min="17" max="17" width="0" hidden="1" customWidth="1"/>
    <col min="18" max="18" width="9.5703125" hidden="1" customWidth="1"/>
    <col min="19" max="19" width="10.140625" customWidth="1"/>
    <col min="20" max="20" width="9.85546875" bestFit="1" customWidth="1"/>
  </cols>
  <sheetData>
    <row r="2" spans="2:21" x14ac:dyDescent="0.25">
      <c r="B2" s="31" t="s">
        <v>50</v>
      </c>
      <c r="C2" s="31"/>
      <c r="D2" s="4">
        <f>L4+O4</f>
        <v>2000</v>
      </c>
      <c r="G2" s="26"/>
      <c r="H2" s="32" t="s">
        <v>74</v>
      </c>
      <c r="I2" s="32"/>
      <c r="J2" s="25"/>
      <c r="K2" s="34" t="s">
        <v>105</v>
      </c>
      <c r="L2" s="34"/>
      <c r="M2" s="26"/>
      <c r="N2" s="34" t="s">
        <v>105</v>
      </c>
      <c r="O2" s="34"/>
      <c r="Q2" t="s">
        <v>61</v>
      </c>
      <c r="R2" s="4">
        <v>200</v>
      </c>
    </row>
    <row r="3" spans="2:21" x14ac:dyDescent="0.25">
      <c r="B3" s="31" t="s">
        <v>51</v>
      </c>
      <c r="C3" s="31"/>
      <c r="D3" s="4">
        <f>SUM(D12,D18,D22,D30,D35,D40,D47,D56,D64,D78,D83,D90)</f>
        <v>2000</v>
      </c>
      <c r="F3" s="16" t="s">
        <v>71</v>
      </c>
      <c r="G3" s="26"/>
      <c r="J3" s="25"/>
      <c r="K3" s="33">
        <v>42978</v>
      </c>
      <c r="L3" s="33"/>
      <c r="M3" s="26"/>
      <c r="N3" s="33">
        <v>42992</v>
      </c>
      <c r="O3" s="33"/>
      <c r="P3" s="33"/>
      <c r="Q3" s="33"/>
    </row>
    <row r="4" spans="2:21" x14ac:dyDescent="0.25">
      <c r="B4" s="31" t="s">
        <v>55</v>
      </c>
      <c r="C4" s="31"/>
      <c r="D4" s="4">
        <f>D2-D3</f>
        <v>0</v>
      </c>
      <c r="F4" s="16">
        <f>SUM(D21,D26,D61,D86,D29,D88,D59)</f>
        <v>1095.6500000000001</v>
      </c>
      <c r="G4" s="26"/>
      <c r="J4" s="25"/>
      <c r="K4" s="15" t="s">
        <v>75</v>
      </c>
      <c r="L4" s="4">
        <v>1000</v>
      </c>
      <c r="M4" s="26"/>
      <c r="N4" s="15" t="s">
        <v>75</v>
      </c>
      <c r="O4" s="4">
        <v>1000</v>
      </c>
    </row>
    <row r="5" spans="2:21" x14ac:dyDescent="0.25">
      <c r="E5" s="16"/>
      <c r="F5" s="16"/>
      <c r="G5" s="26"/>
      <c r="H5" s="32"/>
      <c r="I5" s="32"/>
      <c r="J5" s="25"/>
      <c r="M5" s="26"/>
      <c r="S5" t="s">
        <v>117</v>
      </c>
      <c r="T5" t="s">
        <v>118</v>
      </c>
    </row>
    <row r="6" spans="2:21" x14ac:dyDescent="0.25">
      <c r="B6" s="31" t="s">
        <v>54</v>
      </c>
      <c r="C6" s="31"/>
      <c r="D6" s="4">
        <f>SUM(C12,C18,C22,C30,C35,C40,C47,C56,C64,C78,C83,C90)</f>
        <v>894.32999999999993</v>
      </c>
      <c r="F6" s="16">
        <f>D2-D6</f>
        <v>1105.67</v>
      </c>
      <c r="G6" s="26"/>
      <c r="H6" s="4">
        <f>SUM(H10:H90)</f>
        <v>0</v>
      </c>
      <c r="I6" s="4">
        <f>SUM(I10:I90)</f>
        <v>360</v>
      </c>
      <c r="J6" s="25"/>
      <c r="K6">
        <f>SUM(K9:K90)</f>
        <v>1000</v>
      </c>
      <c r="L6" s="16">
        <f>L4-K6</f>
        <v>0</v>
      </c>
      <c r="M6" s="26"/>
      <c r="N6">
        <f>SUM(N9:N90)</f>
        <v>1000</v>
      </c>
      <c r="O6" s="16">
        <f>O4-N6</f>
        <v>0</v>
      </c>
      <c r="T6">
        <f>SUM(T9:T90)</f>
        <v>510</v>
      </c>
    </row>
    <row r="7" spans="2:21" x14ac:dyDescent="0.25">
      <c r="D7" s="4"/>
    </row>
    <row r="9" spans="2:21" ht="18.75" x14ac:dyDescent="0.3">
      <c r="B9" s="7" t="s">
        <v>0</v>
      </c>
      <c r="C9" s="8" t="s">
        <v>47</v>
      </c>
      <c r="D9" s="8" t="s">
        <v>48</v>
      </c>
      <c r="E9" s="9" t="s">
        <v>49</v>
      </c>
      <c r="F9" s="18" t="s">
        <v>52</v>
      </c>
      <c r="G9" s="26"/>
      <c r="H9" s="18" t="s">
        <v>71</v>
      </c>
      <c r="I9" s="18" t="s">
        <v>73</v>
      </c>
      <c r="J9" s="25"/>
      <c r="K9" s="18" t="s">
        <v>48</v>
      </c>
      <c r="L9" s="18" t="s">
        <v>71</v>
      </c>
      <c r="M9" s="22"/>
      <c r="N9" s="18" t="s">
        <v>48</v>
      </c>
      <c r="O9" s="18" t="s">
        <v>71</v>
      </c>
    </row>
    <row r="10" spans="2:21" x14ac:dyDescent="0.25">
      <c r="B10" s="10" t="s">
        <v>1</v>
      </c>
      <c r="C10" s="4">
        <v>10</v>
      </c>
      <c r="D10" s="4">
        <v>10</v>
      </c>
      <c r="E10" s="6">
        <f>D10/D2</f>
        <v>5.0000000000000001E-3</v>
      </c>
      <c r="F10" s="14"/>
      <c r="G10" s="26"/>
      <c r="H10" s="4">
        <v>0</v>
      </c>
      <c r="I10" s="16">
        <v>10</v>
      </c>
      <c r="J10" s="25"/>
      <c r="K10" s="4">
        <v>10</v>
      </c>
      <c r="L10" s="4">
        <f>L4-K10</f>
        <v>990</v>
      </c>
      <c r="M10" s="23"/>
      <c r="N10" s="4"/>
      <c r="O10" s="4"/>
      <c r="S10" t="s">
        <v>107</v>
      </c>
      <c r="T10" s="4">
        <v>10</v>
      </c>
      <c r="U10" s="16"/>
    </row>
    <row r="11" spans="2:21" x14ac:dyDescent="0.25">
      <c r="B11" s="10" t="s">
        <v>2</v>
      </c>
      <c r="C11" s="4"/>
      <c r="D11" s="4"/>
      <c r="E11" s="6">
        <f>D11/D2</f>
        <v>0</v>
      </c>
      <c r="F11" s="14"/>
      <c r="G11" s="26"/>
      <c r="J11" s="25"/>
      <c r="K11" s="4"/>
      <c r="L11" s="4"/>
      <c r="M11" s="23"/>
      <c r="N11" s="4"/>
      <c r="O11" s="4"/>
    </row>
    <row r="12" spans="2:21" x14ac:dyDescent="0.25">
      <c r="B12" s="13" t="s">
        <v>53</v>
      </c>
      <c r="C12" s="11">
        <f>SUM(C10:C11)</f>
        <v>10</v>
      </c>
      <c r="D12" s="11">
        <f>SUM(D10:D11)</f>
        <v>10</v>
      </c>
      <c r="E12" s="12">
        <f>SUM(E10:E11)</f>
        <v>5.0000000000000001E-3</v>
      </c>
      <c r="F12" s="19"/>
      <c r="G12" s="26"/>
      <c r="H12" s="21"/>
      <c r="I12" s="20"/>
      <c r="J12" s="25"/>
      <c r="K12" s="21"/>
      <c r="L12" s="21"/>
      <c r="M12" s="23"/>
      <c r="N12" s="21"/>
      <c r="O12" s="21"/>
      <c r="T12" s="16"/>
    </row>
    <row r="13" spans="2:21" x14ac:dyDescent="0.25">
      <c r="B13" s="1"/>
      <c r="K13" s="4"/>
      <c r="L13" s="4"/>
      <c r="M13" s="4"/>
      <c r="N13" s="4"/>
      <c r="O13" s="4"/>
    </row>
    <row r="14" spans="2:21" ht="18.75" x14ac:dyDescent="0.3">
      <c r="B14" s="7" t="s">
        <v>3</v>
      </c>
      <c r="C14" s="2" t="s">
        <v>47</v>
      </c>
      <c r="D14" s="2" t="s">
        <v>48</v>
      </c>
      <c r="E14" s="3" t="s">
        <v>49</v>
      </c>
      <c r="F14" s="17" t="s">
        <v>52</v>
      </c>
      <c r="G14" s="26"/>
      <c r="H14" s="18" t="s">
        <v>71</v>
      </c>
      <c r="I14" s="18" t="s">
        <v>73</v>
      </c>
      <c r="J14" s="25"/>
      <c r="K14" s="24" t="s">
        <v>48</v>
      </c>
      <c r="L14" s="24" t="s">
        <v>71</v>
      </c>
      <c r="M14" s="23"/>
      <c r="N14" s="24" t="s">
        <v>48</v>
      </c>
      <c r="O14" s="24" t="s">
        <v>71</v>
      </c>
      <c r="T14" s="16"/>
    </row>
    <row r="15" spans="2:21" x14ac:dyDescent="0.25">
      <c r="B15" s="10" t="s">
        <v>4</v>
      </c>
      <c r="C15" s="4"/>
      <c r="D15" s="4"/>
      <c r="E15" s="6">
        <f>D15/D2</f>
        <v>0</v>
      </c>
      <c r="F15" s="14"/>
      <c r="G15" s="26"/>
      <c r="J15" s="25"/>
      <c r="K15" s="4"/>
      <c r="L15" s="4"/>
      <c r="M15" s="23"/>
      <c r="N15" s="4"/>
      <c r="O15" s="4"/>
    </row>
    <row r="16" spans="2:21" x14ac:dyDescent="0.25">
      <c r="B16" s="10" t="s">
        <v>5</v>
      </c>
      <c r="C16" s="4"/>
      <c r="D16" s="4"/>
      <c r="E16" s="6">
        <f>D16/D2</f>
        <v>0</v>
      </c>
      <c r="F16" s="14"/>
      <c r="G16" s="26"/>
      <c r="J16" s="25"/>
      <c r="K16" s="4"/>
      <c r="L16" s="4"/>
      <c r="M16" s="23"/>
      <c r="N16" s="4"/>
      <c r="O16" s="4"/>
      <c r="T16" s="16"/>
    </row>
    <row r="17" spans="2:15" x14ac:dyDescent="0.25">
      <c r="B17" s="10" t="s">
        <v>108</v>
      </c>
      <c r="C17" s="4"/>
      <c r="D17" s="4"/>
      <c r="E17" s="6">
        <f>D17/D2</f>
        <v>0</v>
      </c>
      <c r="F17" s="14"/>
      <c r="G17" s="26"/>
      <c r="J17" s="25"/>
      <c r="K17" s="4"/>
      <c r="L17" s="4"/>
      <c r="M17" s="23"/>
      <c r="N17" s="4"/>
      <c r="O17" s="4"/>
    </row>
    <row r="18" spans="2:15" x14ac:dyDescent="0.25">
      <c r="B18" s="13" t="s">
        <v>53</v>
      </c>
      <c r="C18" s="11">
        <f>SUM(C15:C17)</f>
        <v>0</v>
      </c>
      <c r="D18" s="11">
        <f t="shared" ref="D18:E18" si="0">SUM(D15:D17)</f>
        <v>0</v>
      </c>
      <c r="E18" s="12">
        <f t="shared" si="0"/>
        <v>0</v>
      </c>
      <c r="F18" s="19"/>
      <c r="G18" s="26"/>
      <c r="H18" s="21"/>
      <c r="I18" s="20"/>
      <c r="J18" s="25"/>
      <c r="K18" s="21"/>
      <c r="L18" s="21"/>
      <c r="M18" s="23"/>
      <c r="N18" s="21"/>
      <c r="O18" s="21"/>
    </row>
    <row r="19" spans="2:15" x14ac:dyDescent="0.25">
      <c r="K19" s="4"/>
      <c r="L19" s="4"/>
      <c r="M19" s="4"/>
      <c r="N19" s="4"/>
      <c r="O19" s="4"/>
    </row>
    <row r="20" spans="2:15" ht="18.75" x14ac:dyDescent="0.3">
      <c r="B20" s="7" t="s">
        <v>6</v>
      </c>
      <c r="C20" s="2" t="s">
        <v>47</v>
      </c>
      <c r="D20" s="2" t="s">
        <v>48</v>
      </c>
      <c r="E20" s="3" t="s">
        <v>49</v>
      </c>
      <c r="F20" s="17" t="s">
        <v>52</v>
      </c>
      <c r="G20" s="26"/>
      <c r="H20" s="18" t="s">
        <v>71</v>
      </c>
      <c r="I20" s="18" t="s">
        <v>73</v>
      </c>
      <c r="J20" s="25"/>
      <c r="K20" s="24" t="s">
        <v>48</v>
      </c>
      <c r="L20" s="24" t="s">
        <v>71</v>
      </c>
      <c r="M20" s="23"/>
      <c r="N20" s="24" t="s">
        <v>48</v>
      </c>
      <c r="O20" s="24" t="s">
        <v>71</v>
      </c>
    </row>
    <row r="21" spans="2:15" x14ac:dyDescent="0.25">
      <c r="B21" s="10" t="s">
        <v>110</v>
      </c>
      <c r="C21" s="29"/>
      <c r="D21" s="4">
        <v>650</v>
      </c>
      <c r="E21" s="5">
        <f>D21/D2</f>
        <v>0.32500000000000001</v>
      </c>
      <c r="F21" s="14">
        <v>43009</v>
      </c>
      <c r="G21" s="26"/>
      <c r="J21" s="25"/>
      <c r="K21" s="4"/>
      <c r="L21" s="4"/>
      <c r="M21" s="23"/>
      <c r="N21" s="4">
        <v>650</v>
      </c>
      <c r="O21" s="4">
        <f>O4-N21</f>
        <v>350</v>
      </c>
    </row>
    <row r="22" spans="2:15" x14ac:dyDescent="0.25">
      <c r="B22" s="13" t="s">
        <v>56</v>
      </c>
      <c r="C22" s="11">
        <f>SUM(C21)</f>
        <v>0</v>
      </c>
      <c r="D22" s="11">
        <f t="shared" ref="D22:E22" si="1">SUM(D21)</f>
        <v>650</v>
      </c>
      <c r="E22" s="12">
        <f t="shared" si="1"/>
        <v>0.32500000000000001</v>
      </c>
      <c r="F22" s="19"/>
      <c r="G22" s="26"/>
      <c r="H22" s="21"/>
      <c r="I22" s="20"/>
      <c r="J22" s="25"/>
      <c r="K22" s="21"/>
      <c r="L22" s="21"/>
      <c r="M22" s="23"/>
      <c r="N22" s="21"/>
      <c r="O22" s="21"/>
    </row>
    <row r="23" spans="2:15" x14ac:dyDescent="0.25">
      <c r="K23" s="4"/>
      <c r="L23" s="4"/>
      <c r="M23" s="4"/>
      <c r="N23" s="4"/>
      <c r="O23" s="4"/>
    </row>
    <row r="24" spans="2:15" ht="18.75" x14ac:dyDescent="0.3">
      <c r="B24" s="7" t="s">
        <v>7</v>
      </c>
      <c r="C24" s="2" t="s">
        <v>47</v>
      </c>
      <c r="D24" s="2" t="s">
        <v>48</v>
      </c>
      <c r="E24" s="3" t="s">
        <v>49</v>
      </c>
      <c r="F24" s="17" t="s">
        <v>52</v>
      </c>
      <c r="G24" s="26"/>
      <c r="H24" s="18" t="s">
        <v>71</v>
      </c>
      <c r="I24" s="18" t="s">
        <v>73</v>
      </c>
      <c r="J24" s="25"/>
      <c r="K24" s="24" t="s">
        <v>48</v>
      </c>
      <c r="L24" s="24" t="s">
        <v>71</v>
      </c>
      <c r="M24" s="23"/>
      <c r="N24" s="24" t="s">
        <v>48</v>
      </c>
      <c r="O24" s="24" t="s">
        <v>71</v>
      </c>
    </row>
    <row r="25" spans="2:15" x14ac:dyDescent="0.25">
      <c r="B25" s="10" t="s">
        <v>8</v>
      </c>
      <c r="C25" s="29">
        <v>60</v>
      </c>
      <c r="D25" s="4">
        <v>60</v>
      </c>
      <c r="E25" s="6">
        <f>D25/D2</f>
        <v>0.03</v>
      </c>
      <c r="F25" s="14">
        <v>42986</v>
      </c>
      <c r="G25" s="26"/>
      <c r="J25" s="25"/>
      <c r="K25" s="4">
        <v>60</v>
      </c>
      <c r="L25" s="4">
        <f>L10-K25</f>
        <v>930</v>
      </c>
      <c r="M25" s="23"/>
      <c r="N25" s="4"/>
      <c r="O25" s="4"/>
    </row>
    <row r="26" spans="2:15" x14ac:dyDescent="0.25">
      <c r="B26" s="10" t="s">
        <v>10</v>
      </c>
      <c r="C26" s="29"/>
      <c r="D26" s="4">
        <v>30</v>
      </c>
      <c r="E26" s="6">
        <f>D26/D2</f>
        <v>1.4999999999999999E-2</v>
      </c>
      <c r="F26" s="14">
        <v>43003</v>
      </c>
      <c r="G26" s="26"/>
      <c r="J26" s="25"/>
      <c r="K26" s="4"/>
      <c r="L26" s="4"/>
      <c r="M26" s="23"/>
      <c r="N26" s="4">
        <v>30</v>
      </c>
      <c r="O26" s="4">
        <f>O21-N26</f>
        <v>320</v>
      </c>
    </row>
    <row r="27" spans="2:15" x14ac:dyDescent="0.25">
      <c r="B27" s="10" t="s">
        <v>11</v>
      </c>
      <c r="C27" s="29">
        <v>80</v>
      </c>
      <c r="D27" s="4">
        <v>80</v>
      </c>
      <c r="E27" s="6">
        <f>D27/D2</f>
        <v>0.04</v>
      </c>
      <c r="F27" s="14">
        <v>42983</v>
      </c>
      <c r="G27" s="26"/>
      <c r="J27" s="25"/>
      <c r="K27" s="4">
        <v>80</v>
      </c>
      <c r="L27" s="4">
        <f>L25-K27</f>
        <v>850</v>
      </c>
      <c r="M27" s="23"/>
      <c r="N27" s="4"/>
      <c r="O27" s="4"/>
    </row>
    <row r="28" spans="2:15" x14ac:dyDescent="0.25">
      <c r="B28" s="10" t="s">
        <v>12</v>
      </c>
      <c r="C28" s="29">
        <v>45</v>
      </c>
      <c r="D28" s="4">
        <v>45</v>
      </c>
      <c r="E28" s="6">
        <f>D28/D2</f>
        <v>2.2499999999999999E-2</v>
      </c>
      <c r="F28" s="14">
        <v>42993</v>
      </c>
      <c r="G28" s="26"/>
      <c r="J28" s="25"/>
      <c r="K28" s="4"/>
      <c r="L28" s="4"/>
      <c r="M28" s="23"/>
      <c r="N28" s="4">
        <v>45</v>
      </c>
      <c r="O28" s="4">
        <f>O26-N28</f>
        <v>275</v>
      </c>
    </row>
    <row r="29" spans="2:15" x14ac:dyDescent="0.25">
      <c r="B29" s="10" t="s">
        <v>13</v>
      </c>
      <c r="C29" s="29"/>
      <c r="D29" s="4">
        <v>10.54</v>
      </c>
      <c r="E29" s="6">
        <f>D29/D2</f>
        <v>5.2699999999999995E-3</v>
      </c>
      <c r="F29" s="14">
        <v>43005</v>
      </c>
      <c r="G29" s="26"/>
      <c r="J29" s="25"/>
      <c r="K29" s="4"/>
      <c r="L29" s="4"/>
      <c r="M29" s="23"/>
      <c r="N29" s="4">
        <v>10.54</v>
      </c>
      <c r="O29" s="4">
        <f>O28-N29</f>
        <v>264.45999999999998</v>
      </c>
    </row>
    <row r="30" spans="2:15" x14ac:dyDescent="0.25">
      <c r="B30" s="13" t="s">
        <v>57</v>
      </c>
      <c r="C30" s="11">
        <f>SUM(C25:C29)</f>
        <v>185</v>
      </c>
      <c r="D30" s="11">
        <f>SUM(D25:D29)</f>
        <v>225.54</v>
      </c>
      <c r="E30" s="12">
        <f>SUM(E25:E29)</f>
        <v>0.11276999999999998</v>
      </c>
      <c r="F30" s="19"/>
      <c r="G30" s="26"/>
      <c r="H30" s="21"/>
      <c r="I30" s="20"/>
      <c r="J30" s="25"/>
      <c r="K30" s="21"/>
      <c r="L30" s="21"/>
      <c r="M30" s="23"/>
      <c r="N30" s="21"/>
      <c r="O30" s="21"/>
    </row>
    <row r="31" spans="2:15" x14ac:dyDescent="0.25">
      <c r="K31" s="4"/>
      <c r="L31" s="4"/>
      <c r="M31" s="4"/>
      <c r="N31" s="4"/>
      <c r="O31" s="4"/>
    </row>
    <row r="32" spans="2:15" ht="18.75" x14ac:dyDescent="0.3">
      <c r="B32" s="7" t="s">
        <v>14</v>
      </c>
      <c r="C32" s="2" t="s">
        <v>47</v>
      </c>
      <c r="D32" s="3" t="s">
        <v>48</v>
      </c>
      <c r="E32" s="3" t="s">
        <v>49</v>
      </c>
      <c r="F32" s="17" t="s">
        <v>52</v>
      </c>
      <c r="G32" s="26"/>
      <c r="H32" s="18" t="s">
        <v>71</v>
      </c>
      <c r="I32" s="18" t="s">
        <v>73</v>
      </c>
      <c r="J32" s="25"/>
      <c r="K32" s="24" t="s">
        <v>48</v>
      </c>
      <c r="L32" s="24" t="s">
        <v>71</v>
      </c>
      <c r="M32" s="23"/>
      <c r="N32" s="24" t="s">
        <v>48</v>
      </c>
      <c r="O32" s="24" t="s">
        <v>71</v>
      </c>
    </row>
    <row r="33" spans="2:21" x14ac:dyDescent="0.25">
      <c r="B33" s="10" t="s">
        <v>15</v>
      </c>
      <c r="C33" s="29">
        <f>230+6.21+1.41</f>
        <v>237.62</v>
      </c>
      <c r="D33" s="4">
        <v>253.94</v>
      </c>
      <c r="E33" s="6">
        <f>D33/D2</f>
        <v>0.12697</v>
      </c>
      <c r="F33" s="14"/>
      <c r="G33" s="26"/>
      <c r="H33" s="4">
        <v>0</v>
      </c>
      <c r="I33" s="16">
        <v>230</v>
      </c>
      <c r="J33" s="27"/>
      <c r="K33" s="4">
        <v>253.94</v>
      </c>
      <c r="L33" s="4">
        <f>L27-K33</f>
        <v>596.05999999999995</v>
      </c>
      <c r="M33" s="23"/>
      <c r="N33" s="4"/>
      <c r="O33" s="4"/>
      <c r="S33" t="s">
        <v>107</v>
      </c>
      <c r="T33" s="16">
        <v>230</v>
      </c>
    </row>
    <row r="34" spans="2:21" x14ac:dyDescent="0.25">
      <c r="B34" s="10" t="s">
        <v>16</v>
      </c>
      <c r="C34" s="29">
        <f>40</f>
        <v>40</v>
      </c>
      <c r="D34" s="29">
        <v>40</v>
      </c>
      <c r="E34" s="6">
        <f>D34/D2</f>
        <v>0.02</v>
      </c>
      <c r="F34" s="14"/>
      <c r="G34" s="26"/>
      <c r="H34" s="4">
        <v>0</v>
      </c>
      <c r="I34" s="16">
        <v>40</v>
      </c>
      <c r="J34" s="25"/>
      <c r="K34" s="4">
        <v>40</v>
      </c>
      <c r="L34" s="4">
        <f>L33-K34</f>
        <v>556.05999999999995</v>
      </c>
      <c r="M34" s="23"/>
      <c r="N34" s="4"/>
      <c r="O34" s="4"/>
      <c r="S34" t="s">
        <v>107</v>
      </c>
      <c r="T34" s="16">
        <v>40</v>
      </c>
      <c r="U34" s="16"/>
    </row>
    <row r="35" spans="2:21" x14ac:dyDescent="0.25">
      <c r="B35" s="13" t="s">
        <v>58</v>
      </c>
      <c r="C35" s="11">
        <f>SUM(C33:C34)</f>
        <v>277.62</v>
      </c>
      <c r="D35" s="11">
        <f>SUM(D33:D34)</f>
        <v>293.94</v>
      </c>
      <c r="E35" s="12">
        <f>SUM(E33:E34)</f>
        <v>0.14696999999999999</v>
      </c>
      <c r="F35" s="19"/>
      <c r="G35" s="26"/>
      <c r="H35" s="21"/>
      <c r="I35" s="20"/>
      <c r="J35" s="25"/>
      <c r="K35" s="21"/>
      <c r="L35" s="21"/>
      <c r="M35" s="23"/>
      <c r="N35" s="21"/>
      <c r="O35" s="21"/>
    </row>
    <row r="36" spans="2:21" x14ac:dyDescent="0.25">
      <c r="K36" s="4"/>
      <c r="L36" s="4"/>
      <c r="M36" s="4"/>
      <c r="N36" s="4"/>
      <c r="O36" s="4"/>
    </row>
    <row r="37" spans="2:21" ht="18.75" x14ac:dyDescent="0.3">
      <c r="B37" s="7" t="s">
        <v>17</v>
      </c>
      <c r="C37" s="2" t="s">
        <v>47</v>
      </c>
      <c r="D37" s="2" t="s">
        <v>48</v>
      </c>
      <c r="E37" s="3" t="s">
        <v>49</v>
      </c>
      <c r="F37" s="17" t="s">
        <v>52</v>
      </c>
      <c r="G37" s="26"/>
      <c r="H37" s="18" t="s">
        <v>71</v>
      </c>
      <c r="I37" s="18" t="s">
        <v>73</v>
      </c>
      <c r="J37" s="25"/>
      <c r="K37" s="24" t="s">
        <v>48</v>
      </c>
      <c r="L37" s="24" t="s">
        <v>71</v>
      </c>
      <c r="M37" s="23"/>
      <c r="N37" s="24" t="s">
        <v>48</v>
      </c>
      <c r="O37" s="24" t="s">
        <v>71</v>
      </c>
    </row>
    <row r="38" spans="2:21" x14ac:dyDescent="0.25">
      <c r="B38" s="10" t="s">
        <v>18</v>
      </c>
      <c r="C38" s="4">
        <v>20</v>
      </c>
      <c r="D38" s="4">
        <v>20</v>
      </c>
      <c r="E38" s="6">
        <f>D38/D2</f>
        <v>0.01</v>
      </c>
      <c r="F38" s="14"/>
      <c r="G38" s="26"/>
      <c r="H38" s="4">
        <v>0</v>
      </c>
      <c r="I38" s="16">
        <f>H38+D38</f>
        <v>20</v>
      </c>
      <c r="J38" s="27"/>
      <c r="K38" s="4">
        <v>20</v>
      </c>
      <c r="L38" s="4">
        <f>L34-K38</f>
        <v>536.05999999999995</v>
      </c>
      <c r="M38" s="23"/>
      <c r="N38" s="4"/>
      <c r="O38" s="4"/>
      <c r="R38">
        <f>39.16-14</f>
        <v>25.159999999999997</v>
      </c>
      <c r="S38" t="s">
        <v>107</v>
      </c>
      <c r="T38">
        <v>20</v>
      </c>
    </row>
    <row r="39" spans="2:21" x14ac:dyDescent="0.25">
      <c r="B39" s="10" t="s">
        <v>19</v>
      </c>
      <c r="C39" s="29">
        <v>30</v>
      </c>
      <c r="D39" s="4">
        <v>30</v>
      </c>
      <c r="E39" s="6">
        <f>D39/D2</f>
        <v>1.4999999999999999E-2</v>
      </c>
      <c r="F39" s="14"/>
      <c r="G39" s="26"/>
      <c r="H39" s="4">
        <v>0</v>
      </c>
      <c r="I39" s="16">
        <v>30</v>
      </c>
      <c r="J39" s="27"/>
      <c r="K39" s="4">
        <v>30</v>
      </c>
      <c r="L39" s="4">
        <f>L38-K39</f>
        <v>506.05999999999995</v>
      </c>
      <c r="M39" s="23"/>
      <c r="N39" s="4"/>
      <c r="O39" s="4"/>
      <c r="S39" t="s">
        <v>107</v>
      </c>
      <c r="T39">
        <v>30</v>
      </c>
      <c r="U39" s="16"/>
    </row>
    <row r="40" spans="2:21" x14ac:dyDescent="0.25">
      <c r="B40" s="13" t="s">
        <v>59</v>
      </c>
      <c r="C40" s="11">
        <f>SUM(C38:C39)</f>
        <v>50</v>
      </c>
      <c r="D40" s="11">
        <f>SUM(D38:D39)</f>
        <v>50</v>
      </c>
      <c r="E40" s="12">
        <f>SUM(E38:E39)</f>
        <v>2.5000000000000001E-2</v>
      </c>
      <c r="F40" s="19"/>
      <c r="G40" s="26"/>
      <c r="H40" s="21"/>
      <c r="I40" s="20"/>
      <c r="J40" s="25"/>
      <c r="K40" s="21"/>
      <c r="L40" s="21"/>
      <c r="M40" s="23"/>
      <c r="N40" s="21"/>
      <c r="O40" s="21"/>
    </row>
    <row r="41" spans="2:21" x14ac:dyDescent="0.25">
      <c r="K41" s="4"/>
      <c r="L41" s="4"/>
      <c r="M41" s="4"/>
      <c r="N41" s="4"/>
      <c r="O41" s="4"/>
    </row>
    <row r="42" spans="2:21" ht="18.75" x14ac:dyDescent="0.3">
      <c r="B42" s="7" t="s">
        <v>20</v>
      </c>
      <c r="C42" s="2" t="s">
        <v>47</v>
      </c>
      <c r="D42" s="2" t="s">
        <v>48</v>
      </c>
      <c r="E42" s="3" t="s">
        <v>49</v>
      </c>
      <c r="F42" s="17" t="s">
        <v>52</v>
      </c>
      <c r="G42" s="26"/>
      <c r="H42" s="18" t="s">
        <v>71</v>
      </c>
      <c r="I42" s="18" t="s">
        <v>73</v>
      </c>
      <c r="J42" s="25"/>
      <c r="K42" s="24" t="s">
        <v>48</v>
      </c>
      <c r="L42" s="24" t="s">
        <v>71</v>
      </c>
      <c r="M42" s="23"/>
      <c r="N42" s="24" t="s">
        <v>48</v>
      </c>
      <c r="O42" s="24" t="s">
        <v>71</v>
      </c>
    </row>
    <row r="43" spans="2:21" x14ac:dyDescent="0.25">
      <c r="B43" s="10" t="s">
        <v>9</v>
      </c>
      <c r="C43" s="29">
        <f>23.45+15.7</f>
        <v>39.15</v>
      </c>
      <c r="D43" s="4">
        <v>60</v>
      </c>
      <c r="E43" s="6">
        <f>D43/D2</f>
        <v>0.03</v>
      </c>
      <c r="F43" s="14"/>
      <c r="G43" s="26"/>
      <c r="J43" s="25"/>
      <c r="K43" s="4">
        <v>60</v>
      </c>
      <c r="L43" s="4">
        <f>L39-K43</f>
        <v>446.05999999999995</v>
      </c>
      <c r="M43" s="23"/>
      <c r="N43" s="4"/>
      <c r="O43" s="4"/>
    </row>
    <row r="44" spans="2:21" x14ac:dyDescent="0.25">
      <c r="B44" s="10" t="s">
        <v>21</v>
      </c>
      <c r="C44" s="4"/>
      <c r="D44" s="4"/>
      <c r="E44" s="6">
        <f>D44/D2</f>
        <v>0</v>
      </c>
      <c r="F44" s="14"/>
      <c r="G44" s="26"/>
      <c r="I44" s="16">
        <f>H44+D44</f>
        <v>0</v>
      </c>
      <c r="J44" s="27"/>
      <c r="K44" s="4"/>
      <c r="L44" s="4"/>
      <c r="M44" s="23"/>
      <c r="N44" s="4"/>
      <c r="O44" s="4"/>
    </row>
    <row r="45" spans="2:21" x14ac:dyDescent="0.25">
      <c r="B45" s="10" t="s">
        <v>22</v>
      </c>
      <c r="C45" s="4"/>
      <c r="D45" s="4"/>
      <c r="E45" s="6">
        <f>D45/D2</f>
        <v>0</v>
      </c>
      <c r="F45" s="14"/>
      <c r="G45" s="26"/>
      <c r="J45" s="25"/>
      <c r="K45" s="4"/>
      <c r="L45" s="4"/>
      <c r="M45" s="23"/>
      <c r="N45" s="4"/>
      <c r="O45" s="4"/>
    </row>
    <row r="46" spans="2:21" x14ac:dyDescent="0.25">
      <c r="B46" s="10" t="s">
        <v>23</v>
      </c>
      <c r="C46" s="4"/>
      <c r="D46" s="4"/>
      <c r="E46" s="6">
        <f>D46/D2</f>
        <v>0</v>
      </c>
      <c r="F46" s="14"/>
      <c r="G46" s="26"/>
      <c r="J46" s="25"/>
      <c r="K46" s="4"/>
      <c r="L46" s="4"/>
      <c r="M46" s="23"/>
      <c r="N46" s="4"/>
      <c r="O46" s="4"/>
    </row>
    <row r="47" spans="2:21" x14ac:dyDescent="0.25">
      <c r="B47" s="13" t="s">
        <v>53</v>
      </c>
      <c r="C47" s="11">
        <f>SUM(C43:C46)</f>
        <v>39.15</v>
      </c>
      <c r="D47" s="11">
        <f>SUM(D43:D46)</f>
        <v>60</v>
      </c>
      <c r="E47" s="12">
        <f>SUM(E43:E46)</f>
        <v>0.03</v>
      </c>
      <c r="F47" s="19"/>
      <c r="G47" s="26"/>
      <c r="H47" s="21"/>
      <c r="I47" s="20"/>
      <c r="J47" s="25"/>
      <c r="K47" s="21"/>
      <c r="L47" s="21"/>
      <c r="M47" s="23"/>
      <c r="N47" s="21"/>
      <c r="O47" s="21"/>
    </row>
    <row r="48" spans="2:21" x14ac:dyDescent="0.25">
      <c r="K48" s="4"/>
      <c r="L48" s="4"/>
      <c r="M48" s="4"/>
      <c r="N48" s="4"/>
      <c r="O48" s="4"/>
    </row>
    <row r="49" spans="2:21" ht="18.75" x14ac:dyDescent="0.3">
      <c r="B49" s="7" t="s">
        <v>24</v>
      </c>
      <c r="C49" s="2" t="s">
        <v>47</v>
      </c>
      <c r="D49" s="2" t="s">
        <v>48</v>
      </c>
      <c r="E49" s="3" t="s">
        <v>49</v>
      </c>
      <c r="F49" s="17" t="s">
        <v>52</v>
      </c>
      <c r="G49" s="26"/>
      <c r="H49" s="18" t="s">
        <v>71</v>
      </c>
      <c r="I49" s="18" t="s">
        <v>73</v>
      </c>
      <c r="J49" s="25"/>
      <c r="K49" s="24" t="s">
        <v>48</v>
      </c>
      <c r="L49" s="24" t="s">
        <v>71</v>
      </c>
      <c r="M49" s="23"/>
      <c r="N49" s="24" t="s">
        <v>48</v>
      </c>
      <c r="O49" s="24" t="s">
        <v>71</v>
      </c>
    </row>
    <row r="50" spans="2:21" x14ac:dyDescent="0.25">
      <c r="B50" s="10" t="s">
        <v>25</v>
      </c>
      <c r="C50" s="4"/>
      <c r="D50" s="4"/>
      <c r="E50" s="6">
        <f>D50/D2</f>
        <v>0</v>
      </c>
      <c r="F50" s="14"/>
      <c r="G50" s="26"/>
      <c r="J50" s="25"/>
      <c r="K50" s="4"/>
      <c r="L50" s="4"/>
      <c r="M50" s="23"/>
      <c r="N50" s="4"/>
      <c r="O50" s="4"/>
    </row>
    <row r="51" spans="2:21" x14ac:dyDescent="0.25">
      <c r="B51" s="10" t="s">
        <v>26</v>
      </c>
      <c r="C51" s="4"/>
      <c r="D51" s="4"/>
      <c r="E51" s="6">
        <f>D51/D2</f>
        <v>0</v>
      </c>
      <c r="F51" s="14"/>
      <c r="G51" s="26"/>
      <c r="J51" s="25"/>
      <c r="K51" s="4"/>
      <c r="L51" s="4"/>
      <c r="M51" s="23"/>
      <c r="N51" s="4"/>
      <c r="O51" s="4"/>
    </row>
    <row r="52" spans="2:21" x14ac:dyDescent="0.25">
      <c r="B52" s="10" t="s">
        <v>27</v>
      </c>
      <c r="C52" s="4"/>
      <c r="D52" s="4"/>
      <c r="E52" s="6">
        <f>D52/D2</f>
        <v>0</v>
      </c>
      <c r="F52" s="14"/>
      <c r="G52" s="26"/>
      <c r="J52" s="25"/>
      <c r="K52" s="4"/>
      <c r="L52" s="4"/>
      <c r="M52" s="23"/>
      <c r="N52" s="4"/>
      <c r="O52" s="4"/>
    </row>
    <row r="53" spans="2:21" x14ac:dyDescent="0.25">
      <c r="B53" s="10" t="s">
        <v>28</v>
      </c>
      <c r="C53" s="4"/>
      <c r="D53" s="4"/>
      <c r="E53" s="6">
        <f>D53/D2</f>
        <v>0</v>
      </c>
      <c r="F53" s="14"/>
      <c r="G53" s="26"/>
      <c r="J53" s="25"/>
      <c r="K53" s="4"/>
      <c r="L53" s="4"/>
      <c r="M53" s="23"/>
      <c r="N53" s="4"/>
      <c r="O53" s="4"/>
    </row>
    <row r="54" spans="2:21" x14ac:dyDescent="0.25">
      <c r="B54" s="10" t="s">
        <v>87</v>
      </c>
      <c r="C54" s="4">
        <v>20</v>
      </c>
      <c r="D54" s="4">
        <v>20</v>
      </c>
      <c r="E54" s="6">
        <f>D54/D2</f>
        <v>0.01</v>
      </c>
      <c r="F54" s="14"/>
      <c r="G54" s="26"/>
      <c r="H54" s="4">
        <v>0</v>
      </c>
      <c r="I54" s="16">
        <f>H54+D54</f>
        <v>20</v>
      </c>
      <c r="J54" s="27"/>
      <c r="K54" s="4">
        <v>20</v>
      </c>
      <c r="L54" s="4">
        <f>L43-K54</f>
        <v>426.05999999999995</v>
      </c>
      <c r="M54" s="23"/>
      <c r="N54" s="4"/>
      <c r="O54" s="4"/>
      <c r="S54" t="s">
        <v>107</v>
      </c>
      <c r="T54">
        <v>20</v>
      </c>
      <c r="U54" s="16"/>
    </row>
    <row r="55" spans="2:21" x14ac:dyDescent="0.25">
      <c r="B55" s="10" t="s">
        <v>29</v>
      </c>
      <c r="C55" s="4"/>
      <c r="D55" s="4"/>
      <c r="E55" s="6">
        <f>D55/D2</f>
        <v>0</v>
      </c>
      <c r="F55" s="14"/>
      <c r="G55" s="26"/>
      <c r="J55" s="25"/>
      <c r="K55" s="4"/>
      <c r="L55" s="4"/>
      <c r="M55" s="23"/>
      <c r="N55" s="4"/>
      <c r="O55" s="4"/>
    </row>
    <row r="56" spans="2:21" x14ac:dyDescent="0.25">
      <c r="B56" s="13" t="s">
        <v>57</v>
      </c>
      <c r="C56" s="11">
        <f>SUM(C50:C55)</f>
        <v>20</v>
      </c>
      <c r="D56" s="11">
        <f>SUM(D50:D55)</f>
        <v>20</v>
      </c>
      <c r="E56" s="12">
        <f>SUM(E50:E55)</f>
        <v>0.01</v>
      </c>
      <c r="F56" s="19"/>
      <c r="G56" s="26"/>
      <c r="H56" s="21"/>
      <c r="I56" s="20"/>
      <c r="J56" s="25"/>
      <c r="K56" s="21"/>
      <c r="L56" s="21"/>
      <c r="M56" s="23"/>
      <c r="N56" s="21"/>
      <c r="O56" s="21"/>
    </row>
    <row r="57" spans="2:21" x14ac:dyDescent="0.25">
      <c r="K57" s="4"/>
      <c r="L57" s="4"/>
      <c r="M57" s="4"/>
      <c r="N57" s="4"/>
      <c r="O57" s="4"/>
    </row>
    <row r="58" spans="2:21" ht="18.75" x14ac:dyDescent="0.3">
      <c r="B58" s="7" t="s">
        <v>30</v>
      </c>
      <c r="C58" s="2" t="s">
        <v>47</v>
      </c>
      <c r="D58" s="2" t="s">
        <v>48</v>
      </c>
      <c r="E58" s="3" t="s">
        <v>49</v>
      </c>
      <c r="F58" s="17" t="s">
        <v>52</v>
      </c>
      <c r="G58" s="26"/>
      <c r="H58" s="18" t="s">
        <v>71</v>
      </c>
      <c r="I58" s="18" t="s">
        <v>73</v>
      </c>
      <c r="J58" s="25"/>
      <c r="K58" s="24" t="s">
        <v>48</v>
      </c>
      <c r="L58" s="24" t="s">
        <v>71</v>
      </c>
      <c r="M58" s="23"/>
      <c r="N58" s="24" t="s">
        <v>48</v>
      </c>
      <c r="O58" s="24" t="s">
        <v>71</v>
      </c>
    </row>
    <row r="59" spans="2:21" x14ac:dyDescent="0.25">
      <c r="B59" s="10" t="s">
        <v>31</v>
      </c>
      <c r="C59" s="4"/>
      <c r="D59" s="4">
        <v>20</v>
      </c>
      <c r="E59" s="6">
        <f>D59/D2</f>
        <v>0.01</v>
      </c>
      <c r="F59" s="14">
        <v>42999</v>
      </c>
      <c r="G59" s="26"/>
      <c r="J59" s="25"/>
      <c r="K59" s="4"/>
      <c r="L59" s="4"/>
      <c r="M59" s="23"/>
      <c r="N59" s="4">
        <v>20</v>
      </c>
      <c r="O59" s="4">
        <f>O29-N59</f>
        <v>244.45999999999998</v>
      </c>
    </row>
    <row r="60" spans="2:21" x14ac:dyDescent="0.25">
      <c r="B60" s="10" t="s">
        <v>32</v>
      </c>
      <c r="C60" s="4"/>
      <c r="D60" s="4"/>
      <c r="E60" s="6">
        <f>D60/D2</f>
        <v>0</v>
      </c>
      <c r="F60" s="14"/>
      <c r="G60" s="26"/>
      <c r="J60" s="25"/>
      <c r="K60" s="4"/>
      <c r="L60" s="4"/>
      <c r="M60" s="23"/>
      <c r="N60" s="4"/>
      <c r="O60" s="4"/>
    </row>
    <row r="61" spans="2:21" x14ac:dyDescent="0.25">
      <c r="B61" s="10" t="s">
        <v>72</v>
      </c>
      <c r="C61" s="29"/>
      <c r="D61" s="4">
        <v>50</v>
      </c>
      <c r="E61" s="6">
        <f>D61/D2</f>
        <v>2.5000000000000001E-2</v>
      </c>
      <c r="F61" s="14">
        <v>42999</v>
      </c>
      <c r="G61" s="26"/>
      <c r="J61" s="25"/>
      <c r="K61" s="4"/>
      <c r="L61" s="4"/>
      <c r="M61" s="23"/>
      <c r="N61" s="4">
        <v>50</v>
      </c>
      <c r="O61" s="4">
        <f>O59-N61</f>
        <v>194.45999999999998</v>
      </c>
    </row>
    <row r="62" spans="2:21" x14ac:dyDescent="0.25">
      <c r="B62" s="10" t="s">
        <v>33</v>
      </c>
      <c r="C62" s="4"/>
      <c r="D62" s="4"/>
      <c r="E62" s="6">
        <f>D62/D2</f>
        <v>0</v>
      </c>
      <c r="F62" s="14"/>
      <c r="G62" s="26"/>
      <c r="J62" s="25"/>
      <c r="K62" s="4"/>
      <c r="L62" s="4"/>
      <c r="M62" s="23"/>
      <c r="N62" s="4"/>
      <c r="O62" s="4"/>
    </row>
    <row r="63" spans="2:21" x14ac:dyDescent="0.25">
      <c r="B63" s="10" t="s">
        <v>34</v>
      </c>
      <c r="C63" s="4"/>
      <c r="D63" s="4"/>
      <c r="E63" s="6">
        <f>D63/D2</f>
        <v>0</v>
      </c>
      <c r="F63" s="14"/>
      <c r="G63" s="26"/>
      <c r="J63" s="25"/>
      <c r="K63" s="4"/>
      <c r="L63" s="4"/>
      <c r="M63" s="23"/>
      <c r="N63" s="4"/>
      <c r="O63" s="4"/>
    </row>
    <row r="64" spans="2:21" x14ac:dyDescent="0.25">
      <c r="B64" s="13" t="s">
        <v>60</v>
      </c>
      <c r="C64" s="11">
        <f>SUM(C59:C63)</f>
        <v>0</v>
      </c>
      <c r="D64" s="11">
        <f t="shared" ref="D64:E64" si="2">SUM(D59:D63)</f>
        <v>70</v>
      </c>
      <c r="E64" s="12">
        <f t="shared" si="2"/>
        <v>3.5000000000000003E-2</v>
      </c>
      <c r="F64" s="19"/>
      <c r="G64" s="26"/>
      <c r="H64" s="21"/>
      <c r="I64" s="20"/>
      <c r="J64" s="25"/>
      <c r="K64" s="21"/>
      <c r="L64" s="21"/>
      <c r="M64" s="23"/>
      <c r="N64" s="21"/>
      <c r="O64" s="21"/>
    </row>
    <row r="65" spans="2:21" x14ac:dyDescent="0.25">
      <c r="K65" s="4"/>
      <c r="L65" s="4"/>
      <c r="M65" s="4"/>
      <c r="N65" s="4"/>
      <c r="O65" s="4"/>
    </row>
    <row r="66" spans="2:21" ht="18.75" x14ac:dyDescent="0.3">
      <c r="B66" s="7" t="s">
        <v>35</v>
      </c>
      <c r="C66" s="2" t="s">
        <v>47</v>
      </c>
      <c r="D66" s="2" t="s">
        <v>48</v>
      </c>
      <c r="E66" s="3" t="s">
        <v>49</v>
      </c>
      <c r="F66" s="17" t="s">
        <v>52</v>
      </c>
      <c r="G66" s="26"/>
      <c r="H66" s="18" t="s">
        <v>71</v>
      </c>
      <c r="I66" s="18" t="s">
        <v>73</v>
      </c>
      <c r="J66" s="25"/>
      <c r="K66" s="24" t="s">
        <v>48</v>
      </c>
      <c r="L66" s="24" t="s">
        <v>71</v>
      </c>
      <c r="M66" s="23"/>
      <c r="N66" s="24" t="s">
        <v>48</v>
      </c>
      <c r="O66" s="24" t="s">
        <v>71</v>
      </c>
    </row>
    <row r="67" spans="2:21" x14ac:dyDescent="0.25">
      <c r="B67" s="10" t="s">
        <v>36</v>
      </c>
      <c r="C67" s="29">
        <v>20</v>
      </c>
      <c r="D67" s="4">
        <v>20</v>
      </c>
      <c r="E67" s="6">
        <f>D67/D2</f>
        <v>0.01</v>
      </c>
      <c r="F67" s="14"/>
      <c r="G67" s="26"/>
      <c r="H67" s="4">
        <v>0</v>
      </c>
      <c r="I67" s="16">
        <v>0</v>
      </c>
      <c r="J67" s="27"/>
      <c r="K67" s="4">
        <v>20</v>
      </c>
      <c r="L67" s="4">
        <f>L54-K67</f>
        <v>406.05999999999995</v>
      </c>
      <c r="M67" s="23"/>
      <c r="N67" s="4"/>
      <c r="O67" s="4"/>
      <c r="S67" t="s">
        <v>107</v>
      </c>
      <c r="T67">
        <v>20</v>
      </c>
      <c r="U67" s="16"/>
    </row>
    <row r="68" spans="2:21" x14ac:dyDescent="0.25">
      <c r="B68" s="10" t="s">
        <v>37</v>
      </c>
      <c r="C68" s="29"/>
      <c r="D68" s="4"/>
      <c r="E68" s="6">
        <f>D68/D2</f>
        <v>0</v>
      </c>
      <c r="F68" s="14"/>
      <c r="G68" s="26"/>
      <c r="H68" s="4">
        <v>0</v>
      </c>
      <c r="I68" s="16">
        <v>0</v>
      </c>
      <c r="J68" s="27"/>
      <c r="K68" s="4"/>
      <c r="L68" s="4"/>
      <c r="M68" s="23"/>
      <c r="N68" s="4"/>
      <c r="O68" s="4"/>
    </row>
    <row r="69" spans="2:21" x14ac:dyDescent="0.25">
      <c r="B69" s="10" t="s">
        <v>106</v>
      </c>
      <c r="C69" s="29"/>
      <c r="D69" s="4"/>
      <c r="E69" s="6">
        <f>D69/D2</f>
        <v>0</v>
      </c>
      <c r="F69" s="14"/>
      <c r="G69" s="26"/>
      <c r="J69" s="25"/>
      <c r="K69" s="4"/>
      <c r="L69" s="4"/>
      <c r="M69" s="23"/>
      <c r="N69" s="4"/>
      <c r="O69" s="4"/>
    </row>
    <row r="70" spans="2:21" x14ac:dyDescent="0.25">
      <c r="B70" s="10" t="s">
        <v>38</v>
      </c>
      <c r="C70" s="29">
        <v>10</v>
      </c>
      <c r="D70" s="4">
        <v>10</v>
      </c>
      <c r="E70" s="6">
        <f>D70/D2</f>
        <v>5.0000000000000001E-3</v>
      </c>
      <c r="F70" s="14"/>
      <c r="G70" s="26"/>
      <c r="I70" s="16">
        <f>H70+D70</f>
        <v>10</v>
      </c>
      <c r="J70" s="27"/>
      <c r="K70" s="4">
        <v>10</v>
      </c>
      <c r="L70" s="4">
        <f>L67-K70</f>
        <v>396.05999999999995</v>
      </c>
      <c r="M70" s="23"/>
      <c r="N70" s="4"/>
      <c r="O70" s="4"/>
      <c r="S70" t="s">
        <v>107</v>
      </c>
      <c r="T70">
        <v>10</v>
      </c>
    </row>
    <row r="71" spans="2:21" x14ac:dyDescent="0.25">
      <c r="B71" s="10" t="s">
        <v>39</v>
      </c>
      <c r="C71" s="4"/>
      <c r="D71" s="4"/>
      <c r="E71" s="6">
        <f>D71/D2</f>
        <v>0</v>
      </c>
      <c r="F71" s="14"/>
      <c r="G71" s="26"/>
      <c r="J71" s="25"/>
      <c r="K71" s="4"/>
      <c r="L71" s="4"/>
      <c r="M71" s="23"/>
      <c r="N71" s="4"/>
      <c r="O71" s="4"/>
    </row>
    <row r="72" spans="2:21" x14ac:dyDescent="0.25">
      <c r="B72" s="10" t="s">
        <v>40</v>
      </c>
      <c r="C72" s="4">
        <v>30</v>
      </c>
      <c r="D72" s="4">
        <v>30</v>
      </c>
      <c r="E72" s="6">
        <f>D72/D2</f>
        <v>1.4999999999999999E-2</v>
      </c>
      <c r="F72" s="14"/>
      <c r="G72" s="26"/>
      <c r="J72" s="25"/>
      <c r="K72" s="4">
        <v>30</v>
      </c>
      <c r="L72" s="4">
        <f>L70-K72</f>
        <v>366.05999999999995</v>
      </c>
      <c r="M72" s="23"/>
      <c r="N72" s="4"/>
      <c r="O72" s="4"/>
      <c r="S72" t="s">
        <v>107</v>
      </c>
      <c r="T72">
        <v>30</v>
      </c>
      <c r="U72" s="16"/>
    </row>
    <row r="73" spans="2:21" x14ac:dyDescent="0.25">
      <c r="B73" s="10" t="s">
        <v>41</v>
      </c>
      <c r="C73" s="29">
        <v>30</v>
      </c>
      <c r="D73" s="4">
        <v>30</v>
      </c>
      <c r="E73" s="6">
        <f>D73/D2</f>
        <v>1.4999999999999999E-2</v>
      </c>
      <c r="F73" s="14"/>
      <c r="G73" s="26"/>
      <c r="J73" s="25"/>
      <c r="K73" s="4">
        <v>30</v>
      </c>
      <c r="L73" s="4">
        <f>L72-K73</f>
        <v>336.05999999999995</v>
      </c>
      <c r="M73" s="23"/>
      <c r="N73" s="4"/>
      <c r="O73" s="4"/>
      <c r="S73" t="s">
        <v>107</v>
      </c>
      <c r="T73">
        <v>30</v>
      </c>
      <c r="U73" s="16"/>
    </row>
    <row r="74" spans="2:21" x14ac:dyDescent="0.25">
      <c r="B74" s="10" t="s">
        <v>42</v>
      </c>
      <c r="C74" s="4">
        <v>20</v>
      </c>
      <c r="D74" s="4">
        <v>20</v>
      </c>
      <c r="E74" s="6">
        <f>D74/D2</f>
        <v>0.01</v>
      </c>
      <c r="F74" s="14"/>
      <c r="G74" s="26"/>
      <c r="H74" s="4">
        <v>0</v>
      </c>
      <c r="I74" s="16">
        <v>0</v>
      </c>
      <c r="J74" s="27"/>
      <c r="K74" s="4">
        <v>20</v>
      </c>
      <c r="L74" s="4">
        <f>L73-K74</f>
        <v>316.05999999999995</v>
      </c>
      <c r="M74" s="23"/>
      <c r="N74" s="4"/>
      <c r="O74" s="4"/>
      <c r="S74" t="s">
        <v>107</v>
      </c>
      <c r="T74">
        <v>20</v>
      </c>
    </row>
    <row r="75" spans="2:21" x14ac:dyDescent="0.25">
      <c r="B75" s="10" t="s">
        <v>111</v>
      </c>
      <c r="C75" s="4"/>
      <c r="D75" s="4"/>
      <c r="E75" s="6">
        <f>D75/D2</f>
        <v>0</v>
      </c>
      <c r="F75" s="14"/>
      <c r="G75" s="26"/>
      <c r="J75" s="25"/>
      <c r="K75" s="4"/>
      <c r="L75" s="4"/>
      <c r="M75" s="23"/>
      <c r="N75" s="4"/>
      <c r="O75" s="4"/>
    </row>
    <row r="76" spans="2:21" x14ac:dyDescent="0.25">
      <c r="B76" s="10" t="s">
        <v>112</v>
      </c>
      <c r="C76" s="29">
        <v>27.15</v>
      </c>
      <c r="D76" s="4"/>
      <c r="E76" s="6"/>
      <c r="F76" s="14"/>
      <c r="G76" s="26"/>
      <c r="J76" s="25"/>
      <c r="K76" s="4"/>
      <c r="L76" s="4"/>
      <c r="M76" s="23"/>
      <c r="N76" s="4"/>
      <c r="O76" s="4"/>
    </row>
    <row r="77" spans="2:21" x14ac:dyDescent="0.25">
      <c r="B77" s="10" t="s">
        <v>113</v>
      </c>
      <c r="C77" s="4"/>
      <c r="D77" s="4"/>
      <c r="E77" s="6">
        <f>D77/D2</f>
        <v>0</v>
      </c>
      <c r="F77" s="14"/>
      <c r="G77" s="26"/>
      <c r="J77" s="25"/>
      <c r="K77" s="4"/>
      <c r="L77" s="4"/>
      <c r="M77" s="23"/>
      <c r="N77" s="4"/>
      <c r="O77" s="4"/>
    </row>
    <row r="78" spans="2:21" x14ac:dyDescent="0.25">
      <c r="B78" s="13" t="s">
        <v>57</v>
      </c>
      <c r="C78" s="11">
        <f>SUM(C67:C77)</f>
        <v>137.15</v>
      </c>
      <c r="D78" s="11">
        <f>SUM(D67:D77)</f>
        <v>110</v>
      </c>
      <c r="E78" s="12">
        <f>SUM(E67:E77)</f>
        <v>5.5E-2</v>
      </c>
      <c r="F78" s="19"/>
      <c r="G78" s="26"/>
      <c r="H78" s="21"/>
      <c r="I78" s="20"/>
      <c r="J78" s="25"/>
      <c r="K78" s="21"/>
      <c r="L78" s="21"/>
      <c r="M78" s="23"/>
      <c r="N78" s="21"/>
      <c r="O78" s="21"/>
    </row>
    <row r="79" spans="2:21" x14ac:dyDescent="0.25">
      <c r="K79" s="4"/>
      <c r="L79" s="4"/>
      <c r="M79" s="4"/>
      <c r="N79" s="4"/>
      <c r="O79" s="4"/>
    </row>
    <row r="80" spans="2:21" ht="18.75" x14ac:dyDescent="0.3">
      <c r="B80" s="7" t="s">
        <v>43</v>
      </c>
      <c r="C80" s="2" t="s">
        <v>47</v>
      </c>
      <c r="D80" s="2" t="s">
        <v>48</v>
      </c>
      <c r="E80" s="3" t="s">
        <v>49</v>
      </c>
      <c r="F80" s="17" t="s">
        <v>52</v>
      </c>
      <c r="G80" s="26"/>
      <c r="H80" s="18" t="s">
        <v>71</v>
      </c>
      <c r="I80" s="18" t="s">
        <v>73</v>
      </c>
      <c r="J80" s="25"/>
      <c r="K80" s="24" t="s">
        <v>48</v>
      </c>
      <c r="L80" s="24" t="s">
        <v>71</v>
      </c>
      <c r="M80" s="23"/>
      <c r="N80" s="24" t="s">
        <v>48</v>
      </c>
      <c r="O80" s="24" t="s">
        <v>71</v>
      </c>
    </row>
    <row r="81" spans="2:21" x14ac:dyDescent="0.25">
      <c r="B81" s="10" t="s">
        <v>44</v>
      </c>
      <c r="C81" s="29">
        <v>50</v>
      </c>
      <c r="D81" s="4">
        <v>50</v>
      </c>
      <c r="E81" s="6">
        <f>D81/D2</f>
        <v>2.5000000000000001E-2</v>
      </c>
      <c r="F81" s="14"/>
      <c r="G81" s="26"/>
      <c r="H81" s="4">
        <v>0</v>
      </c>
      <c r="I81" s="16">
        <v>0</v>
      </c>
      <c r="J81" s="27"/>
      <c r="K81" s="4">
        <v>50</v>
      </c>
      <c r="L81" s="4">
        <f>L74-K81</f>
        <v>266.05999999999995</v>
      </c>
      <c r="M81" s="23"/>
      <c r="N81" s="4"/>
      <c r="O81" s="4"/>
      <c r="S81" t="s">
        <v>107</v>
      </c>
      <c r="T81">
        <v>50</v>
      </c>
      <c r="U81" s="16"/>
    </row>
    <row r="82" spans="2:21" x14ac:dyDescent="0.25">
      <c r="B82" s="10" t="s">
        <v>45</v>
      </c>
      <c r="C82" s="4"/>
      <c r="D82" s="4"/>
      <c r="E82" s="6">
        <f>D82/D2</f>
        <v>0</v>
      </c>
      <c r="F82" s="14"/>
      <c r="G82" s="26"/>
      <c r="I82" s="16">
        <f>H82+D82</f>
        <v>0</v>
      </c>
      <c r="J82" s="27"/>
      <c r="K82" s="4"/>
      <c r="L82" s="4"/>
      <c r="M82" s="23"/>
      <c r="N82" s="4"/>
      <c r="O82" s="4"/>
    </row>
    <row r="83" spans="2:21" x14ac:dyDescent="0.25">
      <c r="B83" s="13" t="s">
        <v>57</v>
      </c>
      <c r="C83" s="11">
        <f>SUM(C81:C82)</f>
        <v>50</v>
      </c>
      <c r="D83" s="11">
        <f>SUM(D81:D82)</f>
        <v>50</v>
      </c>
      <c r="E83" s="12">
        <f>SUM(E81:E82)</f>
        <v>2.5000000000000001E-2</v>
      </c>
      <c r="F83" s="19"/>
      <c r="G83" s="26"/>
      <c r="H83" s="21"/>
      <c r="I83" s="20"/>
      <c r="J83" s="25"/>
      <c r="K83" s="21"/>
      <c r="L83" s="21"/>
      <c r="M83" s="23"/>
      <c r="N83" s="21"/>
      <c r="O83" s="21"/>
    </row>
    <row r="84" spans="2:21" x14ac:dyDescent="0.25">
      <c r="K84" s="4"/>
      <c r="L84" s="4"/>
      <c r="M84" s="4"/>
      <c r="N84" s="4"/>
      <c r="O84" s="4"/>
    </row>
    <row r="85" spans="2:21" ht="18.75" x14ac:dyDescent="0.3">
      <c r="B85" s="7" t="s">
        <v>46</v>
      </c>
      <c r="C85" s="2" t="s">
        <v>47</v>
      </c>
      <c r="D85" s="2" t="s">
        <v>48</v>
      </c>
      <c r="E85" s="3" t="s">
        <v>49</v>
      </c>
      <c r="F85" s="17" t="s">
        <v>52</v>
      </c>
      <c r="G85" s="26"/>
      <c r="H85" s="18" t="s">
        <v>71</v>
      </c>
      <c r="I85" s="18" t="s">
        <v>73</v>
      </c>
      <c r="J85" s="25"/>
      <c r="K85" s="24" t="s">
        <v>48</v>
      </c>
      <c r="L85" s="24" t="s">
        <v>71</v>
      </c>
      <c r="M85" s="23"/>
      <c r="N85" s="24" t="s">
        <v>48</v>
      </c>
      <c r="O85" s="24" t="s">
        <v>71</v>
      </c>
    </row>
    <row r="86" spans="2:21" x14ac:dyDescent="0.25">
      <c r="B86" s="10" t="s">
        <v>109</v>
      </c>
      <c r="C86" s="29"/>
      <c r="D86" s="4">
        <v>210.11</v>
      </c>
      <c r="E86" s="6">
        <f>D86/D2</f>
        <v>0.10505500000000001</v>
      </c>
      <c r="F86" s="14">
        <v>43009</v>
      </c>
      <c r="G86" s="26"/>
      <c r="J86" s="25"/>
      <c r="K86" s="4">
        <v>140.65</v>
      </c>
      <c r="L86" s="4">
        <f>L81-K86</f>
        <v>125.40999999999994</v>
      </c>
      <c r="M86" s="23"/>
      <c r="N86" s="4">
        <f>D86-K86</f>
        <v>69.460000000000008</v>
      </c>
      <c r="O86" s="4">
        <f>O61-N86</f>
        <v>124.99999999999997</v>
      </c>
    </row>
    <row r="87" spans="2:21" x14ac:dyDescent="0.25">
      <c r="B87" s="10" t="s">
        <v>114</v>
      </c>
      <c r="C87" s="4">
        <v>75.41</v>
      </c>
      <c r="D87" s="4">
        <v>75.41</v>
      </c>
      <c r="E87" s="6">
        <f>D87/D2</f>
        <v>3.7704999999999995E-2</v>
      </c>
      <c r="F87" s="14">
        <v>42989</v>
      </c>
      <c r="G87" s="26"/>
      <c r="J87" s="25"/>
      <c r="K87" s="4">
        <v>75.41</v>
      </c>
      <c r="L87" s="4">
        <f>L86-K87</f>
        <v>49.999999999999943</v>
      </c>
      <c r="M87" s="23"/>
      <c r="N87" s="4"/>
      <c r="O87" s="4"/>
    </row>
    <row r="88" spans="2:21" x14ac:dyDescent="0.25">
      <c r="B88" s="10" t="s">
        <v>115</v>
      </c>
      <c r="C88" s="29"/>
      <c r="D88" s="4">
        <v>125</v>
      </c>
      <c r="E88" s="6">
        <f>D88/D2</f>
        <v>6.25E-2</v>
      </c>
      <c r="F88" s="14">
        <v>43006</v>
      </c>
      <c r="G88" s="26"/>
      <c r="J88" s="25"/>
      <c r="K88" s="4"/>
      <c r="L88" s="4"/>
      <c r="M88" s="23"/>
      <c r="N88" s="4">
        <v>125</v>
      </c>
      <c r="O88" s="4">
        <f>O86-N88</f>
        <v>0</v>
      </c>
    </row>
    <row r="89" spans="2:21" x14ac:dyDescent="0.25">
      <c r="B89" s="10" t="s">
        <v>116</v>
      </c>
      <c r="C89" s="29">
        <v>50</v>
      </c>
      <c r="D89" s="4">
        <v>50</v>
      </c>
      <c r="E89" s="6">
        <f>D89/D2</f>
        <v>2.5000000000000001E-2</v>
      </c>
      <c r="F89" s="14">
        <v>42983</v>
      </c>
      <c r="G89" s="26"/>
      <c r="J89" s="25"/>
      <c r="K89" s="4">
        <v>50</v>
      </c>
      <c r="L89" s="4">
        <f>L87-K89</f>
        <v>-5.6843418860808015E-14</v>
      </c>
      <c r="M89" s="23"/>
      <c r="N89" s="4"/>
      <c r="O89" s="4"/>
    </row>
    <row r="90" spans="2:21" x14ac:dyDescent="0.25">
      <c r="B90" s="13" t="s">
        <v>57</v>
      </c>
      <c r="C90" s="11">
        <f>SUM(C86:C89)</f>
        <v>125.41</v>
      </c>
      <c r="D90" s="11">
        <f>SUM(D86:D89)</f>
        <v>460.52</v>
      </c>
      <c r="E90" s="12">
        <f>SUM(E86:E89)</f>
        <v>0.23025999999999999</v>
      </c>
      <c r="F90" s="19"/>
      <c r="G90" s="26"/>
      <c r="H90" s="21"/>
      <c r="I90" s="20"/>
      <c r="J90" s="25"/>
      <c r="K90" s="21"/>
      <c r="L90" s="21"/>
      <c r="M90" s="23"/>
      <c r="N90" s="21"/>
      <c r="O90" s="21"/>
    </row>
    <row r="91" spans="2:21" x14ac:dyDescent="0.25">
      <c r="K91" s="4"/>
      <c r="L91" s="4"/>
      <c r="M91" s="4"/>
      <c r="N91" s="4"/>
      <c r="O91" s="4"/>
    </row>
    <row r="92" spans="2:21" x14ac:dyDescent="0.25">
      <c r="K92" s="4"/>
      <c r="L92" s="4"/>
      <c r="M92" s="4"/>
      <c r="N92" s="4"/>
      <c r="O92" s="4"/>
    </row>
    <row r="93" spans="2:21" x14ac:dyDescent="0.25">
      <c r="K93" s="4"/>
      <c r="L93" s="4"/>
      <c r="M93" s="4"/>
      <c r="N93" s="4"/>
      <c r="O93" s="4"/>
    </row>
    <row r="94" spans="2:21" x14ac:dyDescent="0.25">
      <c r="C94" s="29"/>
      <c r="D94" s="30"/>
      <c r="E94" s="29"/>
      <c r="K94" s="4"/>
      <c r="L94" s="4"/>
      <c r="M94" s="4"/>
      <c r="N94" s="4"/>
      <c r="O94" s="4"/>
    </row>
    <row r="95" spans="2:21" x14ac:dyDescent="0.25">
      <c r="C95" s="29"/>
      <c r="D95" s="30"/>
      <c r="E95" s="29"/>
      <c r="K95" s="4"/>
      <c r="L95" s="4"/>
      <c r="M95" s="4"/>
      <c r="N95" s="4"/>
      <c r="O95" s="4"/>
    </row>
    <row r="96" spans="2:21" x14ac:dyDescent="0.25">
      <c r="C96" s="29"/>
      <c r="K96" s="4"/>
      <c r="L96" s="4"/>
      <c r="M96" s="4"/>
      <c r="N96" s="4"/>
      <c r="O96" s="4"/>
    </row>
    <row r="97" spans="3:15" x14ac:dyDescent="0.25">
      <c r="C97" s="29"/>
      <c r="K97" s="4"/>
      <c r="L97" s="4"/>
      <c r="M97" s="4"/>
      <c r="N97" s="4"/>
      <c r="O97" s="4"/>
    </row>
    <row r="98" spans="3:15" x14ac:dyDescent="0.25">
      <c r="C98" s="29"/>
      <c r="K98" s="4"/>
      <c r="L98" s="4"/>
      <c r="M98" s="4"/>
      <c r="N98" s="4"/>
      <c r="O98" s="4"/>
    </row>
    <row r="99" spans="3:15" x14ac:dyDescent="0.25">
      <c r="C99" s="29"/>
      <c r="K99" s="4"/>
      <c r="L99" s="4"/>
      <c r="M99" s="4"/>
      <c r="N99" s="4"/>
      <c r="O99" s="4"/>
    </row>
    <row r="100" spans="3:15" x14ac:dyDescent="0.25">
      <c r="C100" s="29"/>
      <c r="K100" s="4"/>
      <c r="L100" s="4"/>
      <c r="M100" s="4"/>
      <c r="N100" s="4"/>
      <c r="O100" s="4"/>
    </row>
    <row r="101" spans="3:15" x14ac:dyDescent="0.25">
      <c r="C101" s="29"/>
      <c r="K101" s="4"/>
      <c r="L101" s="4"/>
      <c r="M101" s="4"/>
      <c r="N101" s="4"/>
      <c r="O101" s="4"/>
    </row>
    <row r="102" spans="3:15" x14ac:dyDescent="0.25">
      <c r="K102" s="4"/>
      <c r="L102" s="4"/>
      <c r="M102" s="4"/>
      <c r="N102" s="4"/>
      <c r="O102" s="4"/>
    </row>
    <row r="103" spans="3:15" x14ac:dyDescent="0.25">
      <c r="K103" s="4"/>
      <c r="L103" s="4"/>
      <c r="M103" s="4"/>
      <c r="N103" s="4"/>
      <c r="O103" s="4"/>
    </row>
    <row r="104" spans="3:15" x14ac:dyDescent="0.25">
      <c r="K104" s="4"/>
      <c r="L104" s="4"/>
      <c r="M104" s="4"/>
      <c r="N104" s="4"/>
      <c r="O104" s="4"/>
    </row>
    <row r="105" spans="3:15" x14ac:dyDescent="0.25">
      <c r="K105" s="4"/>
      <c r="L105" s="4"/>
      <c r="M105" s="4"/>
      <c r="N105" s="4"/>
      <c r="O105" s="4"/>
    </row>
    <row r="106" spans="3:15" x14ac:dyDescent="0.25">
      <c r="C106" s="29"/>
      <c r="D106" s="16"/>
      <c r="K106" s="4"/>
      <c r="L106" s="4"/>
      <c r="M106" s="4"/>
      <c r="N106" s="4"/>
      <c r="O106" s="4"/>
    </row>
    <row r="107" spans="3:15" x14ac:dyDescent="0.25">
      <c r="C107" s="29"/>
      <c r="D107" s="16"/>
    </row>
  </sheetData>
  <mergeCells count="11">
    <mergeCell ref="P3:Q3"/>
    <mergeCell ref="N2:O2"/>
    <mergeCell ref="N3:O3"/>
    <mergeCell ref="B2:C2"/>
    <mergeCell ref="B3:C3"/>
    <mergeCell ref="B4:C4"/>
    <mergeCell ref="B6:C6"/>
    <mergeCell ref="H5:I5"/>
    <mergeCell ref="H2:I2"/>
    <mergeCell ref="K3:L3"/>
    <mergeCell ref="K2:L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8"/>
  <sheetViews>
    <sheetView topLeftCell="B45" zoomScale="110" zoomScaleNormal="110" workbookViewId="0">
      <selection activeCell="C68" sqref="C68"/>
    </sheetView>
  </sheetViews>
  <sheetFormatPr defaultRowHeight="15" x14ac:dyDescent="0.25"/>
  <cols>
    <col min="2" max="2" width="19.5703125" bestFit="1" customWidth="1"/>
    <col min="3" max="3" width="14.28515625" style="4" customWidth="1"/>
    <col min="6" max="6" width="30" bestFit="1" customWidth="1"/>
    <col min="7" max="7" width="10.5703125" style="4" bestFit="1" customWidth="1"/>
    <col min="11" max="11" width="9.7109375" bestFit="1" customWidth="1"/>
    <col min="12" max="12" width="13.28515625" bestFit="1" customWidth="1"/>
    <col min="13" max="13" width="9.140625" style="4"/>
    <col min="18" max="18" width="11.5703125" style="4" customWidth="1"/>
  </cols>
  <sheetData>
    <row r="3" spans="2:17" x14ac:dyDescent="0.25">
      <c r="C3" s="4">
        <f>SUM(C5:C27)</f>
        <v>5300.08</v>
      </c>
      <c r="G3" s="4">
        <f>SUM(G5:G18)</f>
        <v>264.52999999999997</v>
      </c>
    </row>
    <row r="5" spans="2:17" x14ac:dyDescent="0.25">
      <c r="K5" s="28" t="s">
        <v>81</v>
      </c>
      <c r="Q5" t="s">
        <v>83</v>
      </c>
    </row>
    <row r="6" spans="2:17" x14ac:dyDescent="0.25">
      <c r="B6" t="s">
        <v>38</v>
      </c>
      <c r="C6" s="4">
        <v>178.28</v>
      </c>
      <c r="F6" t="s">
        <v>64</v>
      </c>
      <c r="G6" s="4">
        <v>0</v>
      </c>
      <c r="K6" t="s">
        <v>76</v>
      </c>
      <c r="L6" t="s">
        <v>78</v>
      </c>
      <c r="M6" t="s">
        <v>77</v>
      </c>
      <c r="N6" t="s">
        <v>79</v>
      </c>
    </row>
    <row r="7" spans="2:17" x14ac:dyDescent="0.25">
      <c r="B7" t="s">
        <v>45</v>
      </c>
      <c r="C7" s="4">
        <v>350</v>
      </c>
      <c r="F7" t="s">
        <v>65</v>
      </c>
      <c r="G7" s="4">
        <v>67.25</v>
      </c>
      <c r="K7" s="14">
        <v>42545</v>
      </c>
      <c r="L7" t="s">
        <v>82</v>
      </c>
      <c r="M7" s="4">
        <v>-14.99</v>
      </c>
      <c r="N7" s="16">
        <f>M7</f>
        <v>-14.99</v>
      </c>
      <c r="Q7">
        <v>28.7</v>
      </c>
    </row>
    <row r="8" spans="2:17" x14ac:dyDescent="0.25">
      <c r="B8" t="s">
        <v>63</v>
      </c>
      <c r="C8" s="4">
        <v>350</v>
      </c>
      <c r="F8" t="s">
        <v>66</v>
      </c>
      <c r="G8" s="4">
        <v>81</v>
      </c>
      <c r="K8" s="14">
        <v>42548</v>
      </c>
      <c r="L8" t="s">
        <v>84</v>
      </c>
      <c r="M8" s="4">
        <v>-15.36</v>
      </c>
      <c r="N8" s="16">
        <f>N7+M8</f>
        <v>-30.35</v>
      </c>
    </row>
    <row r="9" spans="2:17" x14ac:dyDescent="0.25">
      <c r="B9" t="s">
        <v>62</v>
      </c>
      <c r="C9" s="4">
        <v>184</v>
      </c>
      <c r="F9" t="s">
        <v>44</v>
      </c>
      <c r="G9" s="4">
        <v>7.08</v>
      </c>
      <c r="K9" s="14">
        <v>42548</v>
      </c>
      <c r="L9" t="s">
        <v>85</v>
      </c>
      <c r="M9" s="4">
        <v>-10.210000000000001</v>
      </c>
      <c r="N9" s="16">
        <f>N8+M9</f>
        <v>-40.56</v>
      </c>
    </row>
    <row r="10" spans="2:17" x14ac:dyDescent="0.25">
      <c r="F10" t="s">
        <v>67</v>
      </c>
      <c r="G10" s="4">
        <v>20</v>
      </c>
      <c r="K10" s="14">
        <v>42548</v>
      </c>
      <c r="L10" t="s">
        <v>86</v>
      </c>
      <c r="M10" s="4">
        <v>-6.62</v>
      </c>
      <c r="N10" s="16">
        <f>N9+M10</f>
        <v>-47.18</v>
      </c>
    </row>
    <row r="11" spans="2:17" x14ac:dyDescent="0.25">
      <c r="F11" t="s">
        <v>68</v>
      </c>
      <c r="G11" s="4">
        <v>14.2</v>
      </c>
      <c r="K11" s="14"/>
      <c r="N11" s="16">
        <f t="shared" ref="N11:N29" si="0">N10+M11</f>
        <v>-47.18</v>
      </c>
    </row>
    <row r="12" spans="2:17" x14ac:dyDescent="0.25">
      <c r="F12" t="s">
        <v>69</v>
      </c>
      <c r="G12" s="4">
        <v>60</v>
      </c>
      <c r="K12" s="14"/>
      <c r="N12" s="16">
        <f t="shared" si="0"/>
        <v>-47.18</v>
      </c>
    </row>
    <row r="13" spans="2:17" x14ac:dyDescent="0.25">
      <c r="F13" t="s">
        <v>70</v>
      </c>
      <c r="G13" s="4">
        <v>15</v>
      </c>
      <c r="K13" s="14"/>
      <c r="N13" s="16">
        <f t="shared" si="0"/>
        <v>-47.18</v>
      </c>
    </row>
    <row r="14" spans="2:17" x14ac:dyDescent="0.25">
      <c r="K14" s="14"/>
      <c r="N14" s="16">
        <f t="shared" si="0"/>
        <v>-47.18</v>
      </c>
    </row>
    <row r="15" spans="2:17" x14ac:dyDescent="0.25">
      <c r="K15" s="14"/>
      <c r="N15" s="16">
        <f t="shared" si="0"/>
        <v>-47.18</v>
      </c>
    </row>
    <row r="16" spans="2:17" x14ac:dyDescent="0.25">
      <c r="K16" s="14"/>
      <c r="N16" s="16">
        <f t="shared" si="0"/>
        <v>-47.18</v>
      </c>
    </row>
    <row r="17" spans="2:18" x14ac:dyDescent="0.25">
      <c r="K17" s="14"/>
      <c r="N17" s="16">
        <f t="shared" si="0"/>
        <v>-47.18</v>
      </c>
    </row>
    <row r="18" spans="2:18" x14ac:dyDescent="0.25">
      <c r="K18" s="14"/>
      <c r="N18" s="16">
        <f t="shared" si="0"/>
        <v>-47.18</v>
      </c>
      <c r="R18" s="4">
        <v>2074.21</v>
      </c>
    </row>
    <row r="19" spans="2:18" x14ac:dyDescent="0.25">
      <c r="G19" s="4">
        <v>2028.26</v>
      </c>
      <c r="K19" s="14"/>
      <c r="N19" s="16">
        <f t="shared" si="0"/>
        <v>-47.18</v>
      </c>
      <c r="R19" s="4">
        <v>6.62</v>
      </c>
    </row>
    <row r="20" spans="2:18" x14ac:dyDescent="0.25">
      <c r="G20" s="4">
        <v>1922.53</v>
      </c>
      <c r="K20" s="14"/>
      <c r="N20" s="16">
        <f t="shared" si="0"/>
        <v>-47.18</v>
      </c>
      <c r="R20" s="4">
        <v>10.210000000000001</v>
      </c>
    </row>
    <row r="21" spans="2:18" x14ac:dyDescent="0.25">
      <c r="G21" s="4">
        <f>G19-G20</f>
        <v>105.73000000000002</v>
      </c>
      <c r="K21" s="14"/>
      <c r="N21" s="16">
        <f t="shared" si="0"/>
        <v>-47.18</v>
      </c>
      <c r="R21" s="4">
        <v>15.36</v>
      </c>
    </row>
    <row r="22" spans="2:18" x14ac:dyDescent="0.25">
      <c r="K22" s="14"/>
      <c r="N22" s="16">
        <f t="shared" si="0"/>
        <v>-47.18</v>
      </c>
      <c r="R22" s="4">
        <v>28.7</v>
      </c>
    </row>
    <row r="23" spans="2:18" x14ac:dyDescent="0.25">
      <c r="K23" s="14"/>
      <c r="N23" s="16">
        <f t="shared" si="0"/>
        <v>-47.18</v>
      </c>
      <c r="R23" s="4">
        <v>14.99</v>
      </c>
    </row>
    <row r="24" spans="2:18" x14ac:dyDescent="0.25">
      <c r="B24" t="s">
        <v>88</v>
      </c>
      <c r="C24" s="4">
        <v>3930.05</v>
      </c>
      <c r="K24" s="14"/>
      <c r="N24" s="16">
        <f t="shared" si="0"/>
        <v>-47.18</v>
      </c>
      <c r="R24" s="4">
        <v>300</v>
      </c>
    </row>
    <row r="25" spans="2:18" x14ac:dyDescent="0.25">
      <c r="K25" s="14"/>
      <c r="N25" s="16">
        <f t="shared" si="0"/>
        <v>-47.18</v>
      </c>
    </row>
    <row r="26" spans="2:18" x14ac:dyDescent="0.25">
      <c r="B26" t="s">
        <v>89</v>
      </c>
      <c r="C26" s="4">
        <v>300</v>
      </c>
      <c r="K26" s="14"/>
      <c r="N26" s="16">
        <f t="shared" si="0"/>
        <v>-47.18</v>
      </c>
      <c r="R26" s="4">
        <f>R18+(SUM(R19:R24))</f>
        <v>2450.09</v>
      </c>
    </row>
    <row r="27" spans="2:18" x14ac:dyDescent="0.25">
      <c r="C27" s="4">
        <v>7.75</v>
      </c>
      <c r="K27" s="14"/>
      <c r="N27" s="16">
        <f t="shared" si="0"/>
        <v>-47.18</v>
      </c>
    </row>
    <row r="28" spans="2:18" x14ac:dyDescent="0.25">
      <c r="C28" s="4">
        <v>10.31</v>
      </c>
      <c r="K28" s="14"/>
      <c r="N28" s="16">
        <f t="shared" si="0"/>
        <v>-47.18</v>
      </c>
      <c r="R28" s="4">
        <v>1951.53</v>
      </c>
    </row>
    <row r="29" spans="2:18" x14ac:dyDescent="0.25">
      <c r="K29" s="14"/>
      <c r="N29" s="16">
        <f t="shared" si="0"/>
        <v>-47.18</v>
      </c>
    </row>
    <row r="30" spans="2:18" x14ac:dyDescent="0.25">
      <c r="B30" t="s">
        <v>90</v>
      </c>
      <c r="C30" s="4">
        <v>1951.52</v>
      </c>
      <c r="F30">
        <v>1958.35</v>
      </c>
      <c r="K30" s="14"/>
      <c r="R30" s="4">
        <f>R26-R28</f>
        <v>498.56000000000017</v>
      </c>
    </row>
    <row r="31" spans="2:18" x14ac:dyDescent="0.25">
      <c r="F31" s="16">
        <f>F30-C30</f>
        <v>6.8299999999999272</v>
      </c>
      <c r="K31" s="14"/>
    </row>
    <row r="32" spans="2:18" x14ac:dyDescent="0.25">
      <c r="C32" s="4">
        <f>C24-C30</f>
        <v>1978.5300000000002</v>
      </c>
      <c r="K32" s="14"/>
      <c r="M32" s="4">
        <f>SUM(M8:M29)</f>
        <v>-32.19</v>
      </c>
      <c r="R32" s="4">
        <v>92.83</v>
      </c>
    </row>
    <row r="33" spans="2:18" x14ac:dyDescent="0.25">
      <c r="C33" s="4">
        <f>C32+SUM(C26:C28)</f>
        <v>2296.59</v>
      </c>
      <c r="K33" s="14"/>
      <c r="R33" s="4">
        <v>103.63</v>
      </c>
    </row>
    <row r="34" spans="2:18" x14ac:dyDescent="0.25">
      <c r="B34" t="s">
        <v>91</v>
      </c>
      <c r="C34" s="4">
        <v>200</v>
      </c>
      <c r="K34" s="14"/>
    </row>
    <row r="35" spans="2:18" x14ac:dyDescent="0.45">
      <c r="C35" s="4">
        <f>C33-C34</f>
        <v>2096.59</v>
      </c>
      <c r="K35" s="28" t="s">
        <v>80</v>
      </c>
      <c r="R35" s="4">
        <f>R30-(SUM(R32:R33))</f>
        <v>302.10000000000019</v>
      </c>
    </row>
    <row r="36" spans="2:18" x14ac:dyDescent="0.45">
      <c r="K36" t="s">
        <v>76</v>
      </c>
      <c r="L36" t="s">
        <v>78</v>
      </c>
      <c r="M36" t="s">
        <v>77</v>
      </c>
      <c r="N36" t="s">
        <v>79</v>
      </c>
      <c r="R36" s="4">
        <f>R35-200</f>
        <v>102.10000000000019</v>
      </c>
    </row>
    <row r="37" spans="2:18" x14ac:dyDescent="0.45">
      <c r="K37" s="14">
        <v>42517</v>
      </c>
      <c r="M37" s="4">
        <v>150</v>
      </c>
      <c r="N37" s="16">
        <f>M37</f>
        <v>150</v>
      </c>
    </row>
    <row r="38" spans="2:18" x14ac:dyDescent="0.45">
      <c r="B38" t="s">
        <v>92</v>
      </c>
      <c r="C38" s="4">
        <v>2089.58</v>
      </c>
      <c r="K38" s="14"/>
    </row>
    <row r="39" spans="2:18" x14ac:dyDescent="0.45">
      <c r="K39" s="14"/>
    </row>
    <row r="40" spans="2:18" x14ac:dyDescent="0.45">
      <c r="C40" s="4">
        <f>C24-C38</f>
        <v>1840.4700000000003</v>
      </c>
    </row>
    <row r="54" spans="2:6" x14ac:dyDescent="0.45">
      <c r="B54" t="s">
        <v>93</v>
      </c>
      <c r="C54" s="4">
        <v>6500</v>
      </c>
    </row>
    <row r="55" spans="2:6" x14ac:dyDescent="0.45">
      <c r="B55" t="s">
        <v>94</v>
      </c>
      <c r="C55" s="4">
        <v>1000</v>
      </c>
    </row>
    <row r="56" spans="2:6" x14ac:dyDescent="0.45">
      <c r="B56" t="s">
        <v>95</v>
      </c>
      <c r="C56" s="4">
        <v>13000</v>
      </c>
      <c r="F56">
        <f>12*40</f>
        <v>480</v>
      </c>
    </row>
    <row r="57" spans="2:6" x14ac:dyDescent="0.45">
      <c r="B57" t="s">
        <v>96</v>
      </c>
      <c r="C57" s="4">
        <v>-5000</v>
      </c>
      <c r="F57">
        <f>F56*4</f>
        <v>1920</v>
      </c>
    </row>
    <row r="58" spans="2:6" x14ac:dyDescent="0.45">
      <c r="B58" t="s">
        <v>97</v>
      </c>
      <c r="C58" s="4">
        <v>1920</v>
      </c>
      <c r="F58">
        <f>F57*12</f>
        <v>23040</v>
      </c>
    </row>
    <row r="59" spans="2:6" x14ac:dyDescent="0.45">
      <c r="B59" t="s">
        <v>99</v>
      </c>
      <c r="C59" s="4">
        <v>1920</v>
      </c>
    </row>
    <row r="60" spans="2:6" x14ac:dyDescent="0.45">
      <c r="B60" t="s">
        <v>98</v>
      </c>
      <c r="C60" s="4">
        <v>1920</v>
      </c>
    </row>
    <row r="61" spans="2:6" x14ac:dyDescent="0.45">
      <c r="B61" t="s">
        <v>100</v>
      </c>
      <c r="C61" s="4">
        <v>1920</v>
      </c>
    </row>
    <row r="62" spans="2:6" x14ac:dyDescent="0.45">
      <c r="B62" t="s">
        <v>101</v>
      </c>
      <c r="C62" s="4">
        <v>1920</v>
      </c>
    </row>
    <row r="63" spans="2:6" x14ac:dyDescent="0.45">
      <c r="B63" t="s">
        <v>102</v>
      </c>
      <c r="C63" s="4">
        <v>1920</v>
      </c>
    </row>
    <row r="64" spans="2:6" x14ac:dyDescent="0.45">
      <c r="B64" t="s">
        <v>103</v>
      </c>
      <c r="C64" s="4">
        <v>2000</v>
      </c>
    </row>
    <row r="65" spans="2:3" x14ac:dyDescent="0.45">
      <c r="B65" t="s">
        <v>104</v>
      </c>
      <c r="C65" s="4">
        <v>3000</v>
      </c>
    </row>
    <row r="68" spans="2:3" x14ac:dyDescent="0.45">
      <c r="C68" s="4">
        <f>SUM(C54:C65)</f>
        <v>32020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Envelopes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2016-04-30T20:32:16Z</dcterms:created>
  <dcterms:modified xsi:type="dcterms:W3CDTF">2017-09-16T17:40:15Z</dcterms:modified>
</cp:coreProperties>
</file>