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asood08_student_ubc_ca/Documents/Documents/"/>
    </mc:Choice>
  </mc:AlternateContent>
  <xr:revisionPtr revIDLastSave="0" documentId="8_{61969711-DE19-4487-ADEF-27C6DF35F271}" xr6:coauthVersionLast="47" xr6:coauthVersionMax="47" xr10:uidLastSave="{00000000-0000-0000-0000-000000000000}"/>
  <bookViews>
    <workbookView xWindow="-110" yWindow="-110" windowWidth="25820" windowHeight="15500" firstSheet="5" activeTab="10" xr2:uid="{00000000-000D-0000-FFFF-FFFF00000000}"/>
  </bookViews>
  <sheets>
    <sheet name="Power and Disinfectant" sheetId="2" r:id="rId1"/>
    <sheet name="Solar" sheetId="14" r:id="rId2"/>
    <sheet name="Filters" sheetId="7" r:id="rId3"/>
    <sheet name="Risk Exposures" sheetId="4" r:id="rId4"/>
    <sheet name="Pump Data" sheetId="3" r:id="rId5"/>
    <sheet name="Land Use" sheetId="16" r:id="rId6"/>
    <sheet name="Overall Satisfaction" sheetId="11" r:id="rId7"/>
    <sheet name="Weather Data - 2014-2015" sheetId="5" r:id="rId8"/>
    <sheet name="Overall Cost" sheetId="9" r:id="rId9"/>
    <sheet name="Experimental Pump " sheetId="10" r:id="rId10"/>
    <sheet name="Final Values" sheetId="15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9" l="1"/>
  <c r="F15" i="14"/>
  <c r="F16" i="14"/>
  <c r="D11" i="15"/>
  <c r="D28" i="15"/>
  <c r="D26" i="15"/>
  <c r="D19" i="15"/>
  <c r="D14" i="15"/>
  <c r="D2" i="15"/>
  <c r="E15" i="7"/>
  <c r="C28" i="7"/>
  <c r="J4" i="14"/>
  <c r="J3" i="14"/>
  <c r="E14" i="7"/>
  <c r="E13" i="7"/>
  <c r="E12" i="7"/>
  <c r="I6" i="11"/>
  <c r="J6" i="11"/>
  <c r="F20" i="9"/>
  <c r="F19" i="9"/>
  <c r="F23" i="9"/>
  <c r="F3" i="14"/>
  <c r="F22" i="9" s="1"/>
  <c r="F6" i="14"/>
  <c r="F12" i="14"/>
  <c r="F14" i="14"/>
  <c r="F5" i="14"/>
  <c r="F24" i="9" s="1"/>
  <c r="B12" i="14"/>
  <c r="D107" i="14" s="1"/>
  <c r="E107" i="14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9" i="2"/>
  <c r="B3" i="2"/>
  <c r="I15" i="5"/>
  <c r="I16" i="5"/>
  <c r="B4" i="2"/>
  <c r="A17" i="4"/>
  <c r="B20" i="4" s="1"/>
  <c r="D9" i="11"/>
  <c r="I9" i="11" s="1"/>
  <c r="J9" i="11" s="1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271" i="2"/>
  <c r="N271" i="2" s="1"/>
  <c r="M272" i="2"/>
  <c r="N272" i="2" s="1"/>
  <c r="M273" i="2"/>
  <c r="N273" i="2" s="1"/>
  <c r="M274" i="2"/>
  <c r="N274" i="2" s="1"/>
  <c r="M275" i="2"/>
  <c r="N275" i="2" s="1"/>
  <c r="M276" i="2"/>
  <c r="N276" i="2" s="1"/>
  <c r="M277" i="2"/>
  <c r="N277" i="2" s="1"/>
  <c r="M278" i="2"/>
  <c r="N278" i="2" s="1"/>
  <c r="M279" i="2"/>
  <c r="N279" i="2" s="1"/>
  <c r="M280" i="2"/>
  <c r="N280" i="2" s="1"/>
  <c r="M281" i="2"/>
  <c r="N281" i="2" s="1"/>
  <c r="M282" i="2"/>
  <c r="N282" i="2" s="1"/>
  <c r="M283" i="2"/>
  <c r="N283" i="2" s="1"/>
  <c r="M284" i="2"/>
  <c r="N284" i="2" s="1"/>
  <c r="M285" i="2"/>
  <c r="N285" i="2" s="1"/>
  <c r="M286" i="2"/>
  <c r="N286" i="2" s="1"/>
  <c r="M287" i="2"/>
  <c r="N287" i="2" s="1"/>
  <c r="M288" i="2"/>
  <c r="N288" i="2" s="1"/>
  <c r="M289" i="2"/>
  <c r="N289" i="2" s="1"/>
  <c r="M290" i="2"/>
  <c r="N290" i="2" s="1"/>
  <c r="M291" i="2"/>
  <c r="N291" i="2" s="1"/>
  <c r="M292" i="2"/>
  <c r="N292" i="2" s="1"/>
  <c r="M293" i="2"/>
  <c r="N293" i="2" s="1"/>
  <c r="M294" i="2"/>
  <c r="N294" i="2" s="1"/>
  <c r="M295" i="2"/>
  <c r="N295" i="2" s="1"/>
  <c r="M296" i="2"/>
  <c r="N296" i="2" s="1"/>
  <c r="M297" i="2"/>
  <c r="N297" i="2" s="1"/>
  <c r="M298" i="2"/>
  <c r="N298" i="2" s="1"/>
  <c r="M299" i="2"/>
  <c r="N299" i="2" s="1"/>
  <c r="M300" i="2"/>
  <c r="N300" i="2" s="1"/>
  <c r="M301" i="2"/>
  <c r="N301" i="2" s="1"/>
  <c r="M302" i="2"/>
  <c r="N302" i="2" s="1"/>
  <c r="M303" i="2"/>
  <c r="N303" i="2" s="1"/>
  <c r="M304" i="2"/>
  <c r="N304" i="2" s="1"/>
  <c r="M305" i="2"/>
  <c r="N305" i="2" s="1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N311" i="2" s="1"/>
  <c r="M312" i="2"/>
  <c r="N312" i="2" s="1"/>
  <c r="M313" i="2"/>
  <c r="N313" i="2" s="1"/>
  <c r="M314" i="2"/>
  <c r="N314" i="2" s="1"/>
  <c r="M315" i="2"/>
  <c r="N315" i="2" s="1"/>
  <c r="M316" i="2"/>
  <c r="N316" i="2" s="1"/>
  <c r="M317" i="2"/>
  <c r="N317" i="2" s="1"/>
  <c r="M318" i="2"/>
  <c r="N318" i="2" s="1"/>
  <c r="M319" i="2"/>
  <c r="N319" i="2" s="1"/>
  <c r="M320" i="2"/>
  <c r="N320" i="2" s="1"/>
  <c r="M321" i="2"/>
  <c r="N321" i="2" s="1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N327" i="2" s="1"/>
  <c r="M328" i="2"/>
  <c r="N328" i="2" s="1"/>
  <c r="M329" i="2"/>
  <c r="N329" i="2" s="1"/>
  <c r="M330" i="2"/>
  <c r="N330" i="2" s="1"/>
  <c r="M331" i="2"/>
  <c r="N331" i="2" s="1"/>
  <c r="M332" i="2"/>
  <c r="N332" i="2" s="1"/>
  <c r="M333" i="2"/>
  <c r="N333" i="2" s="1"/>
  <c r="M334" i="2"/>
  <c r="N334" i="2" s="1"/>
  <c r="M335" i="2"/>
  <c r="N335" i="2" s="1"/>
  <c r="M336" i="2"/>
  <c r="N336" i="2" s="1"/>
  <c r="M337" i="2"/>
  <c r="N337" i="2" s="1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N343" i="2" s="1"/>
  <c r="M344" i="2"/>
  <c r="N344" i="2" s="1"/>
  <c r="M345" i="2"/>
  <c r="N345" i="2" s="1"/>
  <c r="M346" i="2"/>
  <c r="N346" i="2" s="1"/>
  <c r="M347" i="2"/>
  <c r="N347" i="2" s="1"/>
  <c r="M348" i="2"/>
  <c r="N348" i="2" s="1"/>
  <c r="M349" i="2"/>
  <c r="N349" i="2" s="1"/>
  <c r="M350" i="2"/>
  <c r="N350" i="2" s="1"/>
  <c r="M351" i="2"/>
  <c r="N351" i="2" s="1"/>
  <c r="M352" i="2"/>
  <c r="N352" i="2" s="1"/>
  <c r="M353" i="2"/>
  <c r="N353" i="2" s="1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N359" i="2" s="1"/>
  <c r="M360" i="2"/>
  <c r="N360" i="2" s="1"/>
  <c r="M361" i="2"/>
  <c r="N361" i="2" s="1"/>
  <c r="M362" i="2"/>
  <c r="N362" i="2" s="1"/>
  <c r="M363" i="2"/>
  <c r="N363" i="2" s="1"/>
  <c r="M364" i="2"/>
  <c r="N364" i="2" s="1"/>
  <c r="M365" i="2"/>
  <c r="N365" i="2" s="1"/>
  <c r="M366" i="2"/>
  <c r="N366" i="2" s="1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N380" i="2" s="1"/>
  <c r="M381" i="2"/>
  <c r="N381" i="2" s="1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M396" i="2"/>
  <c r="N396" i="2" s="1"/>
  <c r="M397" i="2"/>
  <c r="N397" i="2" s="1"/>
  <c r="M398" i="2"/>
  <c r="N398" i="2" s="1"/>
  <c r="M399" i="2"/>
  <c r="N399" i="2" s="1"/>
  <c r="M400" i="2"/>
  <c r="N400" i="2" s="1"/>
  <c r="M401" i="2"/>
  <c r="N401" i="2" s="1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4" i="2"/>
  <c r="N414" i="2" s="1"/>
  <c r="M415" i="2"/>
  <c r="N415" i="2" s="1"/>
  <c r="M416" i="2"/>
  <c r="N416" i="2" s="1"/>
  <c r="M417" i="2"/>
  <c r="N417" i="2" s="1"/>
  <c r="M418" i="2"/>
  <c r="N418" i="2" s="1"/>
  <c r="M419" i="2"/>
  <c r="N419" i="2" s="1"/>
  <c r="M420" i="2"/>
  <c r="N420" i="2" s="1"/>
  <c r="M421" i="2"/>
  <c r="N421" i="2" s="1"/>
  <c r="M422" i="2"/>
  <c r="N422" i="2" s="1"/>
  <c r="M423" i="2"/>
  <c r="N423" i="2" s="1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32" i="2"/>
  <c r="N432" i="2" s="1"/>
  <c r="M433" i="2"/>
  <c r="N433" i="2" s="1"/>
  <c r="M434" i="2"/>
  <c r="N434" i="2" s="1"/>
  <c r="M435" i="2"/>
  <c r="N435" i="2" s="1"/>
  <c r="M436" i="2"/>
  <c r="N436" i="2" s="1"/>
  <c r="M437" i="2"/>
  <c r="N437" i="2" s="1"/>
  <c r="M438" i="2"/>
  <c r="N438" i="2" s="1"/>
  <c r="M439" i="2"/>
  <c r="N439" i="2" s="1"/>
  <c r="M440" i="2"/>
  <c r="N440" i="2" s="1"/>
  <c r="M441" i="2"/>
  <c r="N441" i="2" s="1"/>
  <c r="M442" i="2"/>
  <c r="N442" i="2" s="1"/>
  <c r="M443" i="2"/>
  <c r="N443" i="2" s="1"/>
  <c r="M444" i="2"/>
  <c r="N444" i="2" s="1"/>
  <c r="M445" i="2"/>
  <c r="N445" i="2" s="1"/>
  <c r="M446" i="2"/>
  <c r="N446" i="2" s="1"/>
  <c r="M447" i="2"/>
  <c r="N447" i="2" s="1"/>
  <c r="M448" i="2"/>
  <c r="N448" i="2" s="1"/>
  <c r="M449" i="2"/>
  <c r="N449" i="2" s="1"/>
  <c r="M450" i="2"/>
  <c r="N450" i="2" s="1"/>
  <c r="M451" i="2"/>
  <c r="N451" i="2" s="1"/>
  <c r="M452" i="2"/>
  <c r="N452" i="2" s="1"/>
  <c r="M453" i="2"/>
  <c r="N453" i="2" s="1"/>
  <c r="M454" i="2"/>
  <c r="N454" i="2" s="1"/>
  <c r="M455" i="2"/>
  <c r="N455" i="2" s="1"/>
  <c r="M456" i="2"/>
  <c r="N456" i="2" s="1"/>
  <c r="M457" i="2"/>
  <c r="N457" i="2" s="1"/>
  <c r="M458" i="2"/>
  <c r="N458" i="2" s="1"/>
  <c r="M459" i="2"/>
  <c r="N459" i="2" s="1"/>
  <c r="M460" i="2"/>
  <c r="N460" i="2" s="1"/>
  <c r="M461" i="2"/>
  <c r="N461" i="2" s="1"/>
  <c r="M462" i="2"/>
  <c r="N462" i="2" s="1"/>
  <c r="M463" i="2"/>
  <c r="N463" i="2" s="1"/>
  <c r="M464" i="2"/>
  <c r="N464" i="2" s="1"/>
  <c r="M465" i="2"/>
  <c r="N465" i="2" s="1"/>
  <c r="M466" i="2"/>
  <c r="N466" i="2" s="1"/>
  <c r="M467" i="2"/>
  <c r="N467" i="2" s="1"/>
  <c r="M468" i="2"/>
  <c r="N468" i="2" s="1"/>
  <c r="M469" i="2"/>
  <c r="N469" i="2" s="1"/>
  <c r="M470" i="2"/>
  <c r="N470" i="2" s="1"/>
  <c r="M471" i="2"/>
  <c r="N471" i="2" s="1"/>
  <c r="M472" i="2"/>
  <c r="N472" i="2" s="1"/>
  <c r="M473" i="2"/>
  <c r="N473" i="2" s="1"/>
  <c r="M474" i="2"/>
  <c r="N474" i="2" s="1"/>
  <c r="M475" i="2"/>
  <c r="N475" i="2" s="1"/>
  <c r="M476" i="2"/>
  <c r="N476" i="2" s="1"/>
  <c r="M477" i="2"/>
  <c r="N477" i="2" s="1"/>
  <c r="M478" i="2"/>
  <c r="N478" i="2" s="1"/>
  <c r="M479" i="2"/>
  <c r="N479" i="2" s="1"/>
  <c r="M480" i="2"/>
  <c r="N480" i="2" s="1"/>
  <c r="M481" i="2"/>
  <c r="N481" i="2" s="1"/>
  <c r="M482" i="2"/>
  <c r="N482" i="2" s="1"/>
  <c r="M483" i="2"/>
  <c r="N483" i="2" s="1"/>
  <c r="M484" i="2"/>
  <c r="N484" i="2" s="1"/>
  <c r="M485" i="2"/>
  <c r="N485" i="2" s="1"/>
  <c r="M486" i="2"/>
  <c r="N486" i="2" s="1"/>
  <c r="M487" i="2"/>
  <c r="N487" i="2" s="1"/>
  <c r="M488" i="2"/>
  <c r="N488" i="2" s="1"/>
  <c r="M489" i="2"/>
  <c r="N489" i="2" s="1"/>
  <c r="M490" i="2"/>
  <c r="N490" i="2" s="1"/>
  <c r="M491" i="2"/>
  <c r="N491" i="2" s="1"/>
  <c r="M492" i="2"/>
  <c r="N492" i="2" s="1"/>
  <c r="M493" i="2"/>
  <c r="N493" i="2" s="1"/>
  <c r="M494" i="2"/>
  <c r="N494" i="2" s="1"/>
  <c r="M495" i="2"/>
  <c r="N495" i="2" s="1"/>
  <c r="M496" i="2"/>
  <c r="N496" i="2" s="1"/>
  <c r="M497" i="2"/>
  <c r="N497" i="2" s="1"/>
  <c r="M498" i="2"/>
  <c r="N498" i="2" s="1"/>
  <c r="M499" i="2"/>
  <c r="N499" i="2" s="1"/>
  <c r="M500" i="2"/>
  <c r="N500" i="2" s="1"/>
  <c r="M501" i="2"/>
  <c r="N501" i="2" s="1"/>
  <c r="M502" i="2"/>
  <c r="N502" i="2" s="1"/>
  <c r="M503" i="2"/>
  <c r="N503" i="2" s="1"/>
  <c r="M504" i="2"/>
  <c r="N504" i="2" s="1"/>
  <c r="M505" i="2"/>
  <c r="N505" i="2" s="1"/>
  <c r="M506" i="2"/>
  <c r="N506" i="2" s="1"/>
  <c r="M507" i="2"/>
  <c r="N507" i="2" s="1"/>
  <c r="M508" i="2"/>
  <c r="N508" i="2" s="1"/>
  <c r="M509" i="2"/>
  <c r="N509" i="2" s="1"/>
  <c r="M510" i="2"/>
  <c r="N510" i="2" s="1"/>
  <c r="M511" i="2"/>
  <c r="N511" i="2" s="1"/>
  <c r="M512" i="2"/>
  <c r="N512" i="2" s="1"/>
  <c r="M513" i="2"/>
  <c r="N513" i="2" s="1"/>
  <c r="M514" i="2"/>
  <c r="N514" i="2" s="1"/>
  <c r="M515" i="2"/>
  <c r="N515" i="2" s="1"/>
  <c r="M516" i="2"/>
  <c r="N516" i="2" s="1"/>
  <c r="M517" i="2"/>
  <c r="N517" i="2" s="1"/>
  <c r="M518" i="2"/>
  <c r="N518" i="2" s="1"/>
  <c r="M519" i="2"/>
  <c r="N519" i="2" s="1"/>
  <c r="M520" i="2"/>
  <c r="N520" i="2" s="1"/>
  <c r="M521" i="2"/>
  <c r="N521" i="2" s="1"/>
  <c r="M522" i="2"/>
  <c r="N522" i="2" s="1"/>
  <c r="M523" i="2"/>
  <c r="N523" i="2" s="1"/>
  <c r="M524" i="2"/>
  <c r="N524" i="2" s="1"/>
  <c r="M525" i="2"/>
  <c r="N525" i="2" s="1"/>
  <c r="M526" i="2"/>
  <c r="N526" i="2" s="1"/>
  <c r="M527" i="2"/>
  <c r="N527" i="2" s="1"/>
  <c r="M528" i="2"/>
  <c r="N528" i="2" s="1"/>
  <c r="M529" i="2"/>
  <c r="N529" i="2" s="1"/>
  <c r="M530" i="2"/>
  <c r="N530" i="2" s="1"/>
  <c r="M531" i="2"/>
  <c r="N531" i="2" s="1"/>
  <c r="M532" i="2"/>
  <c r="N532" i="2" s="1"/>
  <c r="M533" i="2"/>
  <c r="N533" i="2" s="1"/>
  <c r="M534" i="2"/>
  <c r="N534" i="2" s="1"/>
  <c r="M535" i="2"/>
  <c r="N535" i="2" s="1"/>
  <c r="M536" i="2"/>
  <c r="N536" i="2" s="1"/>
  <c r="M537" i="2"/>
  <c r="N537" i="2" s="1"/>
  <c r="M538" i="2"/>
  <c r="N538" i="2" s="1"/>
  <c r="M539" i="2"/>
  <c r="N539" i="2" s="1"/>
  <c r="M540" i="2"/>
  <c r="N540" i="2" s="1"/>
  <c r="M541" i="2"/>
  <c r="N541" i="2" s="1"/>
  <c r="M542" i="2"/>
  <c r="N542" i="2" s="1"/>
  <c r="M543" i="2"/>
  <c r="N543" i="2" s="1"/>
  <c r="M544" i="2"/>
  <c r="N544" i="2" s="1"/>
  <c r="M545" i="2"/>
  <c r="N545" i="2" s="1"/>
  <c r="M546" i="2"/>
  <c r="N546" i="2" s="1"/>
  <c r="M547" i="2"/>
  <c r="N547" i="2" s="1"/>
  <c r="M548" i="2"/>
  <c r="N548" i="2" s="1"/>
  <c r="M549" i="2"/>
  <c r="N549" i="2" s="1"/>
  <c r="M550" i="2"/>
  <c r="N550" i="2" s="1"/>
  <c r="M551" i="2"/>
  <c r="N551" i="2" s="1"/>
  <c r="M552" i="2"/>
  <c r="N552" i="2" s="1"/>
  <c r="M553" i="2"/>
  <c r="N553" i="2" s="1"/>
  <c r="M554" i="2"/>
  <c r="N554" i="2" s="1"/>
  <c r="M555" i="2"/>
  <c r="N555" i="2" s="1"/>
  <c r="M556" i="2"/>
  <c r="N556" i="2" s="1"/>
  <c r="M557" i="2"/>
  <c r="N557" i="2" s="1"/>
  <c r="M558" i="2"/>
  <c r="N558" i="2" s="1"/>
  <c r="M559" i="2"/>
  <c r="N559" i="2" s="1"/>
  <c r="M560" i="2"/>
  <c r="N560" i="2" s="1"/>
  <c r="M561" i="2"/>
  <c r="N561" i="2" s="1"/>
  <c r="M562" i="2"/>
  <c r="N562" i="2" s="1"/>
  <c r="M563" i="2"/>
  <c r="N563" i="2" s="1"/>
  <c r="M564" i="2"/>
  <c r="N564" i="2" s="1"/>
  <c r="M565" i="2"/>
  <c r="N565" i="2" s="1"/>
  <c r="M566" i="2"/>
  <c r="N566" i="2" s="1"/>
  <c r="M567" i="2"/>
  <c r="N567" i="2" s="1"/>
  <c r="M568" i="2"/>
  <c r="N568" i="2" s="1"/>
  <c r="M569" i="2"/>
  <c r="N569" i="2" s="1"/>
  <c r="M570" i="2"/>
  <c r="N570" i="2" s="1"/>
  <c r="M571" i="2"/>
  <c r="N571" i="2" s="1"/>
  <c r="M572" i="2"/>
  <c r="N572" i="2" s="1"/>
  <c r="M573" i="2"/>
  <c r="N573" i="2" s="1"/>
  <c r="M574" i="2"/>
  <c r="N574" i="2" s="1"/>
  <c r="M575" i="2"/>
  <c r="N575" i="2" s="1"/>
  <c r="M576" i="2"/>
  <c r="N576" i="2" s="1"/>
  <c r="M577" i="2"/>
  <c r="N577" i="2" s="1"/>
  <c r="M578" i="2"/>
  <c r="N578" i="2" s="1"/>
  <c r="M579" i="2"/>
  <c r="N579" i="2" s="1"/>
  <c r="M580" i="2"/>
  <c r="N580" i="2" s="1"/>
  <c r="M581" i="2"/>
  <c r="N581" i="2" s="1"/>
  <c r="M582" i="2"/>
  <c r="N582" i="2" s="1"/>
  <c r="M583" i="2"/>
  <c r="N583" i="2" s="1"/>
  <c r="M584" i="2"/>
  <c r="N584" i="2" s="1"/>
  <c r="M585" i="2"/>
  <c r="N585" i="2" s="1"/>
  <c r="M586" i="2"/>
  <c r="N586" i="2" s="1"/>
  <c r="M587" i="2"/>
  <c r="N587" i="2" s="1"/>
  <c r="M588" i="2"/>
  <c r="N588" i="2" s="1"/>
  <c r="M589" i="2"/>
  <c r="N589" i="2" s="1"/>
  <c r="M590" i="2"/>
  <c r="N590" i="2" s="1"/>
  <c r="M591" i="2"/>
  <c r="N591" i="2" s="1"/>
  <c r="M592" i="2"/>
  <c r="N592" i="2" s="1"/>
  <c r="M593" i="2"/>
  <c r="N593" i="2" s="1"/>
  <c r="M594" i="2"/>
  <c r="N594" i="2" s="1"/>
  <c r="M595" i="2"/>
  <c r="N595" i="2" s="1"/>
  <c r="M596" i="2"/>
  <c r="N596" i="2" s="1"/>
  <c r="M597" i="2"/>
  <c r="N597" i="2" s="1"/>
  <c r="M598" i="2"/>
  <c r="N598" i="2" s="1"/>
  <c r="M599" i="2"/>
  <c r="N599" i="2" s="1"/>
  <c r="M600" i="2"/>
  <c r="N600" i="2" s="1"/>
  <c r="M601" i="2"/>
  <c r="N601" i="2" s="1"/>
  <c r="M602" i="2"/>
  <c r="N602" i="2" s="1"/>
  <c r="M603" i="2"/>
  <c r="N603" i="2" s="1"/>
  <c r="M604" i="2"/>
  <c r="N604" i="2" s="1"/>
  <c r="M605" i="2"/>
  <c r="N605" i="2" s="1"/>
  <c r="M606" i="2"/>
  <c r="N606" i="2" s="1"/>
  <c r="M607" i="2"/>
  <c r="N607" i="2" s="1"/>
  <c r="M608" i="2"/>
  <c r="N608" i="2" s="1"/>
  <c r="M609" i="2"/>
  <c r="N609" i="2" s="1"/>
  <c r="M610" i="2"/>
  <c r="N610" i="2" s="1"/>
  <c r="M611" i="2"/>
  <c r="N611" i="2" s="1"/>
  <c r="M612" i="2"/>
  <c r="N612" i="2" s="1"/>
  <c r="M613" i="2"/>
  <c r="N613" i="2" s="1"/>
  <c r="M614" i="2"/>
  <c r="N614" i="2" s="1"/>
  <c r="M615" i="2"/>
  <c r="N615" i="2" s="1"/>
  <c r="M616" i="2"/>
  <c r="N616" i="2" s="1"/>
  <c r="M617" i="2"/>
  <c r="N617" i="2" s="1"/>
  <c r="M618" i="2"/>
  <c r="N618" i="2" s="1"/>
  <c r="M619" i="2"/>
  <c r="N619" i="2" s="1"/>
  <c r="M620" i="2"/>
  <c r="N620" i="2" s="1"/>
  <c r="M621" i="2"/>
  <c r="N621" i="2" s="1"/>
  <c r="M622" i="2"/>
  <c r="N622" i="2" s="1"/>
  <c r="M623" i="2"/>
  <c r="N623" i="2" s="1"/>
  <c r="M624" i="2"/>
  <c r="N624" i="2" s="1"/>
  <c r="M625" i="2"/>
  <c r="N625" i="2" s="1"/>
  <c r="M626" i="2"/>
  <c r="N626" i="2" s="1"/>
  <c r="M627" i="2"/>
  <c r="N627" i="2" s="1"/>
  <c r="M628" i="2"/>
  <c r="N628" i="2" s="1"/>
  <c r="M629" i="2"/>
  <c r="N629" i="2" s="1"/>
  <c r="M630" i="2"/>
  <c r="N630" i="2" s="1"/>
  <c r="M631" i="2"/>
  <c r="N631" i="2" s="1"/>
  <c r="M632" i="2"/>
  <c r="N632" i="2" s="1"/>
  <c r="M633" i="2"/>
  <c r="N633" i="2" s="1"/>
  <c r="M634" i="2"/>
  <c r="N634" i="2" s="1"/>
  <c r="M635" i="2"/>
  <c r="N635" i="2" s="1"/>
  <c r="M636" i="2"/>
  <c r="N636" i="2" s="1"/>
  <c r="M637" i="2"/>
  <c r="N637" i="2" s="1"/>
  <c r="M638" i="2"/>
  <c r="N638" i="2" s="1"/>
  <c r="M639" i="2"/>
  <c r="N639" i="2" s="1"/>
  <c r="M640" i="2"/>
  <c r="N640" i="2" s="1"/>
  <c r="M641" i="2"/>
  <c r="N641" i="2" s="1"/>
  <c r="M642" i="2"/>
  <c r="N642" i="2" s="1"/>
  <c r="M643" i="2"/>
  <c r="N643" i="2" s="1"/>
  <c r="M644" i="2"/>
  <c r="N644" i="2" s="1"/>
  <c r="M645" i="2"/>
  <c r="N645" i="2" s="1"/>
  <c r="M646" i="2"/>
  <c r="N646" i="2" s="1"/>
  <c r="M647" i="2"/>
  <c r="N647" i="2" s="1"/>
  <c r="M648" i="2"/>
  <c r="N648" i="2" s="1"/>
  <c r="M649" i="2"/>
  <c r="N649" i="2" s="1"/>
  <c r="M650" i="2"/>
  <c r="N650" i="2" s="1"/>
  <c r="M651" i="2"/>
  <c r="N651" i="2" s="1"/>
  <c r="M652" i="2"/>
  <c r="N652" i="2" s="1"/>
  <c r="M653" i="2"/>
  <c r="N653" i="2" s="1"/>
  <c r="M654" i="2"/>
  <c r="N654" i="2" s="1"/>
  <c r="M655" i="2"/>
  <c r="N655" i="2" s="1"/>
  <c r="M656" i="2"/>
  <c r="N656" i="2" s="1"/>
  <c r="M657" i="2"/>
  <c r="N657" i="2" s="1"/>
  <c r="M658" i="2"/>
  <c r="N658" i="2" s="1"/>
  <c r="M659" i="2"/>
  <c r="N659" i="2" s="1"/>
  <c r="M660" i="2"/>
  <c r="N660" i="2" s="1"/>
  <c r="M661" i="2"/>
  <c r="N661" i="2" s="1"/>
  <c r="M662" i="2"/>
  <c r="N662" i="2" s="1"/>
  <c r="M663" i="2"/>
  <c r="N663" i="2" s="1"/>
  <c r="M664" i="2"/>
  <c r="N664" i="2" s="1"/>
  <c r="M665" i="2"/>
  <c r="N665" i="2" s="1"/>
  <c r="M666" i="2"/>
  <c r="N666" i="2" s="1"/>
  <c r="M667" i="2"/>
  <c r="N667" i="2" s="1"/>
  <c r="M668" i="2"/>
  <c r="N668" i="2" s="1"/>
  <c r="M669" i="2"/>
  <c r="N669" i="2" s="1"/>
  <c r="M670" i="2"/>
  <c r="N670" i="2" s="1"/>
  <c r="M671" i="2"/>
  <c r="N671" i="2" s="1"/>
  <c r="M672" i="2"/>
  <c r="N672" i="2" s="1"/>
  <c r="M673" i="2"/>
  <c r="N673" i="2" s="1"/>
  <c r="M674" i="2"/>
  <c r="N674" i="2" s="1"/>
  <c r="M675" i="2"/>
  <c r="N675" i="2" s="1"/>
  <c r="M676" i="2"/>
  <c r="N676" i="2" s="1"/>
  <c r="M677" i="2"/>
  <c r="N677" i="2" s="1"/>
  <c r="M678" i="2"/>
  <c r="N678" i="2" s="1"/>
  <c r="M679" i="2"/>
  <c r="N679" i="2" s="1"/>
  <c r="M680" i="2"/>
  <c r="N680" i="2" s="1"/>
  <c r="M681" i="2"/>
  <c r="N681" i="2" s="1"/>
  <c r="M682" i="2"/>
  <c r="N682" i="2" s="1"/>
  <c r="M683" i="2"/>
  <c r="N683" i="2" s="1"/>
  <c r="M684" i="2"/>
  <c r="N684" i="2" s="1"/>
  <c r="M685" i="2"/>
  <c r="N685" i="2" s="1"/>
  <c r="M686" i="2"/>
  <c r="N686" i="2" s="1"/>
  <c r="M687" i="2"/>
  <c r="N687" i="2" s="1"/>
  <c r="M688" i="2"/>
  <c r="N688" i="2" s="1"/>
  <c r="M689" i="2"/>
  <c r="N689" i="2" s="1"/>
  <c r="M690" i="2"/>
  <c r="N690" i="2" s="1"/>
  <c r="M691" i="2"/>
  <c r="N691" i="2" s="1"/>
  <c r="M692" i="2"/>
  <c r="N692" i="2" s="1"/>
  <c r="M693" i="2"/>
  <c r="N693" i="2" s="1"/>
  <c r="M694" i="2"/>
  <c r="N694" i="2" s="1"/>
  <c r="M695" i="2"/>
  <c r="N695" i="2" s="1"/>
  <c r="M696" i="2"/>
  <c r="N696" i="2" s="1"/>
  <c r="M697" i="2"/>
  <c r="N697" i="2" s="1"/>
  <c r="M698" i="2"/>
  <c r="N698" i="2" s="1"/>
  <c r="M699" i="2"/>
  <c r="N699" i="2" s="1"/>
  <c r="M700" i="2"/>
  <c r="N700" i="2" s="1"/>
  <c r="M701" i="2"/>
  <c r="N701" i="2" s="1"/>
  <c r="M702" i="2"/>
  <c r="N702" i="2" s="1"/>
  <c r="M703" i="2"/>
  <c r="N703" i="2" s="1"/>
  <c r="M704" i="2"/>
  <c r="N704" i="2" s="1"/>
  <c r="M705" i="2"/>
  <c r="N705" i="2" s="1"/>
  <c r="M706" i="2"/>
  <c r="N706" i="2" s="1"/>
  <c r="M707" i="2"/>
  <c r="N707" i="2" s="1"/>
  <c r="M708" i="2"/>
  <c r="N708" i="2" s="1"/>
  <c r="M709" i="2"/>
  <c r="N709" i="2" s="1"/>
  <c r="M710" i="2"/>
  <c r="N710" i="2" s="1"/>
  <c r="M711" i="2"/>
  <c r="N711" i="2" s="1"/>
  <c r="M712" i="2"/>
  <c r="N712" i="2" s="1"/>
  <c r="M713" i="2"/>
  <c r="N713" i="2" s="1"/>
  <c r="M714" i="2"/>
  <c r="N714" i="2" s="1"/>
  <c r="M715" i="2"/>
  <c r="N715" i="2" s="1"/>
  <c r="M716" i="2"/>
  <c r="N716" i="2" s="1"/>
  <c r="M717" i="2"/>
  <c r="N717" i="2" s="1"/>
  <c r="M718" i="2"/>
  <c r="N718" i="2" s="1"/>
  <c r="M719" i="2"/>
  <c r="N719" i="2" s="1"/>
  <c r="M720" i="2"/>
  <c r="N720" i="2" s="1"/>
  <c r="M721" i="2"/>
  <c r="N721" i="2" s="1"/>
  <c r="M722" i="2"/>
  <c r="N722" i="2" s="1"/>
  <c r="M723" i="2"/>
  <c r="N723" i="2" s="1"/>
  <c r="M724" i="2"/>
  <c r="N724" i="2" s="1"/>
  <c r="M725" i="2"/>
  <c r="N725" i="2" s="1"/>
  <c r="M726" i="2"/>
  <c r="N726" i="2" s="1"/>
  <c r="M727" i="2"/>
  <c r="N727" i="2" s="1"/>
  <c r="M728" i="2"/>
  <c r="N728" i="2" s="1"/>
  <c r="M729" i="2"/>
  <c r="N729" i="2" s="1"/>
  <c r="M730" i="2"/>
  <c r="N730" i="2" s="1"/>
  <c r="M731" i="2"/>
  <c r="N731" i="2" s="1"/>
  <c r="M732" i="2"/>
  <c r="N732" i="2" s="1"/>
  <c r="M733" i="2"/>
  <c r="N733" i="2" s="1"/>
  <c r="M734" i="2"/>
  <c r="N734" i="2" s="1"/>
  <c r="M735" i="2"/>
  <c r="N735" i="2" s="1"/>
  <c r="M736" i="2"/>
  <c r="N736" i="2" s="1"/>
  <c r="M737" i="2"/>
  <c r="N737" i="2" s="1"/>
  <c r="M738" i="2"/>
  <c r="N738" i="2" s="1"/>
  <c r="D49" i="2"/>
  <c r="D52" i="2"/>
  <c r="D57" i="2"/>
  <c r="D63" i="2"/>
  <c r="D64" i="2"/>
  <c r="D79" i="2"/>
  <c r="D80" i="2"/>
  <c r="D84" i="2"/>
  <c r="D86" i="2"/>
  <c r="D87" i="2"/>
  <c r="D102" i="2"/>
  <c r="D105" i="2"/>
  <c r="D110" i="2"/>
  <c r="D111" i="2"/>
  <c r="D116" i="2"/>
  <c r="D127" i="2"/>
  <c r="D128" i="2"/>
  <c r="D137" i="2"/>
  <c r="D140" i="2"/>
  <c r="D142" i="2"/>
  <c r="D156" i="2"/>
  <c r="D158" i="2"/>
  <c r="D160" i="2"/>
  <c r="D166" i="2"/>
  <c r="D167" i="2"/>
  <c r="D182" i="2"/>
  <c r="D183" i="2"/>
  <c r="D185" i="2"/>
  <c r="D188" i="2"/>
  <c r="D196" i="2"/>
  <c r="D201" i="2"/>
  <c r="D207" i="2"/>
  <c r="D212" i="2"/>
  <c r="D214" i="2"/>
  <c r="D215" i="2"/>
  <c r="D228" i="2"/>
  <c r="D232" i="2"/>
  <c r="D233" i="2"/>
  <c r="D236" i="2"/>
  <c r="D238" i="2"/>
  <c r="D249" i="2"/>
  <c r="D252" i="2"/>
  <c r="D254" i="2"/>
  <c r="D257" i="2"/>
  <c r="D263" i="2"/>
  <c r="D272" i="2"/>
  <c r="D273" i="2"/>
  <c r="D279" i="2"/>
  <c r="D284" i="2"/>
  <c r="D286" i="2"/>
  <c r="D297" i="2"/>
  <c r="D300" i="2"/>
  <c r="D302" i="2"/>
  <c r="D303" i="2"/>
  <c r="D304" i="2"/>
  <c r="D318" i="2"/>
  <c r="D321" i="2"/>
  <c r="D324" i="2"/>
  <c r="D326" i="2"/>
  <c r="D329" i="2"/>
  <c r="D337" i="2"/>
  <c r="D340" i="2"/>
  <c r="D345" i="2"/>
  <c r="D347" i="2"/>
  <c r="D348" i="2"/>
  <c r="D358" i="2"/>
  <c r="D359" i="2"/>
  <c r="D360" i="2"/>
  <c r="D361" i="2"/>
  <c r="D363" i="2"/>
  <c r="D372" i="2"/>
  <c r="D374" i="2"/>
  <c r="D375" i="2"/>
  <c r="D377" i="2"/>
  <c r="D382" i="2"/>
  <c r="D388" i="2"/>
  <c r="D390" i="2"/>
  <c r="D393" i="2"/>
  <c r="D395" i="2"/>
  <c r="D396" i="2"/>
  <c r="D406" i="2"/>
  <c r="D407" i="2"/>
  <c r="D409" i="2"/>
  <c r="D411" i="2"/>
  <c r="D412" i="2"/>
  <c r="D422" i="2"/>
  <c r="D423" i="2"/>
  <c r="D424" i="2"/>
  <c r="D425" i="2"/>
  <c r="D431" i="2"/>
  <c r="D436" i="2"/>
  <c r="D438" i="2"/>
  <c r="D443" i="2"/>
  <c r="D444" i="2"/>
  <c r="D446" i="2"/>
  <c r="D455" i="2"/>
  <c r="D456" i="2"/>
  <c r="D457" i="2"/>
  <c r="D459" i="2"/>
  <c r="D460" i="2"/>
  <c r="D470" i="2"/>
  <c r="D471" i="2"/>
  <c r="D473" i="2"/>
  <c r="D475" i="2"/>
  <c r="D479" i="2"/>
  <c r="D486" i="2"/>
  <c r="D487" i="2"/>
  <c r="D491" i="2"/>
  <c r="D492" i="2"/>
  <c r="D495" i="2"/>
  <c r="D503" i="2"/>
  <c r="D505" i="2"/>
  <c r="D507" i="2"/>
  <c r="D508" i="2"/>
  <c r="D510" i="2"/>
  <c r="D519" i="2"/>
  <c r="D520" i="2"/>
  <c r="D521" i="2"/>
  <c r="D523" i="2"/>
  <c r="D528" i="2"/>
  <c r="D534" i="2"/>
  <c r="D535" i="2"/>
  <c r="D540" i="2"/>
  <c r="D542" i="2"/>
  <c r="D543" i="2"/>
  <c r="D552" i="2"/>
  <c r="D553" i="2"/>
  <c r="D555" i="2"/>
  <c r="D556" i="2"/>
  <c r="D559" i="2"/>
  <c r="D567" i="2"/>
  <c r="D569" i="2"/>
  <c r="D571" i="2"/>
  <c r="D572" i="2"/>
  <c r="D576" i="2"/>
  <c r="D583" i="2"/>
  <c r="D584" i="2"/>
  <c r="D588" i="2"/>
  <c r="D591" i="2"/>
  <c r="D592" i="2"/>
  <c r="D601" i="2"/>
  <c r="D603" i="2"/>
  <c r="D604" i="2"/>
  <c r="D606" i="2"/>
  <c r="D607" i="2"/>
  <c r="D616" i="2"/>
  <c r="D617" i="2"/>
  <c r="D619" i="2"/>
  <c r="D620" i="2"/>
  <c r="D625" i="2"/>
  <c r="D631" i="2"/>
  <c r="D633" i="2"/>
  <c r="D638" i="2"/>
  <c r="D639" i="2"/>
  <c r="D640" i="2"/>
  <c r="D649" i="2"/>
  <c r="D651" i="2"/>
  <c r="D652" i="2"/>
  <c r="D655" i="2"/>
  <c r="D656" i="2"/>
  <c r="D665" i="2"/>
  <c r="D667" i="2"/>
  <c r="D668" i="2"/>
  <c r="D670" i="2"/>
  <c r="D673" i="2"/>
  <c r="D680" i="2"/>
  <c r="D681" i="2"/>
  <c r="D687" i="2"/>
  <c r="D688" i="2"/>
  <c r="D689" i="2"/>
  <c r="D699" i="2"/>
  <c r="D700" i="2"/>
  <c r="D701" i="2"/>
  <c r="D702" i="2"/>
  <c r="D703" i="2"/>
  <c r="D710" i="2"/>
  <c r="D711" i="2"/>
  <c r="D712" i="2"/>
  <c r="D714" i="2"/>
  <c r="D717" i="2"/>
  <c r="D722" i="2"/>
  <c r="D723" i="2"/>
  <c r="D726" i="2"/>
  <c r="D727" i="2"/>
  <c r="D728" i="2"/>
  <c r="D735" i="2"/>
  <c r="D736" i="2"/>
  <c r="D738" i="2"/>
  <c r="C19" i="2"/>
  <c r="C20" i="2"/>
  <c r="C21" i="2"/>
  <c r="I21" i="2" s="1"/>
  <c r="J21" i="2" s="1"/>
  <c r="C22" i="2"/>
  <c r="I22" i="2" s="1"/>
  <c r="J22" i="2" s="1"/>
  <c r="C23" i="2"/>
  <c r="C24" i="2"/>
  <c r="I24" i="2" s="1"/>
  <c r="J24" i="2" s="1"/>
  <c r="C25" i="2"/>
  <c r="C26" i="2"/>
  <c r="C27" i="2"/>
  <c r="C28" i="2"/>
  <c r="C29" i="2"/>
  <c r="I29" i="2" s="1"/>
  <c r="J29" i="2" s="1"/>
  <c r="C30" i="2"/>
  <c r="G30" i="2" s="1"/>
  <c r="H30" i="2" s="1"/>
  <c r="C31" i="2"/>
  <c r="C32" i="2"/>
  <c r="I32" i="2" s="1"/>
  <c r="J32" i="2" s="1"/>
  <c r="C33" i="2"/>
  <c r="C34" i="2"/>
  <c r="C35" i="2"/>
  <c r="C36" i="2"/>
  <c r="C37" i="2"/>
  <c r="I37" i="2" s="1"/>
  <c r="J37" i="2" s="1"/>
  <c r="C38" i="2"/>
  <c r="I38" i="2" s="1"/>
  <c r="J38" i="2" s="1"/>
  <c r="C39" i="2"/>
  <c r="C40" i="2"/>
  <c r="I40" i="2" s="1"/>
  <c r="J40" i="2" s="1"/>
  <c r="C41" i="2"/>
  <c r="C42" i="2"/>
  <c r="C43" i="2"/>
  <c r="C44" i="2"/>
  <c r="C45" i="2"/>
  <c r="I45" i="2" s="1"/>
  <c r="J45" i="2" s="1"/>
  <c r="C46" i="2"/>
  <c r="I46" i="2" s="1"/>
  <c r="J46" i="2" s="1"/>
  <c r="C47" i="2"/>
  <c r="C48" i="2"/>
  <c r="I48" i="2" s="1"/>
  <c r="J48" i="2" s="1"/>
  <c r="C49" i="2"/>
  <c r="C50" i="2"/>
  <c r="C51" i="2"/>
  <c r="C52" i="2"/>
  <c r="C53" i="2"/>
  <c r="G53" i="2" s="1"/>
  <c r="H53" i="2" s="1"/>
  <c r="C54" i="2"/>
  <c r="I54" i="2" s="1"/>
  <c r="J54" i="2" s="1"/>
  <c r="C55" i="2"/>
  <c r="C56" i="2"/>
  <c r="I56" i="2" s="1"/>
  <c r="J56" i="2" s="1"/>
  <c r="K56" i="2" s="1"/>
  <c r="C57" i="2"/>
  <c r="C58" i="2"/>
  <c r="C59" i="2"/>
  <c r="C60" i="2"/>
  <c r="C61" i="2"/>
  <c r="I61" i="2" s="1"/>
  <c r="J61" i="2" s="1"/>
  <c r="C62" i="2"/>
  <c r="I62" i="2" s="1"/>
  <c r="J62" i="2" s="1"/>
  <c r="C63" i="2"/>
  <c r="C64" i="2"/>
  <c r="I64" i="2" s="1"/>
  <c r="J64" i="2" s="1"/>
  <c r="C65" i="2"/>
  <c r="C66" i="2"/>
  <c r="C67" i="2"/>
  <c r="C68" i="2"/>
  <c r="C69" i="2"/>
  <c r="I69" i="2" s="1"/>
  <c r="J69" i="2" s="1"/>
  <c r="C70" i="2"/>
  <c r="I70" i="2" s="1"/>
  <c r="J70" i="2" s="1"/>
  <c r="C71" i="2"/>
  <c r="C72" i="2"/>
  <c r="C73" i="2"/>
  <c r="C74" i="2"/>
  <c r="C75" i="2"/>
  <c r="G75" i="2" s="1"/>
  <c r="H75" i="2" s="1"/>
  <c r="C76" i="2"/>
  <c r="C77" i="2"/>
  <c r="I77" i="2" s="1"/>
  <c r="J77" i="2" s="1"/>
  <c r="C78" i="2"/>
  <c r="I78" i="2" s="1"/>
  <c r="J78" i="2" s="1"/>
  <c r="C79" i="2"/>
  <c r="C80" i="2"/>
  <c r="I80" i="2" s="1"/>
  <c r="J80" i="2" s="1"/>
  <c r="C81" i="2"/>
  <c r="C82" i="2"/>
  <c r="C83" i="2"/>
  <c r="C84" i="2"/>
  <c r="C85" i="2"/>
  <c r="I85" i="2" s="1"/>
  <c r="J85" i="2" s="1"/>
  <c r="C86" i="2"/>
  <c r="I86" i="2" s="1"/>
  <c r="J86" i="2" s="1"/>
  <c r="C87" i="2"/>
  <c r="C88" i="2"/>
  <c r="I88" i="2" s="1"/>
  <c r="J88" i="2" s="1"/>
  <c r="C89" i="2"/>
  <c r="C90" i="2"/>
  <c r="I90" i="2" s="1"/>
  <c r="J90" i="2" s="1"/>
  <c r="C91" i="2"/>
  <c r="I91" i="2" s="1"/>
  <c r="J91" i="2" s="1"/>
  <c r="C92" i="2"/>
  <c r="C93" i="2"/>
  <c r="I93" i="2" s="1"/>
  <c r="J93" i="2" s="1"/>
  <c r="C94" i="2"/>
  <c r="I94" i="2" s="1"/>
  <c r="J94" i="2" s="1"/>
  <c r="C95" i="2"/>
  <c r="C96" i="2"/>
  <c r="I96" i="2" s="1"/>
  <c r="J96" i="2" s="1"/>
  <c r="C97" i="2"/>
  <c r="I97" i="2" s="1"/>
  <c r="J97" i="2" s="1"/>
  <c r="C98" i="2"/>
  <c r="I98" i="2" s="1"/>
  <c r="J98" i="2" s="1"/>
  <c r="C99" i="2"/>
  <c r="I99" i="2" s="1"/>
  <c r="J99" i="2" s="1"/>
  <c r="C100" i="2"/>
  <c r="C101" i="2"/>
  <c r="I101" i="2" s="1"/>
  <c r="J101" i="2" s="1"/>
  <c r="C102" i="2"/>
  <c r="I102" i="2" s="1"/>
  <c r="J102" i="2" s="1"/>
  <c r="C103" i="2"/>
  <c r="C104" i="2"/>
  <c r="I104" i="2" s="1"/>
  <c r="J104" i="2" s="1"/>
  <c r="C105" i="2"/>
  <c r="I105" i="2" s="1"/>
  <c r="J105" i="2" s="1"/>
  <c r="C106" i="2"/>
  <c r="I106" i="2" s="1"/>
  <c r="J106" i="2" s="1"/>
  <c r="C107" i="2"/>
  <c r="I107" i="2" s="1"/>
  <c r="J107" i="2" s="1"/>
  <c r="C108" i="2"/>
  <c r="C109" i="2"/>
  <c r="I109" i="2" s="1"/>
  <c r="J109" i="2" s="1"/>
  <c r="C110" i="2"/>
  <c r="I110" i="2" s="1"/>
  <c r="J110" i="2" s="1"/>
  <c r="C111" i="2"/>
  <c r="C112" i="2"/>
  <c r="I112" i="2" s="1"/>
  <c r="J112" i="2" s="1"/>
  <c r="C113" i="2"/>
  <c r="I113" i="2" s="1"/>
  <c r="J113" i="2" s="1"/>
  <c r="C114" i="2"/>
  <c r="I114" i="2" s="1"/>
  <c r="J114" i="2" s="1"/>
  <c r="C115" i="2"/>
  <c r="I115" i="2" s="1"/>
  <c r="J115" i="2" s="1"/>
  <c r="C116" i="2"/>
  <c r="C117" i="2"/>
  <c r="I117" i="2" s="1"/>
  <c r="J117" i="2" s="1"/>
  <c r="C118" i="2"/>
  <c r="I118" i="2" s="1"/>
  <c r="J118" i="2" s="1"/>
  <c r="C119" i="2"/>
  <c r="C120" i="2"/>
  <c r="I120" i="2" s="1"/>
  <c r="J120" i="2" s="1"/>
  <c r="C121" i="2"/>
  <c r="I121" i="2" s="1"/>
  <c r="J121" i="2" s="1"/>
  <c r="C122" i="2"/>
  <c r="I122" i="2" s="1"/>
  <c r="J122" i="2" s="1"/>
  <c r="C123" i="2"/>
  <c r="I123" i="2" s="1"/>
  <c r="J123" i="2" s="1"/>
  <c r="C124" i="2"/>
  <c r="C125" i="2"/>
  <c r="I125" i="2" s="1"/>
  <c r="J125" i="2" s="1"/>
  <c r="C126" i="2"/>
  <c r="I126" i="2" s="1"/>
  <c r="J126" i="2" s="1"/>
  <c r="C127" i="2"/>
  <c r="I127" i="2" s="1"/>
  <c r="J127" i="2" s="1"/>
  <c r="C128" i="2"/>
  <c r="I128" i="2" s="1"/>
  <c r="J128" i="2" s="1"/>
  <c r="C129" i="2"/>
  <c r="I129" i="2" s="1"/>
  <c r="J129" i="2" s="1"/>
  <c r="C130" i="2"/>
  <c r="I130" i="2" s="1"/>
  <c r="J130" i="2" s="1"/>
  <c r="C131" i="2"/>
  <c r="I131" i="2" s="1"/>
  <c r="J131" i="2" s="1"/>
  <c r="C132" i="2"/>
  <c r="I132" i="2" s="1"/>
  <c r="J132" i="2" s="1"/>
  <c r="C133" i="2"/>
  <c r="I133" i="2" s="1"/>
  <c r="J133" i="2" s="1"/>
  <c r="C134" i="2"/>
  <c r="I134" i="2" s="1"/>
  <c r="J134" i="2" s="1"/>
  <c r="C135" i="2"/>
  <c r="I135" i="2" s="1"/>
  <c r="J135" i="2" s="1"/>
  <c r="C136" i="2"/>
  <c r="I136" i="2" s="1"/>
  <c r="J136" i="2" s="1"/>
  <c r="C137" i="2"/>
  <c r="I137" i="2" s="1"/>
  <c r="J137" i="2" s="1"/>
  <c r="C138" i="2"/>
  <c r="I138" i="2" s="1"/>
  <c r="J138" i="2" s="1"/>
  <c r="C139" i="2"/>
  <c r="I139" i="2" s="1"/>
  <c r="J139" i="2" s="1"/>
  <c r="C140" i="2"/>
  <c r="I140" i="2" s="1"/>
  <c r="J140" i="2" s="1"/>
  <c r="C141" i="2"/>
  <c r="I141" i="2" s="1"/>
  <c r="J141" i="2" s="1"/>
  <c r="C142" i="2"/>
  <c r="I142" i="2" s="1"/>
  <c r="J142" i="2" s="1"/>
  <c r="C143" i="2"/>
  <c r="I143" i="2" s="1"/>
  <c r="J143" i="2" s="1"/>
  <c r="C144" i="2"/>
  <c r="I144" i="2" s="1"/>
  <c r="J144" i="2" s="1"/>
  <c r="C145" i="2"/>
  <c r="I145" i="2" s="1"/>
  <c r="J145" i="2" s="1"/>
  <c r="C146" i="2"/>
  <c r="I146" i="2" s="1"/>
  <c r="J146" i="2" s="1"/>
  <c r="C147" i="2"/>
  <c r="I147" i="2" s="1"/>
  <c r="J147" i="2" s="1"/>
  <c r="C148" i="2"/>
  <c r="I148" i="2" s="1"/>
  <c r="J148" i="2" s="1"/>
  <c r="C149" i="2"/>
  <c r="I149" i="2" s="1"/>
  <c r="J149" i="2" s="1"/>
  <c r="C150" i="2"/>
  <c r="I150" i="2" s="1"/>
  <c r="J150" i="2" s="1"/>
  <c r="C151" i="2"/>
  <c r="I151" i="2" s="1"/>
  <c r="J151" i="2" s="1"/>
  <c r="C152" i="2"/>
  <c r="I152" i="2" s="1"/>
  <c r="J152" i="2" s="1"/>
  <c r="C153" i="2"/>
  <c r="I153" i="2" s="1"/>
  <c r="J153" i="2" s="1"/>
  <c r="C154" i="2"/>
  <c r="I154" i="2" s="1"/>
  <c r="J154" i="2" s="1"/>
  <c r="C155" i="2"/>
  <c r="I155" i="2" s="1"/>
  <c r="J155" i="2" s="1"/>
  <c r="C156" i="2"/>
  <c r="I156" i="2" s="1"/>
  <c r="J156" i="2" s="1"/>
  <c r="C157" i="2"/>
  <c r="I157" i="2" s="1"/>
  <c r="J157" i="2" s="1"/>
  <c r="C158" i="2"/>
  <c r="G158" i="2" s="1"/>
  <c r="H158" i="2" s="1"/>
  <c r="C159" i="2"/>
  <c r="I159" i="2" s="1"/>
  <c r="J159" i="2" s="1"/>
  <c r="C160" i="2"/>
  <c r="I160" i="2" s="1"/>
  <c r="J160" i="2" s="1"/>
  <c r="C161" i="2"/>
  <c r="I161" i="2" s="1"/>
  <c r="J161" i="2" s="1"/>
  <c r="C162" i="2"/>
  <c r="I162" i="2" s="1"/>
  <c r="J162" i="2" s="1"/>
  <c r="C163" i="2"/>
  <c r="I163" i="2" s="1"/>
  <c r="J163" i="2" s="1"/>
  <c r="C164" i="2"/>
  <c r="I164" i="2" s="1"/>
  <c r="J164" i="2" s="1"/>
  <c r="C165" i="2"/>
  <c r="I165" i="2" s="1"/>
  <c r="J165" i="2" s="1"/>
  <c r="C166" i="2"/>
  <c r="I166" i="2" s="1"/>
  <c r="J166" i="2" s="1"/>
  <c r="C167" i="2"/>
  <c r="I167" i="2" s="1"/>
  <c r="J167" i="2" s="1"/>
  <c r="C168" i="2"/>
  <c r="I168" i="2" s="1"/>
  <c r="J168" i="2" s="1"/>
  <c r="C169" i="2"/>
  <c r="I169" i="2" s="1"/>
  <c r="J169" i="2" s="1"/>
  <c r="C170" i="2"/>
  <c r="I170" i="2" s="1"/>
  <c r="J170" i="2" s="1"/>
  <c r="C171" i="2"/>
  <c r="I171" i="2" s="1"/>
  <c r="J171" i="2" s="1"/>
  <c r="C172" i="2"/>
  <c r="I172" i="2" s="1"/>
  <c r="J172" i="2" s="1"/>
  <c r="C173" i="2"/>
  <c r="I173" i="2" s="1"/>
  <c r="J173" i="2" s="1"/>
  <c r="C174" i="2"/>
  <c r="I174" i="2" s="1"/>
  <c r="J174" i="2" s="1"/>
  <c r="C175" i="2"/>
  <c r="I175" i="2" s="1"/>
  <c r="J175" i="2" s="1"/>
  <c r="C176" i="2"/>
  <c r="I176" i="2" s="1"/>
  <c r="J176" i="2" s="1"/>
  <c r="C177" i="2"/>
  <c r="I177" i="2" s="1"/>
  <c r="J177" i="2" s="1"/>
  <c r="C178" i="2"/>
  <c r="I178" i="2" s="1"/>
  <c r="J178" i="2" s="1"/>
  <c r="C179" i="2"/>
  <c r="I179" i="2" s="1"/>
  <c r="J179" i="2" s="1"/>
  <c r="C180" i="2"/>
  <c r="I180" i="2" s="1"/>
  <c r="J180" i="2" s="1"/>
  <c r="C181" i="2"/>
  <c r="G181" i="2" s="1"/>
  <c r="H181" i="2" s="1"/>
  <c r="C182" i="2"/>
  <c r="I182" i="2" s="1"/>
  <c r="J182" i="2" s="1"/>
  <c r="C183" i="2"/>
  <c r="I183" i="2" s="1"/>
  <c r="J183" i="2" s="1"/>
  <c r="C184" i="2"/>
  <c r="I184" i="2" s="1"/>
  <c r="J184" i="2" s="1"/>
  <c r="C185" i="2"/>
  <c r="I185" i="2" s="1"/>
  <c r="J185" i="2" s="1"/>
  <c r="C186" i="2"/>
  <c r="I186" i="2" s="1"/>
  <c r="J186" i="2" s="1"/>
  <c r="C187" i="2"/>
  <c r="I187" i="2" s="1"/>
  <c r="J187" i="2" s="1"/>
  <c r="C188" i="2"/>
  <c r="I188" i="2" s="1"/>
  <c r="J188" i="2" s="1"/>
  <c r="C189" i="2"/>
  <c r="I189" i="2" s="1"/>
  <c r="J189" i="2" s="1"/>
  <c r="C190" i="2"/>
  <c r="I190" i="2" s="1"/>
  <c r="J190" i="2" s="1"/>
  <c r="C191" i="2"/>
  <c r="I191" i="2" s="1"/>
  <c r="J191" i="2" s="1"/>
  <c r="C192" i="2"/>
  <c r="I192" i="2" s="1"/>
  <c r="J192" i="2" s="1"/>
  <c r="C193" i="2"/>
  <c r="I193" i="2" s="1"/>
  <c r="J193" i="2" s="1"/>
  <c r="C194" i="2"/>
  <c r="I194" i="2" s="1"/>
  <c r="J194" i="2" s="1"/>
  <c r="C195" i="2"/>
  <c r="I195" i="2" s="1"/>
  <c r="J195" i="2" s="1"/>
  <c r="C196" i="2"/>
  <c r="I196" i="2" s="1"/>
  <c r="J196" i="2" s="1"/>
  <c r="C197" i="2"/>
  <c r="I197" i="2" s="1"/>
  <c r="J197" i="2" s="1"/>
  <c r="C198" i="2"/>
  <c r="I198" i="2" s="1"/>
  <c r="J198" i="2" s="1"/>
  <c r="C199" i="2"/>
  <c r="I199" i="2" s="1"/>
  <c r="J199" i="2" s="1"/>
  <c r="C200" i="2"/>
  <c r="I200" i="2" s="1"/>
  <c r="J200" i="2" s="1"/>
  <c r="C201" i="2"/>
  <c r="I201" i="2" s="1"/>
  <c r="J201" i="2" s="1"/>
  <c r="C202" i="2"/>
  <c r="I202" i="2" s="1"/>
  <c r="J202" i="2" s="1"/>
  <c r="C203" i="2"/>
  <c r="I203" i="2" s="1"/>
  <c r="J203" i="2" s="1"/>
  <c r="C204" i="2"/>
  <c r="I204" i="2" s="1"/>
  <c r="J204" i="2" s="1"/>
  <c r="C205" i="2"/>
  <c r="I205" i="2" s="1"/>
  <c r="J205" i="2" s="1"/>
  <c r="C206" i="2"/>
  <c r="I206" i="2" s="1"/>
  <c r="J206" i="2" s="1"/>
  <c r="C207" i="2"/>
  <c r="I207" i="2" s="1"/>
  <c r="J207" i="2" s="1"/>
  <c r="C208" i="2"/>
  <c r="I208" i="2" s="1"/>
  <c r="J208" i="2" s="1"/>
  <c r="C209" i="2"/>
  <c r="I209" i="2" s="1"/>
  <c r="J209" i="2" s="1"/>
  <c r="C210" i="2"/>
  <c r="I210" i="2" s="1"/>
  <c r="J210" i="2" s="1"/>
  <c r="C211" i="2"/>
  <c r="I211" i="2" s="1"/>
  <c r="J211" i="2" s="1"/>
  <c r="C212" i="2"/>
  <c r="I212" i="2" s="1"/>
  <c r="J212" i="2" s="1"/>
  <c r="C213" i="2"/>
  <c r="I213" i="2" s="1"/>
  <c r="J213" i="2" s="1"/>
  <c r="C214" i="2"/>
  <c r="I214" i="2" s="1"/>
  <c r="J214" i="2" s="1"/>
  <c r="C215" i="2"/>
  <c r="I215" i="2" s="1"/>
  <c r="J215" i="2" s="1"/>
  <c r="C216" i="2"/>
  <c r="I216" i="2" s="1"/>
  <c r="J216" i="2" s="1"/>
  <c r="C217" i="2"/>
  <c r="I217" i="2" s="1"/>
  <c r="J217" i="2" s="1"/>
  <c r="C218" i="2"/>
  <c r="I218" i="2" s="1"/>
  <c r="J218" i="2" s="1"/>
  <c r="C219" i="2"/>
  <c r="I219" i="2" s="1"/>
  <c r="J219" i="2" s="1"/>
  <c r="C220" i="2"/>
  <c r="I220" i="2" s="1"/>
  <c r="J220" i="2" s="1"/>
  <c r="C221" i="2"/>
  <c r="I221" i="2" s="1"/>
  <c r="J221" i="2" s="1"/>
  <c r="C222" i="2"/>
  <c r="G222" i="2" s="1"/>
  <c r="H222" i="2" s="1"/>
  <c r="C223" i="2"/>
  <c r="I223" i="2" s="1"/>
  <c r="J223" i="2" s="1"/>
  <c r="C224" i="2"/>
  <c r="I224" i="2" s="1"/>
  <c r="J224" i="2" s="1"/>
  <c r="C225" i="2"/>
  <c r="I225" i="2" s="1"/>
  <c r="J225" i="2" s="1"/>
  <c r="C226" i="2"/>
  <c r="I226" i="2" s="1"/>
  <c r="J226" i="2" s="1"/>
  <c r="C227" i="2"/>
  <c r="I227" i="2" s="1"/>
  <c r="J227" i="2" s="1"/>
  <c r="C228" i="2"/>
  <c r="I228" i="2" s="1"/>
  <c r="J228" i="2" s="1"/>
  <c r="C229" i="2"/>
  <c r="I229" i="2" s="1"/>
  <c r="J229" i="2" s="1"/>
  <c r="C230" i="2"/>
  <c r="I230" i="2" s="1"/>
  <c r="J230" i="2" s="1"/>
  <c r="C231" i="2"/>
  <c r="I231" i="2" s="1"/>
  <c r="J231" i="2" s="1"/>
  <c r="C232" i="2"/>
  <c r="I232" i="2" s="1"/>
  <c r="J232" i="2" s="1"/>
  <c r="C233" i="2"/>
  <c r="I233" i="2" s="1"/>
  <c r="J233" i="2" s="1"/>
  <c r="C234" i="2"/>
  <c r="I234" i="2" s="1"/>
  <c r="J234" i="2" s="1"/>
  <c r="C235" i="2"/>
  <c r="I235" i="2" s="1"/>
  <c r="J235" i="2" s="1"/>
  <c r="C236" i="2"/>
  <c r="I236" i="2" s="1"/>
  <c r="J236" i="2" s="1"/>
  <c r="C237" i="2"/>
  <c r="I237" i="2" s="1"/>
  <c r="J237" i="2" s="1"/>
  <c r="C238" i="2"/>
  <c r="I238" i="2" s="1"/>
  <c r="J238" i="2" s="1"/>
  <c r="C239" i="2"/>
  <c r="I239" i="2" s="1"/>
  <c r="J239" i="2" s="1"/>
  <c r="C240" i="2"/>
  <c r="I240" i="2" s="1"/>
  <c r="J240" i="2" s="1"/>
  <c r="C241" i="2"/>
  <c r="I241" i="2" s="1"/>
  <c r="J241" i="2" s="1"/>
  <c r="C242" i="2"/>
  <c r="I242" i="2" s="1"/>
  <c r="J242" i="2" s="1"/>
  <c r="C243" i="2"/>
  <c r="I243" i="2" s="1"/>
  <c r="J243" i="2" s="1"/>
  <c r="C244" i="2"/>
  <c r="I244" i="2" s="1"/>
  <c r="J244" i="2" s="1"/>
  <c r="C245" i="2"/>
  <c r="G245" i="2" s="1"/>
  <c r="H245" i="2" s="1"/>
  <c r="C246" i="2"/>
  <c r="I246" i="2" s="1"/>
  <c r="J246" i="2" s="1"/>
  <c r="C247" i="2"/>
  <c r="I247" i="2" s="1"/>
  <c r="J247" i="2" s="1"/>
  <c r="C248" i="2"/>
  <c r="I248" i="2" s="1"/>
  <c r="J248" i="2" s="1"/>
  <c r="C249" i="2"/>
  <c r="I249" i="2" s="1"/>
  <c r="J249" i="2" s="1"/>
  <c r="C250" i="2"/>
  <c r="I250" i="2" s="1"/>
  <c r="J250" i="2" s="1"/>
  <c r="C251" i="2"/>
  <c r="I251" i="2" s="1"/>
  <c r="J251" i="2" s="1"/>
  <c r="C252" i="2"/>
  <c r="I252" i="2" s="1"/>
  <c r="J252" i="2" s="1"/>
  <c r="C253" i="2"/>
  <c r="I253" i="2" s="1"/>
  <c r="J253" i="2" s="1"/>
  <c r="C254" i="2"/>
  <c r="I254" i="2" s="1"/>
  <c r="J254" i="2" s="1"/>
  <c r="C255" i="2"/>
  <c r="I255" i="2" s="1"/>
  <c r="J255" i="2" s="1"/>
  <c r="C256" i="2"/>
  <c r="I256" i="2" s="1"/>
  <c r="J256" i="2" s="1"/>
  <c r="C257" i="2"/>
  <c r="I257" i="2" s="1"/>
  <c r="J257" i="2" s="1"/>
  <c r="L257" i="2" s="1"/>
  <c r="C258" i="2"/>
  <c r="I258" i="2" s="1"/>
  <c r="J258" i="2" s="1"/>
  <c r="C259" i="2"/>
  <c r="I259" i="2" s="1"/>
  <c r="J259" i="2" s="1"/>
  <c r="C260" i="2"/>
  <c r="I260" i="2" s="1"/>
  <c r="J260" i="2" s="1"/>
  <c r="C261" i="2"/>
  <c r="I261" i="2" s="1"/>
  <c r="J261" i="2" s="1"/>
  <c r="C262" i="2"/>
  <c r="I262" i="2" s="1"/>
  <c r="J262" i="2" s="1"/>
  <c r="C263" i="2"/>
  <c r="I263" i="2" s="1"/>
  <c r="J263" i="2" s="1"/>
  <c r="C264" i="2"/>
  <c r="I264" i="2" s="1"/>
  <c r="J264" i="2" s="1"/>
  <c r="C265" i="2"/>
  <c r="I265" i="2" s="1"/>
  <c r="J265" i="2" s="1"/>
  <c r="C266" i="2"/>
  <c r="I266" i="2" s="1"/>
  <c r="J266" i="2" s="1"/>
  <c r="C267" i="2"/>
  <c r="I267" i="2" s="1"/>
  <c r="J267" i="2" s="1"/>
  <c r="C268" i="2"/>
  <c r="I268" i="2" s="1"/>
  <c r="J268" i="2" s="1"/>
  <c r="C269" i="2"/>
  <c r="I269" i="2" s="1"/>
  <c r="J269" i="2" s="1"/>
  <c r="C270" i="2"/>
  <c r="I270" i="2" s="1"/>
  <c r="J270" i="2" s="1"/>
  <c r="C271" i="2"/>
  <c r="I271" i="2" s="1"/>
  <c r="J271" i="2" s="1"/>
  <c r="C272" i="2"/>
  <c r="C273" i="2"/>
  <c r="I273" i="2" s="1"/>
  <c r="J273" i="2" s="1"/>
  <c r="C274" i="2"/>
  <c r="I274" i="2" s="1"/>
  <c r="J274" i="2" s="1"/>
  <c r="C275" i="2"/>
  <c r="I275" i="2" s="1"/>
  <c r="J275" i="2" s="1"/>
  <c r="C276" i="2"/>
  <c r="I276" i="2" s="1"/>
  <c r="J276" i="2" s="1"/>
  <c r="C277" i="2"/>
  <c r="I277" i="2" s="1"/>
  <c r="J277" i="2" s="1"/>
  <c r="C278" i="2"/>
  <c r="I278" i="2" s="1"/>
  <c r="J278" i="2" s="1"/>
  <c r="C279" i="2"/>
  <c r="I279" i="2" s="1"/>
  <c r="J279" i="2" s="1"/>
  <c r="C280" i="2"/>
  <c r="I280" i="2" s="1"/>
  <c r="J280" i="2" s="1"/>
  <c r="C281" i="2"/>
  <c r="I281" i="2" s="1"/>
  <c r="J281" i="2" s="1"/>
  <c r="C282" i="2"/>
  <c r="I282" i="2" s="1"/>
  <c r="J282" i="2" s="1"/>
  <c r="C283" i="2"/>
  <c r="I283" i="2" s="1"/>
  <c r="J283" i="2" s="1"/>
  <c r="C284" i="2"/>
  <c r="I284" i="2" s="1"/>
  <c r="J284" i="2" s="1"/>
  <c r="C285" i="2"/>
  <c r="I285" i="2" s="1"/>
  <c r="J285" i="2" s="1"/>
  <c r="C286" i="2"/>
  <c r="I286" i="2" s="1"/>
  <c r="J286" i="2" s="1"/>
  <c r="C287" i="2"/>
  <c r="I287" i="2" s="1"/>
  <c r="J287" i="2" s="1"/>
  <c r="C288" i="2"/>
  <c r="C289" i="2"/>
  <c r="I289" i="2" s="1"/>
  <c r="J289" i="2" s="1"/>
  <c r="C290" i="2"/>
  <c r="I290" i="2" s="1"/>
  <c r="J290" i="2" s="1"/>
  <c r="C291" i="2"/>
  <c r="I291" i="2" s="1"/>
  <c r="J291" i="2" s="1"/>
  <c r="C292" i="2"/>
  <c r="I292" i="2" s="1"/>
  <c r="J292" i="2" s="1"/>
  <c r="C293" i="2"/>
  <c r="I293" i="2" s="1"/>
  <c r="J293" i="2" s="1"/>
  <c r="C294" i="2"/>
  <c r="I294" i="2" s="1"/>
  <c r="J294" i="2" s="1"/>
  <c r="C295" i="2"/>
  <c r="I295" i="2" s="1"/>
  <c r="J295" i="2" s="1"/>
  <c r="C296" i="2"/>
  <c r="C297" i="2"/>
  <c r="I297" i="2" s="1"/>
  <c r="J297" i="2" s="1"/>
  <c r="C298" i="2"/>
  <c r="I298" i="2" s="1"/>
  <c r="J298" i="2" s="1"/>
  <c r="C299" i="2"/>
  <c r="I299" i="2" s="1"/>
  <c r="J299" i="2" s="1"/>
  <c r="C300" i="2"/>
  <c r="I300" i="2" s="1"/>
  <c r="J300" i="2" s="1"/>
  <c r="C301" i="2"/>
  <c r="I301" i="2" s="1"/>
  <c r="J301" i="2" s="1"/>
  <c r="C302" i="2"/>
  <c r="I302" i="2" s="1"/>
  <c r="J302" i="2" s="1"/>
  <c r="C303" i="2"/>
  <c r="I303" i="2" s="1"/>
  <c r="J303" i="2" s="1"/>
  <c r="C304" i="2"/>
  <c r="C305" i="2"/>
  <c r="I305" i="2" s="1"/>
  <c r="J305" i="2" s="1"/>
  <c r="C306" i="2"/>
  <c r="I306" i="2" s="1"/>
  <c r="J306" i="2" s="1"/>
  <c r="C307" i="2"/>
  <c r="I307" i="2" s="1"/>
  <c r="J307" i="2" s="1"/>
  <c r="C308" i="2"/>
  <c r="I308" i="2" s="1"/>
  <c r="J308" i="2" s="1"/>
  <c r="C309" i="2"/>
  <c r="G309" i="2" s="1"/>
  <c r="H309" i="2" s="1"/>
  <c r="C310" i="2"/>
  <c r="I310" i="2" s="1"/>
  <c r="J310" i="2" s="1"/>
  <c r="C311" i="2"/>
  <c r="I311" i="2" s="1"/>
  <c r="J311" i="2" s="1"/>
  <c r="C312" i="2"/>
  <c r="C313" i="2"/>
  <c r="I313" i="2" s="1"/>
  <c r="J313" i="2" s="1"/>
  <c r="C314" i="2"/>
  <c r="I314" i="2" s="1"/>
  <c r="J314" i="2" s="1"/>
  <c r="C315" i="2"/>
  <c r="I315" i="2" s="1"/>
  <c r="J315" i="2" s="1"/>
  <c r="C316" i="2"/>
  <c r="I316" i="2" s="1"/>
  <c r="J316" i="2" s="1"/>
  <c r="C317" i="2"/>
  <c r="I317" i="2" s="1"/>
  <c r="J317" i="2" s="1"/>
  <c r="C318" i="2"/>
  <c r="I318" i="2" s="1"/>
  <c r="J318" i="2" s="1"/>
  <c r="C319" i="2"/>
  <c r="I319" i="2" s="1"/>
  <c r="J319" i="2" s="1"/>
  <c r="C320" i="2"/>
  <c r="C321" i="2"/>
  <c r="I321" i="2" s="1"/>
  <c r="J321" i="2" s="1"/>
  <c r="C322" i="2"/>
  <c r="I322" i="2" s="1"/>
  <c r="J322" i="2" s="1"/>
  <c r="C323" i="2"/>
  <c r="I323" i="2" s="1"/>
  <c r="J323" i="2" s="1"/>
  <c r="C324" i="2"/>
  <c r="I324" i="2" s="1"/>
  <c r="J324" i="2" s="1"/>
  <c r="C325" i="2"/>
  <c r="I325" i="2" s="1"/>
  <c r="J325" i="2" s="1"/>
  <c r="C326" i="2"/>
  <c r="I326" i="2" s="1"/>
  <c r="J326" i="2" s="1"/>
  <c r="C327" i="2"/>
  <c r="I327" i="2" s="1"/>
  <c r="J327" i="2" s="1"/>
  <c r="C328" i="2"/>
  <c r="C329" i="2"/>
  <c r="I329" i="2" s="1"/>
  <c r="J329" i="2" s="1"/>
  <c r="C330" i="2"/>
  <c r="I330" i="2" s="1"/>
  <c r="J330" i="2" s="1"/>
  <c r="C331" i="2"/>
  <c r="I331" i="2" s="1"/>
  <c r="J331" i="2" s="1"/>
  <c r="C332" i="2"/>
  <c r="I332" i="2" s="1"/>
  <c r="J332" i="2" s="1"/>
  <c r="C333" i="2"/>
  <c r="I333" i="2" s="1"/>
  <c r="J333" i="2" s="1"/>
  <c r="C334" i="2"/>
  <c r="I334" i="2" s="1"/>
  <c r="J334" i="2" s="1"/>
  <c r="C335" i="2"/>
  <c r="I335" i="2" s="1"/>
  <c r="J335" i="2" s="1"/>
  <c r="C336" i="2"/>
  <c r="C337" i="2"/>
  <c r="I337" i="2" s="1"/>
  <c r="J337" i="2" s="1"/>
  <c r="C338" i="2"/>
  <c r="I338" i="2" s="1"/>
  <c r="J338" i="2" s="1"/>
  <c r="C339" i="2"/>
  <c r="I339" i="2" s="1"/>
  <c r="J339" i="2" s="1"/>
  <c r="C340" i="2"/>
  <c r="I340" i="2" s="1"/>
  <c r="J340" i="2" s="1"/>
  <c r="C341" i="2"/>
  <c r="I341" i="2" s="1"/>
  <c r="J341" i="2" s="1"/>
  <c r="C342" i="2"/>
  <c r="I342" i="2" s="1"/>
  <c r="J342" i="2" s="1"/>
  <c r="C343" i="2"/>
  <c r="I343" i="2" s="1"/>
  <c r="J343" i="2" s="1"/>
  <c r="C344" i="2"/>
  <c r="C345" i="2"/>
  <c r="I345" i="2" s="1"/>
  <c r="J345" i="2" s="1"/>
  <c r="C346" i="2"/>
  <c r="I346" i="2" s="1"/>
  <c r="J346" i="2" s="1"/>
  <c r="C347" i="2"/>
  <c r="I347" i="2" s="1"/>
  <c r="J347" i="2" s="1"/>
  <c r="C348" i="2"/>
  <c r="I348" i="2" s="1"/>
  <c r="J348" i="2" s="1"/>
  <c r="C349" i="2"/>
  <c r="I349" i="2" s="1"/>
  <c r="J349" i="2" s="1"/>
  <c r="C350" i="2"/>
  <c r="G350" i="2" s="1"/>
  <c r="H350" i="2" s="1"/>
  <c r="C351" i="2"/>
  <c r="I351" i="2" s="1"/>
  <c r="J351" i="2" s="1"/>
  <c r="C352" i="2"/>
  <c r="C353" i="2"/>
  <c r="I353" i="2" s="1"/>
  <c r="J353" i="2" s="1"/>
  <c r="C354" i="2"/>
  <c r="I354" i="2" s="1"/>
  <c r="J354" i="2" s="1"/>
  <c r="C355" i="2"/>
  <c r="I355" i="2" s="1"/>
  <c r="J355" i="2" s="1"/>
  <c r="C356" i="2"/>
  <c r="I356" i="2" s="1"/>
  <c r="J356" i="2" s="1"/>
  <c r="C357" i="2"/>
  <c r="I357" i="2" s="1"/>
  <c r="J357" i="2" s="1"/>
  <c r="C358" i="2"/>
  <c r="I358" i="2" s="1"/>
  <c r="J358" i="2" s="1"/>
  <c r="C359" i="2"/>
  <c r="I359" i="2" s="1"/>
  <c r="J359" i="2" s="1"/>
  <c r="C360" i="2"/>
  <c r="C361" i="2"/>
  <c r="I361" i="2" s="1"/>
  <c r="J361" i="2" s="1"/>
  <c r="C362" i="2"/>
  <c r="I362" i="2" s="1"/>
  <c r="J362" i="2" s="1"/>
  <c r="C363" i="2"/>
  <c r="I363" i="2" s="1"/>
  <c r="J363" i="2" s="1"/>
  <c r="C364" i="2"/>
  <c r="I364" i="2" s="1"/>
  <c r="J364" i="2" s="1"/>
  <c r="C365" i="2"/>
  <c r="I365" i="2" s="1"/>
  <c r="J365" i="2" s="1"/>
  <c r="C366" i="2"/>
  <c r="I366" i="2" s="1"/>
  <c r="J366" i="2" s="1"/>
  <c r="C367" i="2"/>
  <c r="I367" i="2" s="1"/>
  <c r="J367" i="2" s="1"/>
  <c r="C368" i="2"/>
  <c r="C369" i="2"/>
  <c r="I369" i="2" s="1"/>
  <c r="J369" i="2" s="1"/>
  <c r="C370" i="2"/>
  <c r="I370" i="2" s="1"/>
  <c r="J370" i="2" s="1"/>
  <c r="C371" i="2"/>
  <c r="I371" i="2" s="1"/>
  <c r="J371" i="2" s="1"/>
  <c r="C372" i="2"/>
  <c r="I372" i="2" s="1"/>
  <c r="J372" i="2" s="1"/>
  <c r="C373" i="2"/>
  <c r="G373" i="2" s="1"/>
  <c r="H373" i="2" s="1"/>
  <c r="C374" i="2"/>
  <c r="I374" i="2" s="1"/>
  <c r="J374" i="2" s="1"/>
  <c r="C375" i="2"/>
  <c r="I375" i="2" s="1"/>
  <c r="J375" i="2" s="1"/>
  <c r="C376" i="2"/>
  <c r="C377" i="2"/>
  <c r="I377" i="2" s="1"/>
  <c r="J377" i="2" s="1"/>
  <c r="C378" i="2"/>
  <c r="I378" i="2" s="1"/>
  <c r="J378" i="2" s="1"/>
  <c r="C379" i="2"/>
  <c r="I379" i="2" s="1"/>
  <c r="J379" i="2" s="1"/>
  <c r="C380" i="2"/>
  <c r="I380" i="2" s="1"/>
  <c r="J380" i="2" s="1"/>
  <c r="C381" i="2"/>
  <c r="I381" i="2" s="1"/>
  <c r="J381" i="2" s="1"/>
  <c r="C382" i="2"/>
  <c r="I382" i="2" s="1"/>
  <c r="J382" i="2" s="1"/>
  <c r="C383" i="2"/>
  <c r="I383" i="2" s="1"/>
  <c r="J383" i="2" s="1"/>
  <c r="C384" i="2"/>
  <c r="C385" i="2"/>
  <c r="I385" i="2" s="1"/>
  <c r="J385" i="2" s="1"/>
  <c r="L385" i="2" s="1"/>
  <c r="C386" i="2"/>
  <c r="I386" i="2" s="1"/>
  <c r="J386" i="2" s="1"/>
  <c r="C387" i="2"/>
  <c r="I387" i="2" s="1"/>
  <c r="J387" i="2" s="1"/>
  <c r="C388" i="2"/>
  <c r="I388" i="2" s="1"/>
  <c r="J388" i="2" s="1"/>
  <c r="C389" i="2"/>
  <c r="I389" i="2" s="1"/>
  <c r="J389" i="2" s="1"/>
  <c r="C390" i="2"/>
  <c r="I390" i="2" s="1"/>
  <c r="J390" i="2" s="1"/>
  <c r="C391" i="2"/>
  <c r="I391" i="2" s="1"/>
  <c r="J391" i="2" s="1"/>
  <c r="C392" i="2"/>
  <c r="C393" i="2"/>
  <c r="I393" i="2" s="1"/>
  <c r="J393" i="2" s="1"/>
  <c r="C394" i="2"/>
  <c r="I394" i="2" s="1"/>
  <c r="J394" i="2" s="1"/>
  <c r="C395" i="2"/>
  <c r="I395" i="2" s="1"/>
  <c r="J395" i="2" s="1"/>
  <c r="C396" i="2"/>
  <c r="I396" i="2" s="1"/>
  <c r="J396" i="2" s="1"/>
  <c r="C397" i="2"/>
  <c r="I397" i="2" s="1"/>
  <c r="J397" i="2" s="1"/>
  <c r="C398" i="2"/>
  <c r="I398" i="2" s="1"/>
  <c r="J398" i="2" s="1"/>
  <c r="C399" i="2"/>
  <c r="I399" i="2" s="1"/>
  <c r="J399" i="2" s="1"/>
  <c r="C400" i="2"/>
  <c r="C401" i="2"/>
  <c r="I401" i="2" s="1"/>
  <c r="J401" i="2" s="1"/>
  <c r="C402" i="2"/>
  <c r="I402" i="2" s="1"/>
  <c r="J402" i="2" s="1"/>
  <c r="C403" i="2"/>
  <c r="I403" i="2" s="1"/>
  <c r="J403" i="2" s="1"/>
  <c r="C404" i="2"/>
  <c r="I404" i="2" s="1"/>
  <c r="J404" i="2" s="1"/>
  <c r="C405" i="2"/>
  <c r="I405" i="2" s="1"/>
  <c r="J405" i="2" s="1"/>
  <c r="C406" i="2"/>
  <c r="I406" i="2" s="1"/>
  <c r="J406" i="2" s="1"/>
  <c r="C407" i="2"/>
  <c r="I407" i="2" s="1"/>
  <c r="J407" i="2" s="1"/>
  <c r="C408" i="2"/>
  <c r="C409" i="2"/>
  <c r="I409" i="2" s="1"/>
  <c r="J409" i="2" s="1"/>
  <c r="C410" i="2"/>
  <c r="I410" i="2" s="1"/>
  <c r="J410" i="2" s="1"/>
  <c r="C411" i="2"/>
  <c r="I411" i="2" s="1"/>
  <c r="J411" i="2" s="1"/>
  <c r="C412" i="2"/>
  <c r="I412" i="2" s="1"/>
  <c r="J412" i="2" s="1"/>
  <c r="C413" i="2"/>
  <c r="I413" i="2" s="1"/>
  <c r="J413" i="2" s="1"/>
  <c r="C414" i="2"/>
  <c r="G414" i="2" s="1"/>
  <c r="H414" i="2" s="1"/>
  <c r="C415" i="2"/>
  <c r="I415" i="2" s="1"/>
  <c r="J415" i="2" s="1"/>
  <c r="C416" i="2"/>
  <c r="C417" i="2"/>
  <c r="I417" i="2" s="1"/>
  <c r="J417" i="2" s="1"/>
  <c r="C418" i="2"/>
  <c r="I418" i="2" s="1"/>
  <c r="J418" i="2" s="1"/>
  <c r="C419" i="2"/>
  <c r="I419" i="2" s="1"/>
  <c r="J419" i="2" s="1"/>
  <c r="C420" i="2"/>
  <c r="I420" i="2" s="1"/>
  <c r="J420" i="2" s="1"/>
  <c r="C421" i="2"/>
  <c r="I421" i="2" s="1"/>
  <c r="J421" i="2" s="1"/>
  <c r="C422" i="2"/>
  <c r="I422" i="2" s="1"/>
  <c r="J422" i="2" s="1"/>
  <c r="C423" i="2"/>
  <c r="I423" i="2" s="1"/>
  <c r="J423" i="2" s="1"/>
  <c r="C424" i="2"/>
  <c r="C425" i="2"/>
  <c r="I425" i="2" s="1"/>
  <c r="J425" i="2" s="1"/>
  <c r="C426" i="2"/>
  <c r="I426" i="2" s="1"/>
  <c r="J426" i="2" s="1"/>
  <c r="C427" i="2"/>
  <c r="I427" i="2" s="1"/>
  <c r="J427" i="2" s="1"/>
  <c r="C428" i="2"/>
  <c r="I428" i="2" s="1"/>
  <c r="J428" i="2" s="1"/>
  <c r="C429" i="2"/>
  <c r="I429" i="2" s="1"/>
  <c r="J429" i="2" s="1"/>
  <c r="C430" i="2"/>
  <c r="I430" i="2" s="1"/>
  <c r="J430" i="2" s="1"/>
  <c r="C431" i="2"/>
  <c r="I431" i="2" s="1"/>
  <c r="J431" i="2" s="1"/>
  <c r="C432" i="2"/>
  <c r="C433" i="2"/>
  <c r="I433" i="2" s="1"/>
  <c r="J433" i="2" s="1"/>
  <c r="C434" i="2"/>
  <c r="I434" i="2" s="1"/>
  <c r="J434" i="2" s="1"/>
  <c r="C435" i="2"/>
  <c r="I435" i="2" s="1"/>
  <c r="J435" i="2" s="1"/>
  <c r="C436" i="2"/>
  <c r="I436" i="2" s="1"/>
  <c r="J436" i="2" s="1"/>
  <c r="C437" i="2"/>
  <c r="I437" i="2" s="1"/>
  <c r="J437" i="2" s="1"/>
  <c r="C438" i="2"/>
  <c r="I438" i="2" s="1"/>
  <c r="J438" i="2" s="1"/>
  <c r="C439" i="2"/>
  <c r="I439" i="2" s="1"/>
  <c r="J439" i="2" s="1"/>
  <c r="C440" i="2"/>
  <c r="C441" i="2"/>
  <c r="I441" i="2" s="1"/>
  <c r="J441" i="2" s="1"/>
  <c r="C442" i="2"/>
  <c r="I442" i="2" s="1"/>
  <c r="J442" i="2" s="1"/>
  <c r="C443" i="2"/>
  <c r="I443" i="2" s="1"/>
  <c r="J443" i="2" s="1"/>
  <c r="C444" i="2"/>
  <c r="I444" i="2" s="1"/>
  <c r="J444" i="2" s="1"/>
  <c r="C445" i="2"/>
  <c r="I445" i="2" s="1"/>
  <c r="J445" i="2" s="1"/>
  <c r="C446" i="2"/>
  <c r="I446" i="2" s="1"/>
  <c r="J446" i="2" s="1"/>
  <c r="C447" i="2"/>
  <c r="I447" i="2" s="1"/>
  <c r="J447" i="2" s="1"/>
  <c r="C448" i="2"/>
  <c r="C449" i="2"/>
  <c r="I449" i="2" s="1"/>
  <c r="J449" i="2" s="1"/>
  <c r="C450" i="2"/>
  <c r="I450" i="2" s="1"/>
  <c r="J450" i="2" s="1"/>
  <c r="C451" i="2"/>
  <c r="I451" i="2" s="1"/>
  <c r="J451" i="2" s="1"/>
  <c r="C452" i="2"/>
  <c r="I452" i="2" s="1"/>
  <c r="J452" i="2" s="1"/>
  <c r="C453" i="2"/>
  <c r="I453" i="2" s="1"/>
  <c r="J453" i="2" s="1"/>
  <c r="C454" i="2"/>
  <c r="I454" i="2" s="1"/>
  <c r="J454" i="2" s="1"/>
  <c r="C455" i="2"/>
  <c r="I455" i="2" s="1"/>
  <c r="J455" i="2" s="1"/>
  <c r="C456" i="2"/>
  <c r="C457" i="2"/>
  <c r="I457" i="2" s="1"/>
  <c r="J457" i="2" s="1"/>
  <c r="C458" i="2"/>
  <c r="I458" i="2" s="1"/>
  <c r="J458" i="2" s="1"/>
  <c r="C459" i="2"/>
  <c r="I459" i="2" s="1"/>
  <c r="J459" i="2" s="1"/>
  <c r="C460" i="2"/>
  <c r="I460" i="2" s="1"/>
  <c r="J460" i="2" s="1"/>
  <c r="C461" i="2"/>
  <c r="I461" i="2" s="1"/>
  <c r="J461" i="2" s="1"/>
  <c r="C462" i="2"/>
  <c r="I462" i="2" s="1"/>
  <c r="J462" i="2" s="1"/>
  <c r="C463" i="2"/>
  <c r="I463" i="2" s="1"/>
  <c r="J463" i="2" s="1"/>
  <c r="C464" i="2"/>
  <c r="C465" i="2"/>
  <c r="I465" i="2" s="1"/>
  <c r="J465" i="2" s="1"/>
  <c r="C466" i="2"/>
  <c r="I466" i="2" s="1"/>
  <c r="J466" i="2" s="1"/>
  <c r="C467" i="2"/>
  <c r="I467" i="2" s="1"/>
  <c r="J467" i="2" s="1"/>
  <c r="C468" i="2"/>
  <c r="I468" i="2" s="1"/>
  <c r="J468" i="2" s="1"/>
  <c r="C469" i="2"/>
  <c r="I469" i="2" s="1"/>
  <c r="J469" i="2" s="1"/>
  <c r="C470" i="2"/>
  <c r="I470" i="2" s="1"/>
  <c r="J470" i="2" s="1"/>
  <c r="C471" i="2"/>
  <c r="I471" i="2" s="1"/>
  <c r="J471" i="2" s="1"/>
  <c r="C472" i="2"/>
  <c r="C473" i="2"/>
  <c r="I473" i="2" s="1"/>
  <c r="J473" i="2" s="1"/>
  <c r="C474" i="2"/>
  <c r="I474" i="2" s="1"/>
  <c r="J474" i="2" s="1"/>
  <c r="C475" i="2"/>
  <c r="I475" i="2" s="1"/>
  <c r="J475" i="2" s="1"/>
  <c r="C476" i="2"/>
  <c r="I476" i="2" s="1"/>
  <c r="J476" i="2" s="1"/>
  <c r="C477" i="2"/>
  <c r="I477" i="2" s="1"/>
  <c r="J477" i="2" s="1"/>
  <c r="C478" i="2"/>
  <c r="I478" i="2" s="1"/>
  <c r="J478" i="2" s="1"/>
  <c r="C479" i="2"/>
  <c r="I479" i="2" s="1"/>
  <c r="J479" i="2" s="1"/>
  <c r="C480" i="2"/>
  <c r="C481" i="2"/>
  <c r="I481" i="2" s="1"/>
  <c r="J481" i="2" s="1"/>
  <c r="C482" i="2"/>
  <c r="I482" i="2" s="1"/>
  <c r="J482" i="2" s="1"/>
  <c r="C483" i="2"/>
  <c r="I483" i="2" s="1"/>
  <c r="J483" i="2" s="1"/>
  <c r="C484" i="2"/>
  <c r="I484" i="2" s="1"/>
  <c r="J484" i="2" s="1"/>
  <c r="C485" i="2"/>
  <c r="I485" i="2" s="1"/>
  <c r="J485" i="2" s="1"/>
  <c r="L485" i="2" s="1"/>
  <c r="C486" i="2"/>
  <c r="I486" i="2" s="1"/>
  <c r="J486" i="2" s="1"/>
  <c r="C487" i="2"/>
  <c r="I487" i="2" s="1"/>
  <c r="J487" i="2" s="1"/>
  <c r="C488" i="2"/>
  <c r="C489" i="2"/>
  <c r="I489" i="2" s="1"/>
  <c r="J489" i="2" s="1"/>
  <c r="C490" i="2"/>
  <c r="I490" i="2" s="1"/>
  <c r="J490" i="2" s="1"/>
  <c r="C491" i="2"/>
  <c r="I491" i="2" s="1"/>
  <c r="J491" i="2" s="1"/>
  <c r="C492" i="2"/>
  <c r="I492" i="2" s="1"/>
  <c r="J492" i="2" s="1"/>
  <c r="C493" i="2"/>
  <c r="I493" i="2" s="1"/>
  <c r="J493" i="2" s="1"/>
  <c r="C494" i="2"/>
  <c r="I494" i="2" s="1"/>
  <c r="J494" i="2" s="1"/>
  <c r="C495" i="2"/>
  <c r="I495" i="2" s="1"/>
  <c r="J495" i="2" s="1"/>
  <c r="C496" i="2"/>
  <c r="C497" i="2"/>
  <c r="I497" i="2" s="1"/>
  <c r="J497" i="2" s="1"/>
  <c r="C498" i="2"/>
  <c r="I498" i="2" s="1"/>
  <c r="J498" i="2" s="1"/>
  <c r="C499" i="2"/>
  <c r="I499" i="2" s="1"/>
  <c r="J499" i="2" s="1"/>
  <c r="C500" i="2"/>
  <c r="I500" i="2" s="1"/>
  <c r="J500" i="2" s="1"/>
  <c r="C501" i="2"/>
  <c r="G501" i="2" s="1"/>
  <c r="H501" i="2" s="1"/>
  <c r="C502" i="2"/>
  <c r="I502" i="2" s="1"/>
  <c r="J502" i="2" s="1"/>
  <c r="C503" i="2"/>
  <c r="I503" i="2" s="1"/>
  <c r="J503" i="2" s="1"/>
  <c r="C504" i="2"/>
  <c r="C505" i="2"/>
  <c r="I505" i="2" s="1"/>
  <c r="J505" i="2" s="1"/>
  <c r="C506" i="2"/>
  <c r="I506" i="2" s="1"/>
  <c r="J506" i="2" s="1"/>
  <c r="C507" i="2"/>
  <c r="I507" i="2" s="1"/>
  <c r="J507" i="2" s="1"/>
  <c r="C508" i="2"/>
  <c r="I508" i="2" s="1"/>
  <c r="J508" i="2" s="1"/>
  <c r="C509" i="2"/>
  <c r="I509" i="2" s="1"/>
  <c r="J509" i="2" s="1"/>
  <c r="C510" i="2"/>
  <c r="I510" i="2" s="1"/>
  <c r="J510" i="2" s="1"/>
  <c r="C511" i="2"/>
  <c r="I511" i="2" s="1"/>
  <c r="J511" i="2" s="1"/>
  <c r="C512" i="2"/>
  <c r="C513" i="2"/>
  <c r="I513" i="2" s="1"/>
  <c r="J513" i="2" s="1"/>
  <c r="C514" i="2"/>
  <c r="I514" i="2" s="1"/>
  <c r="J514" i="2" s="1"/>
  <c r="C515" i="2"/>
  <c r="I515" i="2" s="1"/>
  <c r="J515" i="2" s="1"/>
  <c r="C516" i="2"/>
  <c r="I516" i="2" s="1"/>
  <c r="J516" i="2" s="1"/>
  <c r="C517" i="2"/>
  <c r="I517" i="2" s="1"/>
  <c r="J517" i="2" s="1"/>
  <c r="C518" i="2"/>
  <c r="I518" i="2" s="1"/>
  <c r="J518" i="2" s="1"/>
  <c r="C519" i="2"/>
  <c r="I519" i="2" s="1"/>
  <c r="J519" i="2" s="1"/>
  <c r="C520" i="2"/>
  <c r="C521" i="2"/>
  <c r="I521" i="2" s="1"/>
  <c r="J521" i="2" s="1"/>
  <c r="C522" i="2"/>
  <c r="I522" i="2" s="1"/>
  <c r="J522" i="2" s="1"/>
  <c r="C523" i="2"/>
  <c r="I523" i="2" s="1"/>
  <c r="J523" i="2" s="1"/>
  <c r="C524" i="2"/>
  <c r="I524" i="2" s="1"/>
  <c r="J524" i="2" s="1"/>
  <c r="C525" i="2"/>
  <c r="I525" i="2" s="1"/>
  <c r="J525" i="2" s="1"/>
  <c r="C526" i="2"/>
  <c r="I526" i="2" s="1"/>
  <c r="J526" i="2" s="1"/>
  <c r="C527" i="2"/>
  <c r="I527" i="2" s="1"/>
  <c r="J527" i="2" s="1"/>
  <c r="C528" i="2"/>
  <c r="C529" i="2"/>
  <c r="I529" i="2" s="1"/>
  <c r="J529" i="2" s="1"/>
  <c r="C530" i="2"/>
  <c r="I530" i="2" s="1"/>
  <c r="J530" i="2" s="1"/>
  <c r="C531" i="2"/>
  <c r="I531" i="2" s="1"/>
  <c r="J531" i="2" s="1"/>
  <c r="C532" i="2"/>
  <c r="I532" i="2" s="1"/>
  <c r="J532" i="2" s="1"/>
  <c r="C533" i="2"/>
  <c r="I533" i="2" s="1"/>
  <c r="J533" i="2" s="1"/>
  <c r="C534" i="2"/>
  <c r="I534" i="2" s="1"/>
  <c r="J534" i="2" s="1"/>
  <c r="C535" i="2"/>
  <c r="I535" i="2" s="1"/>
  <c r="J535" i="2" s="1"/>
  <c r="C536" i="2"/>
  <c r="C537" i="2"/>
  <c r="I537" i="2" s="1"/>
  <c r="J537" i="2" s="1"/>
  <c r="C538" i="2"/>
  <c r="I538" i="2" s="1"/>
  <c r="J538" i="2" s="1"/>
  <c r="C539" i="2"/>
  <c r="I539" i="2" s="1"/>
  <c r="J539" i="2" s="1"/>
  <c r="C540" i="2"/>
  <c r="I540" i="2" s="1"/>
  <c r="J540" i="2" s="1"/>
  <c r="C541" i="2"/>
  <c r="I541" i="2" s="1"/>
  <c r="J541" i="2" s="1"/>
  <c r="C542" i="2"/>
  <c r="G542" i="2" s="1"/>
  <c r="H542" i="2" s="1"/>
  <c r="C543" i="2"/>
  <c r="C544" i="2"/>
  <c r="C545" i="2"/>
  <c r="I545" i="2" s="1"/>
  <c r="J545" i="2" s="1"/>
  <c r="C546" i="2"/>
  <c r="I546" i="2" s="1"/>
  <c r="J546" i="2" s="1"/>
  <c r="C547" i="2"/>
  <c r="I547" i="2" s="1"/>
  <c r="J547" i="2" s="1"/>
  <c r="C548" i="2"/>
  <c r="I548" i="2" s="1"/>
  <c r="J548" i="2" s="1"/>
  <c r="C549" i="2"/>
  <c r="I549" i="2" s="1"/>
  <c r="J549" i="2" s="1"/>
  <c r="C550" i="2"/>
  <c r="I550" i="2" s="1"/>
  <c r="J550" i="2" s="1"/>
  <c r="C551" i="2"/>
  <c r="I551" i="2" s="1"/>
  <c r="J551" i="2" s="1"/>
  <c r="C552" i="2"/>
  <c r="C553" i="2"/>
  <c r="I553" i="2" s="1"/>
  <c r="J553" i="2" s="1"/>
  <c r="C554" i="2"/>
  <c r="I554" i="2" s="1"/>
  <c r="J554" i="2" s="1"/>
  <c r="C555" i="2"/>
  <c r="I555" i="2" s="1"/>
  <c r="J555" i="2" s="1"/>
  <c r="C556" i="2"/>
  <c r="I556" i="2" s="1"/>
  <c r="J556" i="2" s="1"/>
  <c r="C557" i="2"/>
  <c r="I557" i="2" s="1"/>
  <c r="J557" i="2" s="1"/>
  <c r="C558" i="2"/>
  <c r="I558" i="2" s="1"/>
  <c r="J558" i="2" s="1"/>
  <c r="C559" i="2"/>
  <c r="I559" i="2" s="1"/>
  <c r="J559" i="2" s="1"/>
  <c r="C560" i="2"/>
  <c r="C561" i="2"/>
  <c r="I561" i="2" s="1"/>
  <c r="J561" i="2" s="1"/>
  <c r="C562" i="2"/>
  <c r="I562" i="2" s="1"/>
  <c r="J562" i="2" s="1"/>
  <c r="C563" i="2"/>
  <c r="I563" i="2" s="1"/>
  <c r="J563" i="2" s="1"/>
  <c r="C564" i="2"/>
  <c r="I564" i="2" s="1"/>
  <c r="J564" i="2" s="1"/>
  <c r="C565" i="2"/>
  <c r="G565" i="2" s="1"/>
  <c r="H565" i="2" s="1"/>
  <c r="C566" i="2"/>
  <c r="I566" i="2" s="1"/>
  <c r="J566" i="2" s="1"/>
  <c r="C567" i="2"/>
  <c r="I567" i="2" s="1"/>
  <c r="J567" i="2" s="1"/>
  <c r="C568" i="2"/>
  <c r="C569" i="2"/>
  <c r="I569" i="2" s="1"/>
  <c r="J569" i="2" s="1"/>
  <c r="C570" i="2"/>
  <c r="I570" i="2" s="1"/>
  <c r="J570" i="2" s="1"/>
  <c r="C571" i="2"/>
  <c r="I571" i="2" s="1"/>
  <c r="J571" i="2" s="1"/>
  <c r="C572" i="2"/>
  <c r="I572" i="2" s="1"/>
  <c r="J572" i="2" s="1"/>
  <c r="C573" i="2"/>
  <c r="I573" i="2" s="1"/>
  <c r="J573" i="2" s="1"/>
  <c r="C574" i="2"/>
  <c r="I574" i="2" s="1"/>
  <c r="J574" i="2" s="1"/>
  <c r="C575" i="2"/>
  <c r="I575" i="2" s="1"/>
  <c r="J575" i="2" s="1"/>
  <c r="C576" i="2"/>
  <c r="C577" i="2"/>
  <c r="I577" i="2" s="1"/>
  <c r="J577" i="2" s="1"/>
  <c r="C578" i="2"/>
  <c r="I578" i="2" s="1"/>
  <c r="J578" i="2" s="1"/>
  <c r="C579" i="2"/>
  <c r="I579" i="2" s="1"/>
  <c r="J579" i="2" s="1"/>
  <c r="C580" i="2"/>
  <c r="I580" i="2" s="1"/>
  <c r="J580" i="2" s="1"/>
  <c r="C581" i="2"/>
  <c r="I581" i="2" s="1"/>
  <c r="J581" i="2" s="1"/>
  <c r="C582" i="2"/>
  <c r="I582" i="2" s="1"/>
  <c r="J582" i="2" s="1"/>
  <c r="C583" i="2"/>
  <c r="I583" i="2" s="1"/>
  <c r="J583" i="2" s="1"/>
  <c r="K583" i="2" s="1"/>
  <c r="C584" i="2"/>
  <c r="C585" i="2"/>
  <c r="I585" i="2" s="1"/>
  <c r="J585" i="2" s="1"/>
  <c r="C586" i="2"/>
  <c r="I586" i="2" s="1"/>
  <c r="J586" i="2" s="1"/>
  <c r="C587" i="2"/>
  <c r="G587" i="2" s="1"/>
  <c r="H587" i="2" s="1"/>
  <c r="C588" i="2"/>
  <c r="I588" i="2" s="1"/>
  <c r="J588" i="2" s="1"/>
  <c r="C589" i="2"/>
  <c r="I589" i="2" s="1"/>
  <c r="J589" i="2" s="1"/>
  <c r="C590" i="2"/>
  <c r="I590" i="2" s="1"/>
  <c r="J590" i="2" s="1"/>
  <c r="C591" i="2"/>
  <c r="I591" i="2" s="1"/>
  <c r="J591" i="2" s="1"/>
  <c r="C592" i="2"/>
  <c r="C593" i="2"/>
  <c r="I593" i="2" s="1"/>
  <c r="J593" i="2" s="1"/>
  <c r="C594" i="2"/>
  <c r="I594" i="2" s="1"/>
  <c r="J594" i="2" s="1"/>
  <c r="C595" i="2"/>
  <c r="I595" i="2" s="1"/>
  <c r="J595" i="2" s="1"/>
  <c r="C596" i="2"/>
  <c r="I596" i="2" s="1"/>
  <c r="J596" i="2" s="1"/>
  <c r="C597" i="2"/>
  <c r="I597" i="2" s="1"/>
  <c r="J597" i="2" s="1"/>
  <c r="C598" i="2"/>
  <c r="I598" i="2" s="1"/>
  <c r="J598" i="2" s="1"/>
  <c r="C599" i="2"/>
  <c r="I599" i="2" s="1"/>
  <c r="J599" i="2" s="1"/>
  <c r="C600" i="2"/>
  <c r="C601" i="2"/>
  <c r="I601" i="2" s="1"/>
  <c r="J601" i="2" s="1"/>
  <c r="C602" i="2"/>
  <c r="I602" i="2" s="1"/>
  <c r="J602" i="2" s="1"/>
  <c r="C603" i="2"/>
  <c r="I603" i="2" s="1"/>
  <c r="J603" i="2" s="1"/>
  <c r="C604" i="2"/>
  <c r="I604" i="2" s="1"/>
  <c r="J604" i="2" s="1"/>
  <c r="C605" i="2"/>
  <c r="I605" i="2" s="1"/>
  <c r="J605" i="2" s="1"/>
  <c r="C606" i="2"/>
  <c r="I606" i="2" s="1"/>
  <c r="J606" i="2" s="1"/>
  <c r="C607" i="2"/>
  <c r="I607" i="2" s="1"/>
  <c r="J607" i="2" s="1"/>
  <c r="C608" i="2"/>
  <c r="C609" i="2"/>
  <c r="I609" i="2" s="1"/>
  <c r="J609" i="2" s="1"/>
  <c r="C610" i="2"/>
  <c r="I610" i="2" s="1"/>
  <c r="J610" i="2" s="1"/>
  <c r="C611" i="2"/>
  <c r="I611" i="2" s="1"/>
  <c r="J611" i="2" s="1"/>
  <c r="C612" i="2"/>
  <c r="I612" i="2" s="1"/>
  <c r="J612" i="2" s="1"/>
  <c r="C613" i="2"/>
  <c r="I613" i="2" s="1"/>
  <c r="J613" i="2" s="1"/>
  <c r="C614" i="2"/>
  <c r="I614" i="2" s="1"/>
  <c r="J614" i="2" s="1"/>
  <c r="C615" i="2"/>
  <c r="I615" i="2" s="1"/>
  <c r="J615" i="2" s="1"/>
  <c r="C616" i="2"/>
  <c r="C617" i="2"/>
  <c r="I617" i="2" s="1"/>
  <c r="J617" i="2" s="1"/>
  <c r="C618" i="2"/>
  <c r="I618" i="2" s="1"/>
  <c r="J618" i="2" s="1"/>
  <c r="C619" i="2"/>
  <c r="I619" i="2" s="1"/>
  <c r="J619" i="2" s="1"/>
  <c r="C620" i="2"/>
  <c r="I620" i="2" s="1"/>
  <c r="J620" i="2" s="1"/>
  <c r="C621" i="2"/>
  <c r="I621" i="2" s="1"/>
  <c r="J621" i="2" s="1"/>
  <c r="C622" i="2"/>
  <c r="I622" i="2" s="1"/>
  <c r="J622" i="2" s="1"/>
  <c r="C623" i="2"/>
  <c r="I623" i="2" s="1"/>
  <c r="J623" i="2" s="1"/>
  <c r="C624" i="2"/>
  <c r="C625" i="2"/>
  <c r="I625" i="2" s="1"/>
  <c r="J625" i="2" s="1"/>
  <c r="C626" i="2"/>
  <c r="I626" i="2" s="1"/>
  <c r="J626" i="2" s="1"/>
  <c r="C627" i="2"/>
  <c r="I627" i="2" s="1"/>
  <c r="J627" i="2" s="1"/>
  <c r="C628" i="2"/>
  <c r="I628" i="2" s="1"/>
  <c r="J628" i="2" s="1"/>
  <c r="C629" i="2"/>
  <c r="I629" i="2" s="1"/>
  <c r="J629" i="2" s="1"/>
  <c r="C630" i="2"/>
  <c r="I630" i="2" s="1"/>
  <c r="J630" i="2" s="1"/>
  <c r="C631" i="2"/>
  <c r="I631" i="2" s="1"/>
  <c r="J631" i="2" s="1"/>
  <c r="C632" i="2"/>
  <c r="C633" i="2"/>
  <c r="I633" i="2" s="1"/>
  <c r="J633" i="2" s="1"/>
  <c r="C634" i="2"/>
  <c r="I634" i="2" s="1"/>
  <c r="J634" i="2" s="1"/>
  <c r="C635" i="2"/>
  <c r="I635" i="2" s="1"/>
  <c r="J635" i="2" s="1"/>
  <c r="C636" i="2"/>
  <c r="G636" i="2" s="1"/>
  <c r="H636" i="2" s="1"/>
  <c r="C637" i="2"/>
  <c r="I637" i="2" s="1"/>
  <c r="J637" i="2" s="1"/>
  <c r="C638" i="2"/>
  <c r="I638" i="2" s="1"/>
  <c r="J638" i="2" s="1"/>
  <c r="C639" i="2"/>
  <c r="I639" i="2" s="1"/>
  <c r="J639" i="2" s="1"/>
  <c r="C640" i="2"/>
  <c r="C641" i="2"/>
  <c r="I641" i="2" s="1"/>
  <c r="J641" i="2" s="1"/>
  <c r="C642" i="2"/>
  <c r="I642" i="2" s="1"/>
  <c r="J642" i="2" s="1"/>
  <c r="C643" i="2"/>
  <c r="I643" i="2" s="1"/>
  <c r="J643" i="2" s="1"/>
  <c r="C644" i="2"/>
  <c r="I644" i="2" s="1"/>
  <c r="J644" i="2" s="1"/>
  <c r="C645" i="2"/>
  <c r="I645" i="2" s="1"/>
  <c r="J645" i="2" s="1"/>
  <c r="L645" i="2" s="1"/>
  <c r="C646" i="2"/>
  <c r="I646" i="2" s="1"/>
  <c r="J646" i="2" s="1"/>
  <c r="C647" i="2"/>
  <c r="I647" i="2" s="1"/>
  <c r="J647" i="2" s="1"/>
  <c r="C648" i="2"/>
  <c r="C649" i="2"/>
  <c r="I649" i="2" s="1"/>
  <c r="J649" i="2" s="1"/>
  <c r="C650" i="2"/>
  <c r="I650" i="2" s="1"/>
  <c r="J650" i="2" s="1"/>
  <c r="C651" i="2"/>
  <c r="I651" i="2" s="1"/>
  <c r="J651" i="2" s="1"/>
  <c r="C652" i="2"/>
  <c r="I652" i="2" s="1"/>
  <c r="J652" i="2" s="1"/>
  <c r="C653" i="2"/>
  <c r="I653" i="2" s="1"/>
  <c r="J653" i="2" s="1"/>
  <c r="C654" i="2"/>
  <c r="I654" i="2" s="1"/>
  <c r="J654" i="2" s="1"/>
  <c r="C655" i="2"/>
  <c r="I655" i="2" s="1"/>
  <c r="J655" i="2" s="1"/>
  <c r="C656" i="2"/>
  <c r="C657" i="2"/>
  <c r="I657" i="2" s="1"/>
  <c r="J657" i="2" s="1"/>
  <c r="C658" i="2"/>
  <c r="I658" i="2" s="1"/>
  <c r="J658" i="2" s="1"/>
  <c r="C659" i="2"/>
  <c r="I659" i="2" s="1"/>
  <c r="J659" i="2" s="1"/>
  <c r="C660" i="2"/>
  <c r="I660" i="2" s="1"/>
  <c r="J660" i="2" s="1"/>
  <c r="C661" i="2"/>
  <c r="G661" i="2" s="1"/>
  <c r="H661" i="2" s="1"/>
  <c r="C662" i="2"/>
  <c r="I662" i="2" s="1"/>
  <c r="J662" i="2" s="1"/>
  <c r="C663" i="2"/>
  <c r="I663" i="2" s="1"/>
  <c r="J663" i="2" s="1"/>
  <c r="C664" i="2"/>
  <c r="C665" i="2"/>
  <c r="I665" i="2" s="1"/>
  <c r="J665" i="2" s="1"/>
  <c r="C666" i="2"/>
  <c r="I666" i="2" s="1"/>
  <c r="J666" i="2" s="1"/>
  <c r="C667" i="2"/>
  <c r="I667" i="2" s="1"/>
  <c r="J667" i="2" s="1"/>
  <c r="C668" i="2"/>
  <c r="I668" i="2" s="1"/>
  <c r="J668" i="2" s="1"/>
  <c r="C669" i="2"/>
  <c r="I669" i="2" s="1"/>
  <c r="J669" i="2" s="1"/>
  <c r="C670" i="2"/>
  <c r="I670" i="2" s="1"/>
  <c r="J670" i="2" s="1"/>
  <c r="C671" i="2"/>
  <c r="I671" i="2" s="1"/>
  <c r="J671" i="2" s="1"/>
  <c r="C672" i="2"/>
  <c r="C673" i="2"/>
  <c r="I673" i="2" s="1"/>
  <c r="J673" i="2" s="1"/>
  <c r="C674" i="2"/>
  <c r="I674" i="2" s="1"/>
  <c r="J674" i="2" s="1"/>
  <c r="C675" i="2"/>
  <c r="I675" i="2" s="1"/>
  <c r="J675" i="2" s="1"/>
  <c r="C676" i="2"/>
  <c r="I676" i="2" s="1"/>
  <c r="J676" i="2" s="1"/>
  <c r="C677" i="2"/>
  <c r="I677" i="2" s="1"/>
  <c r="J677" i="2" s="1"/>
  <c r="C678" i="2"/>
  <c r="I678" i="2" s="1"/>
  <c r="J678" i="2" s="1"/>
  <c r="C679" i="2"/>
  <c r="I679" i="2" s="1"/>
  <c r="J679" i="2" s="1"/>
  <c r="C680" i="2"/>
  <c r="C681" i="2"/>
  <c r="I681" i="2" s="1"/>
  <c r="J681" i="2" s="1"/>
  <c r="C682" i="2"/>
  <c r="I682" i="2" s="1"/>
  <c r="J682" i="2" s="1"/>
  <c r="C683" i="2"/>
  <c r="I683" i="2" s="1"/>
  <c r="J683" i="2" s="1"/>
  <c r="C684" i="2"/>
  <c r="I684" i="2" s="1"/>
  <c r="J684" i="2" s="1"/>
  <c r="C685" i="2"/>
  <c r="I685" i="2" s="1"/>
  <c r="J685" i="2" s="1"/>
  <c r="C686" i="2"/>
  <c r="G686" i="2" s="1"/>
  <c r="H686" i="2" s="1"/>
  <c r="C687" i="2"/>
  <c r="I687" i="2" s="1"/>
  <c r="J687" i="2" s="1"/>
  <c r="C688" i="2"/>
  <c r="C689" i="2"/>
  <c r="I689" i="2" s="1"/>
  <c r="J689" i="2" s="1"/>
  <c r="C690" i="2"/>
  <c r="I690" i="2" s="1"/>
  <c r="J690" i="2" s="1"/>
  <c r="C691" i="2"/>
  <c r="I691" i="2" s="1"/>
  <c r="J691" i="2" s="1"/>
  <c r="C692" i="2"/>
  <c r="I692" i="2" s="1"/>
  <c r="J692" i="2" s="1"/>
  <c r="C693" i="2"/>
  <c r="I693" i="2" s="1"/>
  <c r="J693" i="2" s="1"/>
  <c r="C694" i="2"/>
  <c r="I694" i="2" s="1"/>
  <c r="J694" i="2" s="1"/>
  <c r="C695" i="2"/>
  <c r="I695" i="2" s="1"/>
  <c r="J695" i="2" s="1"/>
  <c r="C696" i="2"/>
  <c r="C697" i="2"/>
  <c r="I697" i="2" s="1"/>
  <c r="J697" i="2" s="1"/>
  <c r="C698" i="2"/>
  <c r="I698" i="2" s="1"/>
  <c r="J698" i="2" s="1"/>
  <c r="C699" i="2"/>
  <c r="I699" i="2" s="1"/>
  <c r="J699" i="2" s="1"/>
  <c r="C700" i="2"/>
  <c r="C701" i="2"/>
  <c r="I701" i="2" s="1"/>
  <c r="J701" i="2" s="1"/>
  <c r="C702" i="2"/>
  <c r="I702" i="2" s="1"/>
  <c r="J702" i="2" s="1"/>
  <c r="C703" i="2"/>
  <c r="I703" i="2" s="1"/>
  <c r="J703" i="2" s="1"/>
  <c r="C704" i="2"/>
  <c r="C705" i="2"/>
  <c r="I705" i="2" s="1"/>
  <c r="J705" i="2" s="1"/>
  <c r="C706" i="2"/>
  <c r="I706" i="2" s="1"/>
  <c r="J706" i="2" s="1"/>
  <c r="C707" i="2"/>
  <c r="I707" i="2" s="1"/>
  <c r="J707" i="2" s="1"/>
  <c r="C708" i="2"/>
  <c r="I708" i="2" s="1"/>
  <c r="J708" i="2" s="1"/>
  <c r="C709" i="2"/>
  <c r="I709" i="2" s="1"/>
  <c r="J709" i="2" s="1"/>
  <c r="C710" i="2"/>
  <c r="I710" i="2" s="1"/>
  <c r="J710" i="2" s="1"/>
  <c r="C711" i="2"/>
  <c r="I711" i="2" s="1"/>
  <c r="J711" i="2" s="1"/>
  <c r="L711" i="2" s="1"/>
  <c r="C712" i="2"/>
  <c r="C713" i="2"/>
  <c r="I713" i="2" s="1"/>
  <c r="J713" i="2" s="1"/>
  <c r="C714" i="2"/>
  <c r="I714" i="2" s="1"/>
  <c r="J714" i="2" s="1"/>
  <c r="C715" i="2"/>
  <c r="I715" i="2" s="1"/>
  <c r="J715" i="2" s="1"/>
  <c r="C716" i="2"/>
  <c r="I716" i="2" s="1"/>
  <c r="J716" i="2" s="1"/>
  <c r="C717" i="2"/>
  <c r="I717" i="2" s="1"/>
  <c r="J717" i="2" s="1"/>
  <c r="C718" i="2"/>
  <c r="I718" i="2" s="1"/>
  <c r="J718" i="2" s="1"/>
  <c r="C719" i="2"/>
  <c r="I719" i="2" s="1"/>
  <c r="J719" i="2" s="1"/>
  <c r="C720" i="2"/>
  <c r="C721" i="2"/>
  <c r="I721" i="2" s="1"/>
  <c r="J721" i="2" s="1"/>
  <c r="C722" i="2"/>
  <c r="I722" i="2" s="1"/>
  <c r="J722" i="2" s="1"/>
  <c r="C723" i="2"/>
  <c r="I723" i="2" s="1"/>
  <c r="J723" i="2" s="1"/>
  <c r="C724" i="2"/>
  <c r="I724" i="2" s="1"/>
  <c r="J724" i="2" s="1"/>
  <c r="C725" i="2"/>
  <c r="I725" i="2" s="1"/>
  <c r="J725" i="2" s="1"/>
  <c r="C726" i="2"/>
  <c r="I726" i="2" s="1"/>
  <c r="J726" i="2" s="1"/>
  <c r="C727" i="2"/>
  <c r="I727" i="2" s="1"/>
  <c r="J727" i="2" s="1"/>
  <c r="C728" i="2"/>
  <c r="C729" i="2"/>
  <c r="I729" i="2" s="1"/>
  <c r="J729" i="2" s="1"/>
  <c r="C730" i="2"/>
  <c r="I730" i="2" s="1"/>
  <c r="J730" i="2" s="1"/>
  <c r="C731" i="2"/>
  <c r="I731" i="2" s="1"/>
  <c r="J731" i="2" s="1"/>
  <c r="C732" i="2"/>
  <c r="G732" i="2" s="1"/>
  <c r="H732" i="2" s="1"/>
  <c r="C733" i="2"/>
  <c r="I733" i="2" s="1"/>
  <c r="J733" i="2" s="1"/>
  <c r="C734" i="2"/>
  <c r="I734" i="2" s="1"/>
  <c r="J734" i="2" s="1"/>
  <c r="C735" i="2"/>
  <c r="I735" i="2" s="1"/>
  <c r="J735" i="2" s="1"/>
  <c r="C736" i="2"/>
  <c r="C737" i="2"/>
  <c r="I737" i="2" s="1"/>
  <c r="J737" i="2" s="1"/>
  <c r="C738" i="2"/>
  <c r="I738" i="2" s="1"/>
  <c r="J738" i="2" s="1"/>
  <c r="C20" i="9"/>
  <c r="L6" i="10"/>
  <c r="L7" i="10"/>
  <c r="L8" i="10"/>
  <c r="L9" i="10"/>
  <c r="L5" i="10"/>
  <c r="M5" i="10"/>
  <c r="K5" i="10"/>
  <c r="J6" i="10"/>
  <c r="J9" i="10"/>
  <c r="J8" i="10"/>
  <c r="J5" i="10"/>
  <c r="J7" i="10"/>
  <c r="H5" i="10"/>
  <c r="F6" i="10"/>
  <c r="F7" i="10"/>
  <c r="F8" i="10"/>
  <c r="F9" i="10"/>
  <c r="M9" i="10"/>
  <c r="F5" i="10"/>
  <c r="N34" i="7"/>
  <c r="L4" i="10"/>
  <c r="C19" i="9"/>
  <c r="F4" i="10"/>
  <c r="O4" i="10"/>
  <c r="F15" i="5"/>
  <c r="C13" i="9" s="1"/>
  <c r="B18" i="3"/>
  <c r="B2" i="3"/>
  <c r="H6" i="10"/>
  <c r="H7" i="10"/>
  <c r="K7" i="10" s="1"/>
  <c r="M7" i="10" s="1"/>
  <c r="H8" i="10"/>
  <c r="K8" i="10" s="1"/>
  <c r="M8" i="10" s="1"/>
  <c r="H9" i="10"/>
  <c r="E11" i="7"/>
  <c r="C53" i="7" s="1"/>
  <c r="K9" i="10"/>
  <c r="H6" i="3"/>
  <c r="K27" i="7"/>
  <c r="B12" i="5"/>
  <c r="C4" i="9" s="1"/>
  <c r="M34" i="7"/>
  <c r="F35" i="7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I34" i="7"/>
  <c r="I35" i="7" s="1"/>
  <c r="L35" i="7" s="1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E8" i="7"/>
  <c r="B28" i="7" s="1"/>
  <c r="C22" i="3"/>
  <c r="D24" i="7"/>
  <c r="E21" i="7"/>
  <c r="E23" i="7"/>
  <c r="E22" i="7"/>
  <c r="C63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39" i="3"/>
  <c r="B39" i="3"/>
  <c r="C17" i="3"/>
  <c r="C18" i="3"/>
  <c r="C19" i="3"/>
  <c r="C20" i="3"/>
  <c r="C21" i="3"/>
  <c r="C23" i="3"/>
  <c r="C24" i="3"/>
  <c r="C25" i="3"/>
  <c r="C26" i="3"/>
  <c r="C27" i="3"/>
  <c r="C28" i="3"/>
  <c r="C29" i="3"/>
  <c r="C30" i="3"/>
  <c r="C31" i="3"/>
  <c r="C32" i="3"/>
  <c r="C33" i="3"/>
  <c r="C34" i="3"/>
  <c r="C16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B63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F5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19" i="5"/>
  <c r="D19" i="5" s="1"/>
  <c r="D20" i="5" s="1"/>
  <c r="F20" i="5" s="1"/>
  <c r="B13" i="5"/>
  <c r="C5" i="9" s="1"/>
  <c r="B11" i="5"/>
  <c r="C3" i="9" s="1"/>
  <c r="E6" i="7" l="1"/>
  <c r="B3" i="16"/>
  <c r="D11" i="11" s="1"/>
  <c r="D29" i="7"/>
  <c r="G700" i="2"/>
  <c r="H700" i="2" s="1"/>
  <c r="I700" i="2"/>
  <c r="J700" i="2" s="1"/>
  <c r="D87" i="7"/>
  <c r="D79" i="7"/>
  <c r="D71" i="7"/>
  <c r="D63" i="7"/>
  <c r="D55" i="7"/>
  <c r="D47" i="7"/>
  <c r="D39" i="7"/>
  <c r="D31" i="7"/>
  <c r="D85" i="7"/>
  <c r="D77" i="7"/>
  <c r="D69" i="7"/>
  <c r="D61" i="7"/>
  <c r="D53" i="7"/>
  <c r="D45" i="7"/>
  <c r="D37" i="7"/>
  <c r="E9" i="11"/>
  <c r="D663" i="14"/>
  <c r="E663" i="14" s="1"/>
  <c r="D485" i="14"/>
  <c r="E485" i="14" s="1"/>
  <c r="D603" i="14"/>
  <c r="E603" i="14" s="1"/>
  <c r="D595" i="14"/>
  <c r="E595" i="14" s="1"/>
  <c r="D731" i="14"/>
  <c r="E731" i="14" s="1"/>
  <c r="D581" i="14"/>
  <c r="E581" i="14" s="1"/>
  <c r="D236" i="14"/>
  <c r="E236" i="14" s="1"/>
  <c r="D724" i="14"/>
  <c r="E724" i="14" s="1"/>
  <c r="D573" i="14"/>
  <c r="E573" i="14" s="1"/>
  <c r="D235" i="14"/>
  <c r="E235" i="14" s="1"/>
  <c r="D651" i="14"/>
  <c r="E651" i="14" s="1"/>
  <c r="D310" i="14"/>
  <c r="E310" i="14" s="1"/>
  <c r="D300" i="14"/>
  <c r="E300" i="14" s="1"/>
  <c r="D688" i="14"/>
  <c r="E688" i="14" s="1"/>
  <c r="D509" i="14"/>
  <c r="E509" i="14" s="1"/>
  <c r="D439" i="14"/>
  <c r="E439" i="14" s="1"/>
  <c r="D747" i="14"/>
  <c r="E747" i="14" s="1"/>
  <c r="D741" i="14"/>
  <c r="E741" i="14" s="1"/>
  <c r="D670" i="14"/>
  <c r="E670" i="14" s="1"/>
  <c r="D486" i="14"/>
  <c r="E486" i="14" s="1"/>
  <c r="D709" i="14"/>
  <c r="E709" i="14" s="1"/>
  <c r="D645" i="14"/>
  <c r="E645" i="14" s="1"/>
  <c r="D572" i="14"/>
  <c r="E572" i="14" s="1"/>
  <c r="D429" i="14"/>
  <c r="E429" i="14" s="1"/>
  <c r="D172" i="14"/>
  <c r="E172" i="14" s="1"/>
  <c r="D708" i="14"/>
  <c r="E708" i="14" s="1"/>
  <c r="D644" i="14"/>
  <c r="E644" i="14" s="1"/>
  <c r="D550" i="14"/>
  <c r="E550" i="14" s="1"/>
  <c r="D375" i="14"/>
  <c r="E375" i="14" s="1"/>
  <c r="D171" i="14"/>
  <c r="E171" i="14" s="1"/>
  <c r="D757" i="14"/>
  <c r="E757" i="14" s="1"/>
  <c r="D707" i="14"/>
  <c r="E707" i="14" s="1"/>
  <c r="D627" i="14"/>
  <c r="E627" i="14" s="1"/>
  <c r="D526" i="14"/>
  <c r="E526" i="14" s="1"/>
  <c r="D374" i="14"/>
  <c r="E374" i="14" s="1"/>
  <c r="D159" i="14"/>
  <c r="E159" i="14" s="1"/>
  <c r="D748" i="14"/>
  <c r="E748" i="14" s="1"/>
  <c r="D690" i="14"/>
  <c r="E690" i="14" s="1"/>
  <c r="D623" i="14"/>
  <c r="E623" i="14" s="1"/>
  <c r="D519" i="14"/>
  <c r="E519" i="14" s="1"/>
  <c r="D365" i="14"/>
  <c r="E365" i="14" s="1"/>
  <c r="D95" i="14"/>
  <c r="E95" i="14" s="1"/>
  <c r="D725" i="14"/>
  <c r="E725" i="14" s="1"/>
  <c r="D687" i="14"/>
  <c r="E687" i="14" s="1"/>
  <c r="D624" i="14"/>
  <c r="E624" i="14" s="1"/>
  <c r="D551" i="14"/>
  <c r="E551" i="14" s="1"/>
  <c r="D484" i="14"/>
  <c r="E484" i="14" s="1"/>
  <c r="D301" i="14"/>
  <c r="E301" i="14" s="1"/>
  <c r="D44" i="14"/>
  <c r="E44" i="14" s="1"/>
  <c r="D55" i="14"/>
  <c r="E55" i="14" s="1"/>
  <c r="D123" i="14"/>
  <c r="E123" i="14" s="1"/>
  <c r="D196" i="14"/>
  <c r="E196" i="14" s="1"/>
  <c r="D261" i="14"/>
  <c r="E261" i="14" s="1"/>
  <c r="D326" i="14"/>
  <c r="E326" i="14" s="1"/>
  <c r="D390" i="14"/>
  <c r="E390" i="14" s="1"/>
  <c r="D462" i="14"/>
  <c r="E462" i="14" s="1"/>
  <c r="D487" i="14"/>
  <c r="E487" i="14" s="1"/>
  <c r="D527" i="14"/>
  <c r="E527" i="14" s="1"/>
  <c r="D559" i="14"/>
  <c r="E559" i="14" s="1"/>
  <c r="D582" i="14"/>
  <c r="E582" i="14" s="1"/>
  <c r="D605" i="14"/>
  <c r="E605" i="14" s="1"/>
  <c r="D632" i="14"/>
  <c r="E632" i="14" s="1"/>
  <c r="D652" i="14"/>
  <c r="E652" i="14" s="1"/>
  <c r="D671" i="14"/>
  <c r="E671" i="14" s="1"/>
  <c r="D691" i="14"/>
  <c r="E691" i="14" s="1"/>
  <c r="D715" i="14"/>
  <c r="E715" i="14" s="1"/>
  <c r="D732" i="14"/>
  <c r="E732" i="14" s="1"/>
  <c r="D749" i="14"/>
  <c r="E749" i="14" s="1"/>
  <c r="D59" i="14"/>
  <c r="E59" i="14" s="1"/>
  <c r="D132" i="14"/>
  <c r="E132" i="14" s="1"/>
  <c r="D197" i="14"/>
  <c r="E197" i="14" s="1"/>
  <c r="D262" i="14"/>
  <c r="E262" i="14" s="1"/>
  <c r="D335" i="14"/>
  <c r="E335" i="14" s="1"/>
  <c r="D399" i="14"/>
  <c r="E399" i="14" s="1"/>
  <c r="D463" i="14"/>
  <c r="E463" i="14" s="1"/>
  <c r="D499" i="14"/>
  <c r="E499" i="14" s="1"/>
  <c r="D528" i="14"/>
  <c r="E528" i="14" s="1"/>
  <c r="D560" i="14"/>
  <c r="E560" i="14" s="1"/>
  <c r="D583" i="14"/>
  <c r="E583" i="14" s="1"/>
  <c r="D612" i="14"/>
  <c r="E612" i="14" s="1"/>
  <c r="D634" i="14"/>
  <c r="E634" i="14" s="1"/>
  <c r="D653" i="14"/>
  <c r="E653" i="14" s="1"/>
  <c r="D672" i="14"/>
  <c r="E672" i="14" s="1"/>
  <c r="D698" i="14"/>
  <c r="E698" i="14" s="1"/>
  <c r="D716" i="14"/>
  <c r="E716" i="14" s="1"/>
  <c r="D733" i="14"/>
  <c r="E733" i="14" s="1"/>
  <c r="D754" i="14"/>
  <c r="E754" i="14" s="1"/>
  <c r="D68" i="14"/>
  <c r="E68" i="14" s="1"/>
  <c r="D133" i="14"/>
  <c r="E133" i="14" s="1"/>
  <c r="D198" i="14"/>
  <c r="E198" i="14" s="1"/>
  <c r="D271" i="14"/>
  <c r="E271" i="14" s="1"/>
  <c r="D339" i="14"/>
  <c r="E339" i="14" s="1"/>
  <c r="D403" i="14"/>
  <c r="E403" i="14" s="1"/>
  <c r="D464" i="14"/>
  <c r="E464" i="14" s="1"/>
  <c r="D504" i="14"/>
  <c r="E504" i="14" s="1"/>
  <c r="D531" i="14"/>
  <c r="E531" i="14" s="1"/>
  <c r="D563" i="14"/>
  <c r="E563" i="14" s="1"/>
  <c r="D590" i="14"/>
  <c r="E590" i="14" s="1"/>
  <c r="D613" i="14"/>
  <c r="E613" i="14" s="1"/>
  <c r="D635" i="14"/>
  <c r="E635" i="14" s="1"/>
  <c r="D654" i="14"/>
  <c r="E654" i="14" s="1"/>
  <c r="D679" i="14"/>
  <c r="E679" i="14" s="1"/>
  <c r="D699" i="14"/>
  <c r="E699" i="14" s="1"/>
  <c r="D717" i="14"/>
  <c r="E717" i="14" s="1"/>
  <c r="D738" i="14"/>
  <c r="E738" i="14" s="1"/>
  <c r="D755" i="14"/>
  <c r="E755" i="14" s="1"/>
  <c r="D69" i="14"/>
  <c r="E69" i="14" s="1"/>
  <c r="D207" i="14"/>
  <c r="E207" i="14" s="1"/>
  <c r="D275" i="14"/>
  <c r="E275" i="14" s="1"/>
  <c r="D340" i="14"/>
  <c r="E340" i="14" s="1"/>
  <c r="D404" i="14"/>
  <c r="E404" i="14" s="1"/>
  <c r="D467" i="14"/>
  <c r="E467" i="14" s="1"/>
  <c r="D507" i="14"/>
  <c r="E507" i="14" s="1"/>
  <c r="D541" i="14"/>
  <c r="E541" i="14" s="1"/>
  <c r="D568" i="14"/>
  <c r="E568" i="14" s="1"/>
  <c r="D591" i="14"/>
  <c r="E591" i="14" s="1"/>
  <c r="D614" i="14"/>
  <c r="E614" i="14" s="1"/>
  <c r="D636" i="14"/>
  <c r="E636" i="14" s="1"/>
  <c r="D661" i="14"/>
  <c r="E661" i="14" s="1"/>
  <c r="D680" i="14"/>
  <c r="E680" i="14" s="1"/>
  <c r="D700" i="14"/>
  <c r="E700" i="14" s="1"/>
  <c r="D722" i="14"/>
  <c r="E722" i="14" s="1"/>
  <c r="D739" i="14"/>
  <c r="E739" i="14" s="1"/>
  <c r="D756" i="14"/>
  <c r="E756" i="14" s="1"/>
  <c r="D158" i="14"/>
  <c r="E158" i="14" s="1"/>
  <c r="D223" i="14"/>
  <c r="E223" i="14" s="1"/>
  <c r="D364" i="14"/>
  <c r="E364" i="14" s="1"/>
  <c r="D477" i="14"/>
  <c r="E477" i="14" s="1"/>
  <c r="D508" i="14"/>
  <c r="E508" i="14" s="1"/>
  <c r="D571" i="14"/>
  <c r="E571" i="14" s="1"/>
  <c r="D615" i="14"/>
  <c r="E615" i="14" s="1"/>
  <c r="D662" i="14"/>
  <c r="E662" i="14" s="1"/>
  <c r="D682" i="14"/>
  <c r="E682" i="14" s="1"/>
  <c r="D134" i="14"/>
  <c r="E134" i="14" s="1"/>
  <c r="D93" i="14"/>
  <c r="E93" i="14" s="1"/>
  <c r="D299" i="14"/>
  <c r="E299" i="14" s="1"/>
  <c r="D428" i="14"/>
  <c r="E428" i="14" s="1"/>
  <c r="D548" i="14"/>
  <c r="E548" i="14" s="1"/>
  <c r="D592" i="14"/>
  <c r="E592" i="14" s="1"/>
  <c r="D643" i="14"/>
  <c r="E643" i="14" s="1"/>
  <c r="D706" i="14"/>
  <c r="E706" i="14" s="1"/>
  <c r="D740" i="14"/>
  <c r="E740" i="14" s="1"/>
  <c r="D723" i="14"/>
  <c r="E723" i="14" s="1"/>
  <c r="D669" i="14"/>
  <c r="E669" i="14" s="1"/>
  <c r="D604" i="14"/>
  <c r="E604" i="14" s="1"/>
  <c r="D549" i="14"/>
  <c r="E549" i="14" s="1"/>
  <c r="D438" i="14"/>
  <c r="E438" i="14" s="1"/>
  <c r="D237" i="14"/>
  <c r="E237" i="14" s="1"/>
  <c r="D94" i="14"/>
  <c r="E94" i="14" s="1"/>
  <c r="D454" i="14"/>
  <c r="E454" i="14" s="1"/>
  <c r="D427" i="14"/>
  <c r="E427" i="14" s="1"/>
  <c r="D389" i="14"/>
  <c r="E389" i="14" s="1"/>
  <c r="D363" i="14"/>
  <c r="E363" i="14" s="1"/>
  <c r="D325" i="14"/>
  <c r="E325" i="14" s="1"/>
  <c r="D287" i="14"/>
  <c r="E287" i="14" s="1"/>
  <c r="D260" i="14"/>
  <c r="E260" i="14" s="1"/>
  <c r="D222" i="14"/>
  <c r="E222" i="14" s="1"/>
  <c r="D187" i="14"/>
  <c r="E187" i="14" s="1"/>
  <c r="D157" i="14"/>
  <c r="E157" i="14" s="1"/>
  <c r="D119" i="14"/>
  <c r="E119" i="14" s="1"/>
  <c r="D84" i="14"/>
  <c r="E84" i="14" s="1"/>
  <c r="D54" i="14"/>
  <c r="E54" i="14" s="1"/>
  <c r="D540" i="14"/>
  <c r="E540" i="14" s="1"/>
  <c r="D518" i="14"/>
  <c r="E518" i="14" s="1"/>
  <c r="D496" i="14"/>
  <c r="E496" i="14" s="1"/>
  <c r="D476" i="14"/>
  <c r="E476" i="14" s="1"/>
  <c r="D453" i="14"/>
  <c r="E453" i="14" s="1"/>
  <c r="D415" i="14"/>
  <c r="E415" i="14" s="1"/>
  <c r="D388" i="14"/>
  <c r="E388" i="14" s="1"/>
  <c r="D351" i="14"/>
  <c r="E351" i="14" s="1"/>
  <c r="D324" i="14"/>
  <c r="E324" i="14" s="1"/>
  <c r="D286" i="14"/>
  <c r="E286" i="14" s="1"/>
  <c r="D251" i="14"/>
  <c r="E251" i="14" s="1"/>
  <c r="D221" i="14"/>
  <c r="E221" i="14" s="1"/>
  <c r="D183" i="14"/>
  <c r="E183" i="14" s="1"/>
  <c r="D148" i="14"/>
  <c r="E148" i="14" s="1"/>
  <c r="D118" i="14"/>
  <c r="E118" i="14" s="1"/>
  <c r="D83" i="14"/>
  <c r="E83" i="14" s="1"/>
  <c r="D45" i="14"/>
  <c r="E45" i="14" s="1"/>
  <c r="D539" i="14"/>
  <c r="E539" i="14" s="1"/>
  <c r="D517" i="14"/>
  <c r="E517" i="14" s="1"/>
  <c r="D495" i="14"/>
  <c r="E495" i="14" s="1"/>
  <c r="D475" i="14"/>
  <c r="E475" i="14" s="1"/>
  <c r="D452" i="14"/>
  <c r="E452" i="14" s="1"/>
  <c r="D414" i="14"/>
  <c r="E414" i="14" s="1"/>
  <c r="D387" i="14"/>
  <c r="E387" i="14" s="1"/>
  <c r="D350" i="14"/>
  <c r="E350" i="14" s="1"/>
  <c r="D315" i="14"/>
  <c r="E315" i="14" s="1"/>
  <c r="D285" i="14"/>
  <c r="E285" i="14" s="1"/>
  <c r="D247" i="14"/>
  <c r="E247" i="14" s="1"/>
  <c r="D212" i="14"/>
  <c r="E212" i="14" s="1"/>
  <c r="D182" i="14"/>
  <c r="E182" i="14" s="1"/>
  <c r="D147" i="14"/>
  <c r="E147" i="14" s="1"/>
  <c r="D109" i="14"/>
  <c r="E109" i="14" s="1"/>
  <c r="D79" i="14"/>
  <c r="E79" i="14" s="1"/>
  <c r="D32" i="14"/>
  <c r="E32" i="14" s="1"/>
  <c r="D40" i="14"/>
  <c r="E40" i="14" s="1"/>
  <c r="D48" i="14"/>
  <c r="E48" i="14" s="1"/>
  <c r="D56" i="14"/>
  <c r="E56" i="14" s="1"/>
  <c r="D64" i="14"/>
  <c r="E64" i="14" s="1"/>
  <c r="D72" i="14"/>
  <c r="E72" i="14" s="1"/>
  <c r="D80" i="14"/>
  <c r="E80" i="14" s="1"/>
  <c r="D88" i="14"/>
  <c r="E88" i="14" s="1"/>
  <c r="D96" i="14"/>
  <c r="E96" i="14" s="1"/>
  <c r="D104" i="14"/>
  <c r="E104" i="14" s="1"/>
  <c r="D112" i="14"/>
  <c r="E112" i="14" s="1"/>
  <c r="D120" i="14"/>
  <c r="E120" i="14" s="1"/>
  <c r="D128" i="14"/>
  <c r="E128" i="14" s="1"/>
  <c r="D136" i="14"/>
  <c r="E136" i="14" s="1"/>
  <c r="D144" i="14"/>
  <c r="E144" i="14" s="1"/>
  <c r="D152" i="14"/>
  <c r="E152" i="14" s="1"/>
  <c r="D160" i="14"/>
  <c r="E160" i="14" s="1"/>
  <c r="D168" i="14"/>
  <c r="E168" i="14" s="1"/>
  <c r="D176" i="14"/>
  <c r="E176" i="14" s="1"/>
  <c r="D184" i="14"/>
  <c r="E184" i="14" s="1"/>
  <c r="D192" i="14"/>
  <c r="E192" i="14" s="1"/>
  <c r="D200" i="14"/>
  <c r="E200" i="14" s="1"/>
  <c r="D208" i="14"/>
  <c r="E208" i="14" s="1"/>
  <c r="D216" i="14"/>
  <c r="E216" i="14" s="1"/>
  <c r="D224" i="14"/>
  <c r="E224" i="14" s="1"/>
  <c r="D232" i="14"/>
  <c r="E232" i="14" s="1"/>
  <c r="D240" i="14"/>
  <c r="E240" i="14" s="1"/>
  <c r="D248" i="14"/>
  <c r="E248" i="14" s="1"/>
  <c r="D256" i="14"/>
  <c r="E256" i="14" s="1"/>
  <c r="D264" i="14"/>
  <c r="E264" i="14" s="1"/>
  <c r="D272" i="14"/>
  <c r="E272" i="14" s="1"/>
  <c r="D280" i="14"/>
  <c r="E280" i="14" s="1"/>
  <c r="D288" i="14"/>
  <c r="E288" i="14" s="1"/>
  <c r="D296" i="14"/>
  <c r="E296" i="14" s="1"/>
  <c r="D304" i="14"/>
  <c r="E304" i="14" s="1"/>
  <c r="D312" i="14"/>
  <c r="E312" i="14" s="1"/>
  <c r="D320" i="14"/>
  <c r="E320" i="14" s="1"/>
  <c r="D328" i="14"/>
  <c r="E328" i="14" s="1"/>
  <c r="D336" i="14"/>
  <c r="E336" i="14" s="1"/>
  <c r="D344" i="14"/>
  <c r="E344" i="14" s="1"/>
  <c r="D352" i="14"/>
  <c r="E352" i="14" s="1"/>
  <c r="D360" i="14"/>
  <c r="E360" i="14" s="1"/>
  <c r="D368" i="14"/>
  <c r="E368" i="14" s="1"/>
  <c r="D376" i="14"/>
  <c r="E376" i="14" s="1"/>
  <c r="D384" i="14"/>
  <c r="E384" i="14" s="1"/>
  <c r="D392" i="14"/>
  <c r="E392" i="14" s="1"/>
  <c r="D400" i="14"/>
  <c r="E400" i="14" s="1"/>
  <c r="D408" i="14"/>
  <c r="E408" i="14" s="1"/>
  <c r="D416" i="14"/>
  <c r="E416" i="14" s="1"/>
  <c r="D424" i="14"/>
  <c r="E424" i="14" s="1"/>
  <c r="D432" i="14"/>
  <c r="E432" i="14" s="1"/>
  <c r="D440" i="14"/>
  <c r="E440" i="14" s="1"/>
  <c r="D448" i="14"/>
  <c r="E448" i="14" s="1"/>
  <c r="D456" i="14"/>
  <c r="E456" i="14" s="1"/>
  <c r="D33" i="14"/>
  <c r="E33" i="14" s="1"/>
  <c r="D41" i="14"/>
  <c r="E41" i="14" s="1"/>
  <c r="D49" i="14"/>
  <c r="E49" i="14" s="1"/>
  <c r="D57" i="14"/>
  <c r="E57" i="14" s="1"/>
  <c r="D65" i="14"/>
  <c r="E65" i="14" s="1"/>
  <c r="D73" i="14"/>
  <c r="E73" i="14" s="1"/>
  <c r="D81" i="14"/>
  <c r="E81" i="14" s="1"/>
  <c r="D89" i="14"/>
  <c r="E89" i="14" s="1"/>
  <c r="D97" i="14"/>
  <c r="E97" i="14" s="1"/>
  <c r="D105" i="14"/>
  <c r="E105" i="14" s="1"/>
  <c r="D113" i="14"/>
  <c r="E113" i="14" s="1"/>
  <c r="D121" i="14"/>
  <c r="E121" i="14" s="1"/>
  <c r="D129" i="14"/>
  <c r="E129" i="14" s="1"/>
  <c r="D137" i="14"/>
  <c r="E137" i="14" s="1"/>
  <c r="D145" i="14"/>
  <c r="E145" i="14" s="1"/>
  <c r="D153" i="14"/>
  <c r="E153" i="14" s="1"/>
  <c r="D161" i="14"/>
  <c r="E161" i="14" s="1"/>
  <c r="D169" i="14"/>
  <c r="E169" i="14" s="1"/>
  <c r="D177" i="14"/>
  <c r="E177" i="14" s="1"/>
  <c r="D185" i="14"/>
  <c r="E185" i="14" s="1"/>
  <c r="D193" i="14"/>
  <c r="E193" i="14" s="1"/>
  <c r="D201" i="14"/>
  <c r="E201" i="14" s="1"/>
  <c r="D209" i="14"/>
  <c r="E209" i="14" s="1"/>
  <c r="D217" i="14"/>
  <c r="E217" i="14" s="1"/>
  <c r="D225" i="14"/>
  <c r="E225" i="14" s="1"/>
  <c r="D233" i="14"/>
  <c r="E233" i="14" s="1"/>
  <c r="D241" i="14"/>
  <c r="E241" i="14" s="1"/>
  <c r="D249" i="14"/>
  <c r="E249" i="14" s="1"/>
  <c r="D257" i="14"/>
  <c r="E257" i="14" s="1"/>
  <c r="D265" i="14"/>
  <c r="E265" i="14" s="1"/>
  <c r="D273" i="14"/>
  <c r="E273" i="14" s="1"/>
  <c r="D281" i="14"/>
  <c r="E281" i="14" s="1"/>
  <c r="D289" i="14"/>
  <c r="E289" i="14" s="1"/>
  <c r="D297" i="14"/>
  <c r="E297" i="14" s="1"/>
  <c r="D305" i="14"/>
  <c r="E305" i="14" s="1"/>
  <c r="D313" i="14"/>
  <c r="E313" i="14" s="1"/>
  <c r="D321" i="14"/>
  <c r="E321" i="14" s="1"/>
  <c r="D329" i="14"/>
  <c r="E329" i="14" s="1"/>
  <c r="D337" i="14"/>
  <c r="E337" i="14" s="1"/>
  <c r="D345" i="14"/>
  <c r="E345" i="14" s="1"/>
  <c r="D353" i="14"/>
  <c r="E353" i="14" s="1"/>
  <c r="D361" i="14"/>
  <c r="E361" i="14" s="1"/>
  <c r="D369" i="14"/>
  <c r="E369" i="14" s="1"/>
  <c r="D377" i="14"/>
  <c r="E377" i="14" s="1"/>
  <c r="D385" i="14"/>
  <c r="E385" i="14" s="1"/>
  <c r="D393" i="14"/>
  <c r="E393" i="14" s="1"/>
  <c r="D401" i="14"/>
  <c r="E401" i="14" s="1"/>
  <c r="D409" i="14"/>
  <c r="E409" i="14" s="1"/>
  <c r="D417" i="14"/>
  <c r="E417" i="14" s="1"/>
  <c r="D425" i="14"/>
  <c r="E425" i="14" s="1"/>
  <c r="D433" i="14"/>
  <c r="E433" i="14" s="1"/>
  <c r="D441" i="14"/>
  <c r="E441" i="14" s="1"/>
  <c r="D449" i="14"/>
  <c r="E449" i="14" s="1"/>
  <c r="D457" i="14"/>
  <c r="E457" i="14" s="1"/>
  <c r="D465" i="14"/>
  <c r="E465" i="14" s="1"/>
  <c r="D473" i="14"/>
  <c r="E473" i="14" s="1"/>
  <c r="D481" i="14"/>
  <c r="E481" i="14" s="1"/>
  <c r="D489" i="14"/>
  <c r="E489" i="14" s="1"/>
  <c r="D497" i="14"/>
  <c r="E497" i="14" s="1"/>
  <c r="D505" i="14"/>
  <c r="E505" i="14" s="1"/>
  <c r="D513" i="14"/>
  <c r="E513" i="14" s="1"/>
  <c r="D521" i="14"/>
  <c r="E521" i="14" s="1"/>
  <c r="D529" i="14"/>
  <c r="E529" i="14" s="1"/>
  <c r="D537" i="14"/>
  <c r="E537" i="14" s="1"/>
  <c r="D545" i="14"/>
  <c r="E545" i="14" s="1"/>
  <c r="D553" i="14"/>
  <c r="E553" i="14" s="1"/>
  <c r="D561" i="14"/>
  <c r="E561" i="14" s="1"/>
  <c r="D569" i="14"/>
  <c r="E569" i="14" s="1"/>
  <c r="D577" i="14"/>
  <c r="E577" i="14" s="1"/>
  <c r="D585" i="14"/>
  <c r="E585" i="14" s="1"/>
  <c r="D593" i="14"/>
  <c r="E593" i="14" s="1"/>
  <c r="D601" i="14"/>
  <c r="E601" i="14" s="1"/>
  <c r="D609" i="14"/>
  <c r="E609" i="14" s="1"/>
  <c r="D617" i="14"/>
  <c r="E617" i="14" s="1"/>
  <c r="D625" i="14"/>
  <c r="E625" i="14" s="1"/>
  <c r="D633" i="14"/>
  <c r="E633" i="14" s="1"/>
  <c r="D641" i="14"/>
  <c r="E641" i="14" s="1"/>
  <c r="D649" i="14"/>
  <c r="E649" i="14" s="1"/>
  <c r="D657" i="14"/>
  <c r="E657" i="14" s="1"/>
  <c r="D665" i="14"/>
  <c r="E665" i="14" s="1"/>
  <c r="D673" i="14"/>
  <c r="E673" i="14" s="1"/>
  <c r="D681" i="14"/>
  <c r="E681" i="14" s="1"/>
  <c r="D689" i="14"/>
  <c r="E689" i="14" s="1"/>
  <c r="D697" i="14"/>
  <c r="E697" i="14" s="1"/>
  <c r="D705" i="14"/>
  <c r="E705" i="14" s="1"/>
  <c r="D34" i="14"/>
  <c r="E34" i="14" s="1"/>
  <c r="D42" i="14"/>
  <c r="E42" i="14" s="1"/>
  <c r="D50" i="14"/>
  <c r="E50" i="14" s="1"/>
  <c r="D58" i="14"/>
  <c r="E58" i="14" s="1"/>
  <c r="D66" i="14"/>
  <c r="E66" i="14" s="1"/>
  <c r="D74" i="14"/>
  <c r="E74" i="14" s="1"/>
  <c r="D82" i="14"/>
  <c r="E82" i="14" s="1"/>
  <c r="D90" i="14"/>
  <c r="E90" i="14" s="1"/>
  <c r="D98" i="14"/>
  <c r="E98" i="14" s="1"/>
  <c r="D106" i="14"/>
  <c r="E106" i="14" s="1"/>
  <c r="D114" i="14"/>
  <c r="E114" i="14" s="1"/>
  <c r="D122" i="14"/>
  <c r="E122" i="14" s="1"/>
  <c r="D130" i="14"/>
  <c r="E130" i="14" s="1"/>
  <c r="D138" i="14"/>
  <c r="E138" i="14" s="1"/>
  <c r="D146" i="14"/>
  <c r="E146" i="14" s="1"/>
  <c r="D154" i="14"/>
  <c r="E154" i="14" s="1"/>
  <c r="D162" i="14"/>
  <c r="E162" i="14" s="1"/>
  <c r="D170" i="14"/>
  <c r="E170" i="14" s="1"/>
  <c r="D178" i="14"/>
  <c r="E178" i="14" s="1"/>
  <c r="D186" i="14"/>
  <c r="E186" i="14" s="1"/>
  <c r="D194" i="14"/>
  <c r="E194" i="14" s="1"/>
  <c r="D202" i="14"/>
  <c r="E202" i="14" s="1"/>
  <c r="D210" i="14"/>
  <c r="E210" i="14" s="1"/>
  <c r="D218" i="14"/>
  <c r="E218" i="14" s="1"/>
  <c r="D226" i="14"/>
  <c r="E226" i="14" s="1"/>
  <c r="D234" i="14"/>
  <c r="E234" i="14" s="1"/>
  <c r="D242" i="14"/>
  <c r="E242" i="14" s="1"/>
  <c r="D250" i="14"/>
  <c r="E250" i="14" s="1"/>
  <c r="D258" i="14"/>
  <c r="E258" i="14" s="1"/>
  <c r="D266" i="14"/>
  <c r="E266" i="14" s="1"/>
  <c r="D274" i="14"/>
  <c r="E274" i="14" s="1"/>
  <c r="D282" i="14"/>
  <c r="E282" i="14" s="1"/>
  <c r="D290" i="14"/>
  <c r="E290" i="14" s="1"/>
  <c r="D298" i="14"/>
  <c r="E298" i="14" s="1"/>
  <c r="D306" i="14"/>
  <c r="E306" i="14" s="1"/>
  <c r="D314" i="14"/>
  <c r="E314" i="14" s="1"/>
  <c r="D322" i="14"/>
  <c r="E322" i="14" s="1"/>
  <c r="D330" i="14"/>
  <c r="E330" i="14" s="1"/>
  <c r="D338" i="14"/>
  <c r="E338" i="14" s="1"/>
  <c r="D346" i="14"/>
  <c r="E346" i="14" s="1"/>
  <c r="D354" i="14"/>
  <c r="E354" i="14" s="1"/>
  <c r="D362" i="14"/>
  <c r="E362" i="14" s="1"/>
  <c r="D370" i="14"/>
  <c r="E370" i="14" s="1"/>
  <c r="D378" i="14"/>
  <c r="E378" i="14" s="1"/>
  <c r="D386" i="14"/>
  <c r="E386" i="14" s="1"/>
  <c r="D394" i="14"/>
  <c r="E394" i="14" s="1"/>
  <c r="D402" i="14"/>
  <c r="E402" i="14" s="1"/>
  <c r="D410" i="14"/>
  <c r="E410" i="14" s="1"/>
  <c r="D418" i="14"/>
  <c r="E418" i="14" s="1"/>
  <c r="D426" i="14"/>
  <c r="E426" i="14" s="1"/>
  <c r="D434" i="14"/>
  <c r="E434" i="14" s="1"/>
  <c r="D442" i="14"/>
  <c r="E442" i="14" s="1"/>
  <c r="D450" i="14"/>
  <c r="E450" i="14" s="1"/>
  <c r="D458" i="14"/>
  <c r="E458" i="14" s="1"/>
  <c r="D466" i="14"/>
  <c r="E466" i="14" s="1"/>
  <c r="D474" i="14"/>
  <c r="E474" i="14" s="1"/>
  <c r="D482" i="14"/>
  <c r="E482" i="14" s="1"/>
  <c r="D490" i="14"/>
  <c r="E490" i="14" s="1"/>
  <c r="D498" i="14"/>
  <c r="E498" i="14" s="1"/>
  <c r="D506" i="14"/>
  <c r="E506" i="14" s="1"/>
  <c r="D514" i="14"/>
  <c r="E514" i="14" s="1"/>
  <c r="D522" i="14"/>
  <c r="E522" i="14" s="1"/>
  <c r="D530" i="14"/>
  <c r="E530" i="14" s="1"/>
  <c r="D538" i="14"/>
  <c r="E538" i="14" s="1"/>
  <c r="D546" i="14"/>
  <c r="E546" i="14" s="1"/>
  <c r="D554" i="14"/>
  <c r="E554" i="14" s="1"/>
  <c r="D562" i="14"/>
  <c r="E562" i="14" s="1"/>
  <c r="D570" i="14"/>
  <c r="E570" i="14" s="1"/>
  <c r="D578" i="14"/>
  <c r="E578" i="14" s="1"/>
  <c r="D586" i="14"/>
  <c r="E586" i="14" s="1"/>
  <c r="D594" i="14"/>
  <c r="E594" i="14" s="1"/>
  <c r="D602" i="14"/>
  <c r="E602" i="14" s="1"/>
  <c r="D610" i="14"/>
  <c r="E610" i="14" s="1"/>
  <c r="D618" i="14"/>
  <c r="E618" i="14" s="1"/>
  <c r="D626" i="14"/>
  <c r="E626" i="14" s="1"/>
  <c r="D35" i="14"/>
  <c r="E35" i="14" s="1"/>
  <c r="D46" i="14"/>
  <c r="E46" i="14" s="1"/>
  <c r="D60" i="14"/>
  <c r="E60" i="14" s="1"/>
  <c r="D71" i="14"/>
  <c r="E71" i="14" s="1"/>
  <c r="D85" i="14"/>
  <c r="E85" i="14" s="1"/>
  <c r="D99" i="14"/>
  <c r="E99" i="14" s="1"/>
  <c r="D110" i="14"/>
  <c r="E110" i="14" s="1"/>
  <c r="D124" i="14"/>
  <c r="E124" i="14" s="1"/>
  <c r="D135" i="14"/>
  <c r="E135" i="14" s="1"/>
  <c r="D149" i="14"/>
  <c r="E149" i="14" s="1"/>
  <c r="D163" i="14"/>
  <c r="E163" i="14" s="1"/>
  <c r="D174" i="14"/>
  <c r="E174" i="14" s="1"/>
  <c r="D188" i="14"/>
  <c r="E188" i="14" s="1"/>
  <c r="D199" i="14"/>
  <c r="E199" i="14" s="1"/>
  <c r="D213" i="14"/>
  <c r="E213" i="14" s="1"/>
  <c r="D227" i="14"/>
  <c r="E227" i="14" s="1"/>
  <c r="D238" i="14"/>
  <c r="E238" i="14" s="1"/>
  <c r="D252" i="14"/>
  <c r="E252" i="14" s="1"/>
  <c r="D263" i="14"/>
  <c r="E263" i="14" s="1"/>
  <c r="D277" i="14"/>
  <c r="E277" i="14" s="1"/>
  <c r="D291" i="14"/>
  <c r="E291" i="14" s="1"/>
  <c r="D302" i="14"/>
  <c r="E302" i="14" s="1"/>
  <c r="D316" i="14"/>
  <c r="E316" i="14" s="1"/>
  <c r="D327" i="14"/>
  <c r="E327" i="14" s="1"/>
  <c r="D341" i="14"/>
  <c r="E341" i="14" s="1"/>
  <c r="D355" i="14"/>
  <c r="E355" i="14" s="1"/>
  <c r="D366" i="14"/>
  <c r="E366" i="14" s="1"/>
  <c r="D380" i="14"/>
  <c r="E380" i="14" s="1"/>
  <c r="D391" i="14"/>
  <c r="E391" i="14" s="1"/>
  <c r="D405" i="14"/>
  <c r="E405" i="14" s="1"/>
  <c r="D419" i="14"/>
  <c r="E419" i="14" s="1"/>
  <c r="D430" i="14"/>
  <c r="E430" i="14" s="1"/>
  <c r="D444" i="14"/>
  <c r="E444" i="14" s="1"/>
  <c r="D455" i="14"/>
  <c r="E455" i="14" s="1"/>
  <c r="D468" i="14"/>
  <c r="E468" i="14" s="1"/>
  <c r="D478" i="14"/>
  <c r="E478" i="14" s="1"/>
  <c r="D488" i="14"/>
  <c r="E488" i="14" s="1"/>
  <c r="D500" i="14"/>
  <c r="E500" i="14" s="1"/>
  <c r="D510" i="14"/>
  <c r="E510" i="14" s="1"/>
  <c r="D520" i="14"/>
  <c r="E520" i="14" s="1"/>
  <c r="D532" i="14"/>
  <c r="E532" i="14" s="1"/>
  <c r="D542" i="14"/>
  <c r="E542" i="14" s="1"/>
  <c r="D552" i="14"/>
  <c r="E552" i="14" s="1"/>
  <c r="D564" i="14"/>
  <c r="E564" i="14" s="1"/>
  <c r="D574" i="14"/>
  <c r="E574" i="14" s="1"/>
  <c r="D584" i="14"/>
  <c r="E584" i="14" s="1"/>
  <c r="D596" i="14"/>
  <c r="E596" i="14" s="1"/>
  <c r="D606" i="14"/>
  <c r="E606" i="14" s="1"/>
  <c r="D616" i="14"/>
  <c r="E616" i="14" s="1"/>
  <c r="D628" i="14"/>
  <c r="E628" i="14" s="1"/>
  <c r="D637" i="14"/>
  <c r="E637" i="14" s="1"/>
  <c r="D646" i="14"/>
  <c r="E646" i="14" s="1"/>
  <c r="D655" i="14"/>
  <c r="E655" i="14" s="1"/>
  <c r="D664" i="14"/>
  <c r="E664" i="14" s="1"/>
  <c r="D674" i="14"/>
  <c r="E674" i="14" s="1"/>
  <c r="D683" i="14"/>
  <c r="E683" i="14" s="1"/>
  <c r="D692" i="14"/>
  <c r="E692" i="14" s="1"/>
  <c r="D701" i="14"/>
  <c r="E701" i="14" s="1"/>
  <c r="D710" i="14"/>
  <c r="E710" i="14" s="1"/>
  <c r="D718" i="14"/>
  <c r="E718" i="14" s="1"/>
  <c r="D726" i="14"/>
  <c r="E726" i="14" s="1"/>
  <c r="D734" i="14"/>
  <c r="E734" i="14" s="1"/>
  <c r="D742" i="14"/>
  <c r="E742" i="14" s="1"/>
  <c r="D750" i="14"/>
  <c r="E750" i="14" s="1"/>
  <c r="D758" i="14"/>
  <c r="E758" i="14" s="1"/>
  <c r="D39" i="14"/>
  <c r="E39" i="14" s="1"/>
  <c r="D117" i="14"/>
  <c r="E117" i="14" s="1"/>
  <c r="D142" i="14"/>
  <c r="E142" i="14" s="1"/>
  <c r="D167" i="14"/>
  <c r="E167" i="14" s="1"/>
  <c r="D195" i="14"/>
  <c r="E195" i="14" s="1"/>
  <c r="D220" i="14"/>
  <c r="E220" i="14" s="1"/>
  <c r="D259" i="14"/>
  <c r="E259" i="14" s="1"/>
  <c r="D309" i="14"/>
  <c r="E309" i="14" s="1"/>
  <c r="D373" i="14"/>
  <c r="E373" i="14" s="1"/>
  <c r="D423" i="14"/>
  <c r="E423" i="14" s="1"/>
  <c r="D451" i="14"/>
  <c r="E451" i="14" s="1"/>
  <c r="D36" i="14"/>
  <c r="E36" i="14" s="1"/>
  <c r="D47" i="14"/>
  <c r="E47" i="14" s="1"/>
  <c r="D61" i="14"/>
  <c r="E61" i="14" s="1"/>
  <c r="D75" i="14"/>
  <c r="E75" i="14" s="1"/>
  <c r="D86" i="14"/>
  <c r="E86" i="14" s="1"/>
  <c r="D100" i="14"/>
  <c r="E100" i="14" s="1"/>
  <c r="D111" i="14"/>
  <c r="E111" i="14" s="1"/>
  <c r="D125" i="14"/>
  <c r="E125" i="14" s="1"/>
  <c r="D139" i="14"/>
  <c r="E139" i="14" s="1"/>
  <c r="D150" i="14"/>
  <c r="E150" i="14" s="1"/>
  <c r="D164" i="14"/>
  <c r="E164" i="14" s="1"/>
  <c r="D175" i="14"/>
  <c r="E175" i="14" s="1"/>
  <c r="D189" i="14"/>
  <c r="E189" i="14" s="1"/>
  <c r="D203" i="14"/>
  <c r="E203" i="14" s="1"/>
  <c r="D214" i="14"/>
  <c r="E214" i="14" s="1"/>
  <c r="D228" i="14"/>
  <c r="E228" i="14" s="1"/>
  <c r="D239" i="14"/>
  <c r="E239" i="14" s="1"/>
  <c r="D253" i="14"/>
  <c r="E253" i="14" s="1"/>
  <c r="D267" i="14"/>
  <c r="E267" i="14" s="1"/>
  <c r="D278" i="14"/>
  <c r="E278" i="14" s="1"/>
  <c r="D292" i="14"/>
  <c r="E292" i="14" s="1"/>
  <c r="D303" i="14"/>
  <c r="E303" i="14" s="1"/>
  <c r="D317" i="14"/>
  <c r="E317" i="14" s="1"/>
  <c r="D331" i="14"/>
  <c r="E331" i="14" s="1"/>
  <c r="D342" i="14"/>
  <c r="E342" i="14" s="1"/>
  <c r="D356" i="14"/>
  <c r="E356" i="14" s="1"/>
  <c r="D367" i="14"/>
  <c r="E367" i="14" s="1"/>
  <c r="D381" i="14"/>
  <c r="E381" i="14" s="1"/>
  <c r="D395" i="14"/>
  <c r="E395" i="14" s="1"/>
  <c r="D406" i="14"/>
  <c r="E406" i="14" s="1"/>
  <c r="D420" i="14"/>
  <c r="E420" i="14" s="1"/>
  <c r="D431" i="14"/>
  <c r="E431" i="14" s="1"/>
  <c r="D445" i="14"/>
  <c r="E445" i="14" s="1"/>
  <c r="D459" i="14"/>
  <c r="E459" i="14" s="1"/>
  <c r="D469" i="14"/>
  <c r="E469" i="14" s="1"/>
  <c r="D479" i="14"/>
  <c r="E479" i="14" s="1"/>
  <c r="D491" i="14"/>
  <c r="E491" i="14" s="1"/>
  <c r="D501" i="14"/>
  <c r="E501" i="14" s="1"/>
  <c r="D511" i="14"/>
  <c r="E511" i="14" s="1"/>
  <c r="D523" i="14"/>
  <c r="E523" i="14" s="1"/>
  <c r="D533" i="14"/>
  <c r="E533" i="14" s="1"/>
  <c r="D543" i="14"/>
  <c r="E543" i="14" s="1"/>
  <c r="D555" i="14"/>
  <c r="E555" i="14" s="1"/>
  <c r="D565" i="14"/>
  <c r="E565" i="14" s="1"/>
  <c r="D575" i="14"/>
  <c r="E575" i="14" s="1"/>
  <c r="D587" i="14"/>
  <c r="E587" i="14" s="1"/>
  <c r="D597" i="14"/>
  <c r="E597" i="14" s="1"/>
  <c r="D607" i="14"/>
  <c r="E607" i="14" s="1"/>
  <c r="D619" i="14"/>
  <c r="E619" i="14" s="1"/>
  <c r="D629" i="14"/>
  <c r="E629" i="14" s="1"/>
  <c r="D638" i="14"/>
  <c r="E638" i="14" s="1"/>
  <c r="D647" i="14"/>
  <c r="E647" i="14" s="1"/>
  <c r="D656" i="14"/>
  <c r="E656" i="14" s="1"/>
  <c r="D666" i="14"/>
  <c r="E666" i="14" s="1"/>
  <c r="D675" i="14"/>
  <c r="E675" i="14" s="1"/>
  <c r="D684" i="14"/>
  <c r="E684" i="14" s="1"/>
  <c r="D693" i="14"/>
  <c r="E693" i="14" s="1"/>
  <c r="D702" i="14"/>
  <c r="E702" i="14" s="1"/>
  <c r="D711" i="14"/>
  <c r="E711" i="14" s="1"/>
  <c r="D719" i="14"/>
  <c r="E719" i="14" s="1"/>
  <c r="D727" i="14"/>
  <c r="E727" i="14" s="1"/>
  <c r="D735" i="14"/>
  <c r="E735" i="14" s="1"/>
  <c r="D743" i="14"/>
  <c r="E743" i="14" s="1"/>
  <c r="D751" i="14"/>
  <c r="E751" i="14" s="1"/>
  <c r="D759" i="14"/>
  <c r="E759" i="14" s="1"/>
  <c r="D67" i="14"/>
  <c r="E67" i="14" s="1"/>
  <c r="D245" i="14"/>
  <c r="E245" i="14" s="1"/>
  <c r="D295" i="14"/>
  <c r="E295" i="14" s="1"/>
  <c r="D348" i="14"/>
  <c r="E348" i="14" s="1"/>
  <c r="D398" i="14"/>
  <c r="E398" i="14" s="1"/>
  <c r="D437" i="14"/>
  <c r="E437" i="14" s="1"/>
  <c r="D37" i="14"/>
  <c r="E37" i="14" s="1"/>
  <c r="D51" i="14"/>
  <c r="E51" i="14" s="1"/>
  <c r="D62" i="14"/>
  <c r="E62" i="14" s="1"/>
  <c r="D76" i="14"/>
  <c r="E76" i="14" s="1"/>
  <c r="D87" i="14"/>
  <c r="E87" i="14" s="1"/>
  <c r="D101" i="14"/>
  <c r="E101" i="14" s="1"/>
  <c r="D115" i="14"/>
  <c r="E115" i="14" s="1"/>
  <c r="D126" i="14"/>
  <c r="E126" i="14" s="1"/>
  <c r="D140" i="14"/>
  <c r="E140" i="14" s="1"/>
  <c r="D151" i="14"/>
  <c r="E151" i="14" s="1"/>
  <c r="D165" i="14"/>
  <c r="E165" i="14" s="1"/>
  <c r="D179" i="14"/>
  <c r="E179" i="14" s="1"/>
  <c r="D190" i="14"/>
  <c r="E190" i="14" s="1"/>
  <c r="D204" i="14"/>
  <c r="E204" i="14" s="1"/>
  <c r="D215" i="14"/>
  <c r="E215" i="14" s="1"/>
  <c r="D229" i="14"/>
  <c r="E229" i="14" s="1"/>
  <c r="D243" i="14"/>
  <c r="E243" i="14" s="1"/>
  <c r="D254" i="14"/>
  <c r="E254" i="14" s="1"/>
  <c r="D268" i="14"/>
  <c r="E268" i="14" s="1"/>
  <c r="D279" i="14"/>
  <c r="E279" i="14" s="1"/>
  <c r="D293" i="14"/>
  <c r="E293" i="14" s="1"/>
  <c r="D307" i="14"/>
  <c r="E307" i="14" s="1"/>
  <c r="D318" i="14"/>
  <c r="E318" i="14" s="1"/>
  <c r="D332" i="14"/>
  <c r="E332" i="14" s="1"/>
  <c r="D343" i="14"/>
  <c r="E343" i="14" s="1"/>
  <c r="D357" i="14"/>
  <c r="E357" i="14" s="1"/>
  <c r="D371" i="14"/>
  <c r="E371" i="14" s="1"/>
  <c r="D382" i="14"/>
  <c r="E382" i="14" s="1"/>
  <c r="D396" i="14"/>
  <c r="E396" i="14" s="1"/>
  <c r="D407" i="14"/>
  <c r="E407" i="14" s="1"/>
  <c r="D421" i="14"/>
  <c r="E421" i="14" s="1"/>
  <c r="D435" i="14"/>
  <c r="E435" i="14" s="1"/>
  <c r="D446" i="14"/>
  <c r="E446" i="14" s="1"/>
  <c r="D460" i="14"/>
  <c r="E460" i="14" s="1"/>
  <c r="D470" i="14"/>
  <c r="E470" i="14" s="1"/>
  <c r="D480" i="14"/>
  <c r="E480" i="14" s="1"/>
  <c r="D492" i="14"/>
  <c r="E492" i="14" s="1"/>
  <c r="D502" i="14"/>
  <c r="E502" i="14" s="1"/>
  <c r="D512" i="14"/>
  <c r="E512" i="14" s="1"/>
  <c r="D524" i="14"/>
  <c r="E524" i="14" s="1"/>
  <c r="D534" i="14"/>
  <c r="E534" i="14" s="1"/>
  <c r="D544" i="14"/>
  <c r="E544" i="14" s="1"/>
  <c r="D556" i="14"/>
  <c r="E556" i="14" s="1"/>
  <c r="D566" i="14"/>
  <c r="E566" i="14" s="1"/>
  <c r="D576" i="14"/>
  <c r="E576" i="14" s="1"/>
  <c r="D588" i="14"/>
  <c r="E588" i="14" s="1"/>
  <c r="D598" i="14"/>
  <c r="E598" i="14" s="1"/>
  <c r="D608" i="14"/>
  <c r="E608" i="14" s="1"/>
  <c r="D620" i="14"/>
  <c r="E620" i="14" s="1"/>
  <c r="D630" i="14"/>
  <c r="E630" i="14" s="1"/>
  <c r="D639" i="14"/>
  <c r="E639" i="14" s="1"/>
  <c r="D648" i="14"/>
  <c r="E648" i="14" s="1"/>
  <c r="D658" i="14"/>
  <c r="E658" i="14" s="1"/>
  <c r="D667" i="14"/>
  <c r="E667" i="14" s="1"/>
  <c r="D676" i="14"/>
  <c r="E676" i="14" s="1"/>
  <c r="D685" i="14"/>
  <c r="E685" i="14" s="1"/>
  <c r="D694" i="14"/>
  <c r="E694" i="14" s="1"/>
  <c r="D703" i="14"/>
  <c r="E703" i="14" s="1"/>
  <c r="D712" i="14"/>
  <c r="E712" i="14" s="1"/>
  <c r="D720" i="14"/>
  <c r="E720" i="14" s="1"/>
  <c r="D728" i="14"/>
  <c r="E728" i="14" s="1"/>
  <c r="D736" i="14"/>
  <c r="E736" i="14" s="1"/>
  <c r="D744" i="14"/>
  <c r="E744" i="14" s="1"/>
  <c r="D752" i="14"/>
  <c r="E752" i="14" s="1"/>
  <c r="D760" i="14"/>
  <c r="E760" i="14" s="1"/>
  <c r="D78" i="14"/>
  <c r="E78" i="14" s="1"/>
  <c r="D284" i="14"/>
  <c r="E284" i="14" s="1"/>
  <c r="D334" i="14"/>
  <c r="E334" i="14" s="1"/>
  <c r="D38" i="14"/>
  <c r="E38" i="14" s="1"/>
  <c r="D52" i="14"/>
  <c r="E52" i="14" s="1"/>
  <c r="D63" i="14"/>
  <c r="E63" i="14" s="1"/>
  <c r="D77" i="14"/>
  <c r="E77" i="14" s="1"/>
  <c r="D91" i="14"/>
  <c r="E91" i="14" s="1"/>
  <c r="D102" i="14"/>
  <c r="E102" i="14" s="1"/>
  <c r="D116" i="14"/>
  <c r="E116" i="14" s="1"/>
  <c r="D127" i="14"/>
  <c r="E127" i="14" s="1"/>
  <c r="D141" i="14"/>
  <c r="E141" i="14" s="1"/>
  <c r="D155" i="14"/>
  <c r="E155" i="14" s="1"/>
  <c r="D166" i="14"/>
  <c r="E166" i="14" s="1"/>
  <c r="D180" i="14"/>
  <c r="E180" i="14" s="1"/>
  <c r="D191" i="14"/>
  <c r="E191" i="14" s="1"/>
  <c r="D205" i="14"/>
  <c r="E205" i="14" s="1"/>
  <c r="D219" i="14"/>
  <c r="E219" i="14" s="1"/>
  <c r="D230" i="14"/>
  <c r="E230" i="14" s="1"/>
  <c r="D244" i="14"/>
  <c r="E244" i="14" s="1"/>
  <c r="D255" i="14"/>
  <c r="E255" i="14" s="1"/>
  <c r="D269" i="14"/>
  <c r="E269" i="14" s="1"/>
  <c r="D283" i="14"/>
  <c r="E283" i="14" s="1"/>
  <c r="D294" i="14"/>
  <c r="E294" i="14" s="1"/>
  <c r="D308" i="14"/>
  <c r="E308" i="14" s="1"/>
  <c r="D319" i="14"/>
  <c r="E319" i="14" s="1"/>
  <c r="D333" i="14"/>
  <c r="E333" i="14" s="1"/>
  <c r="D347" i="14"/>
  <c r="E347" i="14" s="1"/>
  <c r="D358" i="14"/>
  <c r="E358" i="14" s="1"/>
  <c r="D372" i="14"/>
  <c r="E372" i="14" s="1"/>
  <c r="D383" i="14"/>
  <c r="E383" i="14" s="1"/>
  <c r="D397" i="14"/>
  <c r="E397" i="14" s="1"/>
  <c r="D411" i="14"/>
  <c r="E411" i="14" s="1"/>
  <c r="D422" i="14"/>
  <c r="E422" i="14" s="1"/>
  <c r="D436" i="14"/>
  <c r="E436" i="14" s="1"/>
  <c r="D447" i="14"/>
  <c r="E447" i="14" s="1"/>
  <c r="D461" i="14"/>
  <c r="E461" i="14" s="1"/>
  <c r="D471" i="14"/>
  <c r="E471" i="14" s="1"/>
  <c r="D483" i="14"/>
  <c r="E483" i="14" s="1"/>
  <c r="D493" i="14"/>
  <c r="E493" i="14" s="1"/>
  <c r="D503" i="14"/>
  <c r="E503" i="14" s="1"/>
  <c r="D515" i="14"/>
  <c r="E515" i="14" s="1"/>
  <c r="D525" i="14"/>
  <c r="E525" i="14" s="1"/>
  <c r="D535" i="14"/>
  <c r="E535" i="14" s="1"/>
  <c r="D547" i="14"/>
  <c r="E547" i="14" s="1"/>
  <c r="D557" i="14"/>
  <c r="E557" i="14" s="1"/>
  <c r="D567" i="14"/>
  <c r="E567" i="14" s="1"/>
  <c r="D579" i="14"/>
  <c r="E579" i="14" s="1"/>
  <c r="D589" i="14"/>
  <c r="E589" i="14" s="1"/>
  <c r="D599" i="14"/>
  <c r="E599" i="14" s="1"/>
  <c r="D611" i="14"/>
  <c r="E611" i="14" s="1"/>
  <c r="D621" i="14"/>
  <c r="E621" i="14" s="1"/>
  <c r="D631" i="14"/>
  <c r="E631" i="14" s="1"/>
  <c r="D640" i="14"/>
  <c r="E640" i="14" s="1"/>
  <c r="D650" i="14"/>
  <c r="E650" i="14" s="1"/>
  <c r="D659" i="14"/>
  <c r="E659" i="14" s="1"/>
  <c r="D668" i="14"/>
  <c r="E668" i="14" s="1"/>
  <c r="D677" i="14"/>
  <c r="E677" i="14" s="1"/>
  <c r="D686" i="14"/>
  <c r="E686" i="14" s="1"/>
  <c r="D695" i="14"/>
  <c r="E695" i="14" s="1"/>
  <c r="D704" i="14"/>
  <c r="E704" i="14" s="1"/>
  <c r="D713" i="14"/>
  <c r="E713" i="14" s="1"/>
  <c r="D721" i="14"/>
  <c r="E721" i="14" s="1"/>
  <c r="D729" i="14"/>
  <c r="E729" i="14" s="1"/>
  <c r="D737" i="14"/>
  <c r="E737" i="14" s="1"/>
  <c r="D745" i="14"/>
  <c r="E745" i="14" s="1"/>
  <c r="D753" i="14"/>
  <c r="E753" i="14" s="1"/>
  <c r="D31" i="14"/>
  <c r="E31" i="14" s="1"/>
  <c r="D53" i="14"/>
  <c r="E53" i="14" s="1"/>
  <c r="D92" i="14"/>
  <c r="E92" i="14" s="1"/>
  <c r="D103" i="14"/>
  <c r="E103" i="14" s="1"/>
  <c r="D131" i="14"/>
  <c r="E131" i="14" s="1"/>
  <c r="D156" i="14"/>
  <c r="E156" i="14" s="1"/>
  <c r="D181" i="14"/>
  <c r="E181" i="14" s="1"/>
  <c r="D206" i="14"/>
  <c r="E206" i="14" s="1"/>
  <c r="D231" i="14"/>
  <c r="E231" i="14" s="1"/>
  <c r="D270" i="14"/>
  <c r="E270" i="14" s="1"/>
  <c r="D323" i="14"/>
  <c r="E323" i="14" s="1"/>
  <c r="D359" i="14"/>
  <c r="E359" i="14" s="1"/>
  <c r="D412" i="14"/>
  <c r="E412" i="14" s="1"/>
  <c r="D746" i="14"/>
  <c r="E746" i="14" s="1"/>
  <c r="D730" i="14"/>
  <c r="E730" i="14" s="1"/>
  <c r="D714" i="14"/>
  <c r="E714" i="14" s="1"/>
  <c r="D696" i="14"/>
  <c r="E696" i="14" s="1"/>
  <c r="D678" i="14"/>
  <c r="E678" i="14" s="1"/>
  <c r="D660" i="14"/>
  <c r="E660" i="14" s="1"/>
  <c r="D642" i="14"/>
  <c r="E642" i="14" s="1"/>
  <c r="D622" i="14"/>
  <c r="E622" i="14" s="1"/>
  <c r="D600" i="14"/>
  <c r="E600" i="14" s="1"/>
  <c r="D580" i="14"/>
  <c r="E580" i="14" s="1"/>
  <c r="D558" i="14"/>
  <c r="E558" i="14" s="1"/>
  <c r="D536" i="14"/>
  <c r="E536" i="14" s="1"/>
  <c r="D516" i="14"/>
  <c r="E516" i="14" s="1"/>
  <c r="D494" i="14"/>
  <c r="E494" i="14" s="1"/>
  <c r="D472" i="14"/>
  <c r="E472" i="14" s="1"/>
  <c r="D443" i="14"/>
  <c r="E443" i="14" s="1"/>
  <c r="D413" i="14"/>
  <c r="E413" i="14" s="1"/>
  <c r="D379" i="14"/>
  <c r="E379" i="14" s="1"/>
  <c r="D349" i="14"/>
  <c r="E349" i="14" s="1"/>
  <c r="D311" i="14"/>
  <c r="E311" i="14" s="1"/>
  <c r="D276" i="14"/>
  <c r="E276" i="14" s="1"/>
  <c r="D246" i="14"/>
  <c r="E246" i="14" s="1"/>
  <c r="D211" i="14"/>
  <c r="E211" i="14" s="1"/>
  <c r="D173" i="14"/>
  <c r="E173" i="14" s="1"/>
  <c r="D143" i="14"/>
  <c r="E143" i="14" s="1"/>
  <c r="D108" i="14"/>
  <c r="E108" i="14" s="1"/>
  <c r="D70" i="14"/>
  <c r="E70" i="14" s="1"/>
  <c r="D43" i="14"/>
  <c r="E43" i="14" s="1"/>
  <c r="G186" i="2"/>
  <c r="H186" i="2" s="1"/>
  <c r="G29" i="2"/>
  <c r="H29" i="2" s="1"/>
  <c r="D732" i="2"/>
  <c r="D709" i="2"/>
  <c r="D663" i="2"/>
  <c r="D615" i="2"/>
  <c r="D548" i="2"/>
  <c r="D468" i="2"/>
  <c r="D336" i="2"/>
  <c r="D720" i="2"/>
  <c r="D694" i="2"/>
  <c r="D679" i="2"/>
  <c r="D646" i="2"/>
  <c r="D630" i="2"/>
  <c r="D596" i="2"/>
  <c r="D582" i="2"/>
  <c r="D566" i="2"/>
  <c r="D532" i="2"/>
  <c r="D518" i="2"/>
  <c r="D499" i="2"/>
  <c r="D484" i="2"/>
  <c r="D449" i="2"/>
  <c r="D435" i="2"/>
  <c r="D420" i="2"/>
  <c r="D401" i="2"/>
  <c r="D385" i="2"/>
  <c r="D371" i="2"/>
  <c r="D352" i="2"/>
  <c r="D316" i="2"/>
  <c r="D289" i="2"/>
  <c r="D271" i="2"/>
  <c r="D248" i="2"/>
  <c r="D223" i="2"/>
  <c r="D200" i="2"/>
  <c r="D180" i="2"/>
  <c r="D151" i="2"/>
  <c r="D126" i="2"/>
  <c r="D100" i="2"/>
  <c r="D71" i="2"/>
  <c r="D48" i="2"/>
  <c r="D731" i="2"/>
  <c r="D719" i="2"/>
  <c r="D708" i="2"/>
  <c r="D692" i="2"/>
  <c r="D678" i="2"/>
  <c r="D662" i="2"/>
  <c r="D644" i="2"/>
  <c r="D628" i="2"/>
  <c r="D614" i="2"/>
  <c r="D595" i="2"/>
  <c r="D580" i="2"/>
  <c r="D564" i="2"/>
  <c r="D545" i="2"/>
  <c r="D531" i="2"/>
  <c r="D516" i="2"/>
  <c r="D497" i="2"/>
  <c r="D481" i="2"/>
  <c r="D467" i="2"/>
  <c r="D448" i="2"/>
  <c r="D433" i="2"/>
  <c r="D417" i="2"/>
  <c r="D400" i="2"/>
  <c r="D384" i="2"/>
  <c r="D369" i="2"/>
  <c r="D351" i="2"/>
  <c r="D335" i="2"/>
  <c r="D313" i="2"/>
  <c r="D288" i="2"/>
  <c r="D265" i="2"/>
  <c r="D247" i="2"/>
  <c r="D222" i="2"/>
  <c r="D199" i="2"/>
  <c r="D175" i="2"/>
  <c r="D144" i="2"/>
  <c r="D124" i="2"/>
  <c r="D97" i="2"/>
  <c r="D68" i="2"/>
  <c r="D41" i="2"/>
  <c r="D730" i="2"/>
  <c r="D718" i="2"/>
  <c r="D704" i="2"/>
  <c r="D691" i="2"/>
  <c r="D676" i="2"/>
  <c r="D657" i="2"/>
  <c r="D641" i="2"/>
  <c r="D627" i="2"/>
  <c r="D608" i="2"/>
  <c r="D593" i="2"/>
  <c r="D577" i="2"/>
  <c r="D560" i="2"/>
  <c r="D544" i="2"/>
  <c r="D529" i="2"/>
  <c r="D511" i="2"/>
  <c r="D496" i="2"/>
  <c r="D480" i="2"/>
  <c r="D463" i="2"/>
  <c r="D447" i="2"/>
  <c r="D432" i="2"/>
  <c r="D414" i="2"/>
  <c r="D399" i="2"/>
  <c r="D383" i="2"/>
  <c r="D364" i="2"/>
  <c r="D350" i="2"/>
  <c r="D334" i="2"/>
  <c r="D310" i="2"/>
  <c r="D287" i="2"/>
  <c r="D264" i="2"/>
  <c r="D239" i="2"/>
  <c r="D220" i="2"/>
  <c r="D198" i="2"/>
  <c r="D168" i="2"/>
  <c r="D143" i="2"/>
  <c r="D121" i="2"/>
  <c r="D92" i="2"/>
  <c r="D65" i="2"/>
  <c r="D40" i="2"/>
  <c r="D734" i="2"/>
  <c r="D725" i="2"/>
  <c r="D716" i="2"/>
  <c r="D707" i="2"/>
  <c r="D697" i="2"/>
  <c r="D684" i="2"/>
  <c r="D672" i="2"/>
  <c r="D660" i="2"/>
  <c r="D648" i="2"/>
  <c r="D636" i="2"/>
  <c r="D624" i="2"/>
  <c r="D612" i="2"/>
  <c r="D599" i="2"/>
  <c r="D587" i="2"/>
  <c r="D575" i="2"/>
  <c r="D563" i="2"/>
  <c r="D551" i="2"/>
  <c r="D539" i="2"/>
  <c r="D527" i="2"/>
  <c r="D513" i="2"/>
  <c r="D502" i="2"/>
  <c r="D489" i="2"/>
  <c r="D478" i="2"/>
  <c r="D465" i="2"/>
  <c r="D454" i="2"/>
  <c r="D441" i="2"/>
  <c r="D428" i="2"/>
  <c r="D416" i="2"/>
  <c r="D404" i="2"/>
  <c r="D392" i="2"/>
  <c r="D380" i="2"/>
  <c r="D368" i="2"/>
  <c r="D356" i="2"/>
  <c r="D343" i="2"/>
  <c r="D328" i="2"/>
  <c r="D312" i="2"/>
  <c r="D296" i="2"/>
  <c r="D278" i="2"/>
  <c r="D262" i="2"/>
  <c r="D246" i="2"/>
  <c r="D225" i="2"/>
  <c r="D209" i="2"/>
  <c r="D193" i="2"/>
  <c r="D174" i="2"/>
  <c r="D153" i="2"/>
  <c r="D136" i="2"/>
  <c r="D113" i="2"/>
  <c r="D96" i="2"/>
  <c r="D78" i="2"/>
  <c r="D55" i="2"/>
  <c r="D46" i="2"/>
  <c r="D60" i="2"/>
  <c r="D73" i="2"/>
  <c r="D88" i="2"/>
  <c r="D103" i="2"/>
  <c r="D118" i="2"/>
  <c r="D132" i="2"/>
  <c r="D148" i="2"/>
  <c r="D161" i="2"/>
  <c r="D176" i="2"/>
  <c r="D191" i="2"/>
  <c r="D204" i="2"/>
  <c r="D216" i="2"/>
  <c r="D230" i="2"/>
  <c r="D241" i="2"/>
  <c r="D255" i="2"/>
  <c r="D268" i="2"/>
  <c r="D280" i="2"/>
  <c r="D294" i="2"/>
  <c r="D305" i="2"/>
  <c r="D319" i="2"/>
  <c r="D332" i="2"/>
  <c r="D344" i="2"/>
  <c r="D355" i="2"/>
  <c r="D366" i="2"/>
  <c r="D376" i="2"/>
  <c r="D387" i="2"/>
  <c r="D398" i="2"/>
  <c r="D408" i="2"/>
  <c r="D419" i="2"/>
  <c r="D430" i="2"/>
  <c r="D440" i="2"/>
  <c r="D451" i="2"/>
  <c r="D462" i="2"/>
  <c r="D472" i="2"/>
  <c r="D483" i="2"/>
  <c r="D494" i="2"/>
  <c r="D504" i="2"/>
  <c r="D515" i="2"/>
  <c r="D526" i="2"/>
  <c r="D536" i="2"/>
  <c r="D547" i="2"/>
  <c r="D558" i="2"/>
  <c r="D568" i="2"/>
  <c r="D579" i="2"/>
  <c r="D590" i="2"/>
  <c r="D600" i="2"/>
  <c r="D611" i="2"/>
  <c r="D622" i="2"/>
  <c r="D632" i="2"/>
  <c r="D643" i="2"/>
  <c r="D654" i="2"/>
  <c r="D664" i="2"/>
  <c r="D675" i="2"/>
  <c r="D686" i="2"/>
  <c r="D696" i="2"/>
  <c r="D705" i="2"/>
  <c r="D713" i="2"/>
  <c r="D721" i="2"/>
  <c r="D729" i="2"/>
  <c r="D737" i="2"/>
  <c r="D47" i="2"/>
  <c r="D62" i="2"/>
  <c r="D76" i="2"/>
  <c r="D89" i="2"/>
  <c r="D104" i="2"/>
  <c r="D119" i="2"/>
  <c r="D135" i="2"/>
  <c r="D150" i="2"/>
  <c r="D164" i="2"/>
  <c r="D177" i="2"/>
  <c r="D192" i="2"/>
  <c r="D206" i="2"/>
  <c r="D217" i="2"/>
  <c r="D231" i="2"/>
  <c r="D244" i="2"/>
  <c r="D256" i="2"/>
  <c r="D270" i="2"/>
  <c r="D281" i="2"/>
  <c r="D295" i="2"/>
  <c r="D308" i="2"/>
  <c r="D320" i="2"/>
  <c r="D733" i="2"/>
  <c r="D724" i="2"/>
  <c r="D715" i="2"/>
  <c r="D706" i="2"/>
  <c r="D695" i="2"/>
  <c r="D683" i="2"/>
  <c r="D671" i="2"/>
  <c r="D659" i="2"/>
  <c r="D647" i="2"/>
  <c r="D635" i="2"/>
  <c r="D623" i="2"/>
  <c r="D609" i="2"/>
  <c r="D598" i="2"/>
  <c r="D585" i="2"/>
  <c r="D574" i="2"/>
  <c r="D561" i="2"/>
  <c r="D550" i="2"/>
  <c r="D537" i="2"/>
  <c r="D524" i="2"/>
  <c r="D512" i="2"/>
  <c r="D500" i="2"/>
  <c r="D488" i="2"/>
  <c r="D476" i="2"/>
  <c r="D464" i="2"/>
  <c r="D452" i="2"/>
  <c r="D439" i="2"/>
  <c r="D427" i="2"/>
  <c r="D415" i="2"/>
  <c r="D403" i="2"/>
  <c r="D391" i="2"/>
  <c r="D379" i="2"/>
  <c r="D367" i="2"/>
  <c r="D353" i="2"/>
  <c r="D342" i="2"/>
  <c r="D327" i="2"/>
  <c r="D311" i="2"/>
  <c r="D292" i="2"/>
  <c r="D276" i="2"/>
  <c r="D260" i="2"/>
  <c r="D240" i="2"/>
  <c r="D224" i="2"/>
  <c r="D208" i="2"/>
  <c r="D190" i="2"/>
  <c r="D169" i="2"/>
  <c r="D152" i="2"/>
  <c r="D129" i="2"/>
  <c r="D112" i="2"/>
  <c r="D94" i="2"/>
  <c r="D72" i="2"/>
  <c r="D54" i="2"/>
  <c r="D184" i="2"/>
  <c r="D172" i="2"/>
  <c r="D159" i="2"/>
  <c r="D145" i="2"/>
  <c r="D134" i="2"/>
  <c r="D120" i="2"/>
  <c r="D108" i="2"/>
  <c r="D95" i="2"/>
  <c r="D81" i="2"/>
  <c r="D70" i="2"/>
  <c r="D56" i="2"/>
  <c r="D44" i="2"/>
  <c r="D693" i="2"/>
  <c r="D685" i="2"/>
  <c r="D677" i="2"/>
  <c r="D669" i="2"/>
  <c r="D661" i="2"/>
  <c r="D653" i="2"/>
  <c r="D645" i="2"/>
  <c r="D637" i="2"/>
  <c r="D629" i="2"/>
  <c r="D621" i="2"/>
  <c r="D613" i="2"/>
  <c r="D605" i="2"/>
  <c r="D597" i="2"/>
  <c r="D589" i="2"/>
  <c r="D581" i="2"/>
  <c r="D573" i="2"/>
  <c r="D565" i="2"/>
  <c r="D557" i="2"/>
  <c r="D549" i="2"/>
  <c r="D541" i="2"/>
  <c r="D533" i="2"/>
  <c r="D525" i="2"/>
  <c r="D517" i="2"/>
  <c r="D509" i="2"/>
  <c r="D501" i="2"/>
  <c r="D493" i="2"/>
  <c r="D485" i="2"/>
  <c r="D477" i="2"/>
  <c r="D469" i="2"/>
  <c r="D461" i="2"/>
  <c r="D453" i="2"/>
  <c r="D445" i="2"/>
  <c r="D437" i="2"/>
  <c r="D429" i="2"/>
  <c r="D421" i="2"/>
  <c r="D413" i="2"/>
  <c r="D405" i="2"/>
  <c r="D397" i="2"/>
  <c r="D389" i="2"/>
  <c r="D381" i="2"/>
  <c r="D373" i="2"/>
  <c r="D365" i="2"/>
  <c r="D357" i="2"/>
  <c r="D349" i="2"/>
  <c r="D341" i="2"/>
  <c r="D333" i="2"/>
  <c r="D325" i="2"/>
  <c r="D317" i="2"/>
  <c r="D309" i="2"/>
  <c r="D301" i="2"/>
  <c r="D293" i="2"/>
  <c r="D285" i="2"/>
  <c r="D277" i="2"/>
  <c r="D269" i="2"/>
  <c r="D261" i="2"/>
  <c r="D253" i="2"/>
  <c r="D245" i="2"/>
  <c r="D237" i="2"/>
  <c r="D229" i="2"/>
  <c r="D221" i="2"/>
  <c r="D213" i="2"/>
  <c r="D205" i="2"/>
  <c r="D197" i="2"/>
  <c r="D189" i="2"/>
  <c r="D181" i="2"/>
  <c r="D173" i="2"/>
  <c r="D165" i="2"/>
  <c r="D157" i="2"/>
  <c r="D149" i="2"/>
  <c r="D141" i="2"/>
  <c r="D133" i="2"/>
  <c r="D125" i="2"/>
  <c r="D117" i="2"/>
  <c r="D109" i="2"/>
  <c r="D101" i="2"/>
  <c r="D93" i="2"/>
  <c r="D85" i="2"/>
  <c r="D77" i="2"/>
  <c r="D69" i="2"/>
  <c r="D61" i="2"/>
  <c r="D53" i="2"/>
  <c r="D45" i="2"/>
  <c r="D339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11" i="2"/>
  <c r="D203" i="2"/>
  <c r="D195" i="2"/>
  <c r="D187" i="2"/>
  <c r="D179" i="2"/>
  <c r="D171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698" i="2"/>
  <c r="D690" i="2"/>
  <c r="D682" i="2"/>
  <c r="D674" i="2"/>
  <c r="D666" i="2"/>
  <c r="D658" i="2"/>
  <c r="D650" i="2"/>
  <c r="D642" i="2"/>
  <c r="D634" i="2"/>
  <c r="D626" i="2"/>
  <c r="D618" i="2"/>
  <c r="D610" i="2"/>
  <c r="D602" i="2"/>
  <c r="D594" i="2"/>
  <c r="D586" i="2"/>
  <c r="D578" i="2"/>
  <c r="D570" i="2"/>
  <c r="D562" i="2"/>
  <c r="D554" i="2"/>
  <c r="D546" i="2"/>
  <c r="D538" i="2"/>
  <c r="D530" i="2"/>
  <c r="D522" i="2"/>
  <c r="D514" i="2"/>
  <c r="D506" i="2"/>
  <c r="D498" i="2"/>
  <c r="D490" i="2"/>
  <c r="D482" i="2"/>
  <c r="D474" i="2"/>
  <c r="D466" i="2"/>
  <c r="D458" i="2"/>
  <c r="D450" i="2"/>
  <c r="D442" i="2"/>
  <c r="D434" i="2"/>
  <c r="D426" i="2"/>
  <c r="D418" i="2"/>
  <c r="D410" i="2"/>
  <c r="D402" i="2"/>
  <c r="D394" i="2"/>
  <c r="D386" i="2"/>
  <c r="D378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F19" i="5"/>
  <c r="K29" i="7"/>
  <c r="D4" i="11"/>
  <c r="B19" i="4"/>
  <c r="B22" i="4" s="1"/>
  <c r="B26" i="4" s="1"/>
  <c r="D6" i="11" s="1"/>
  <c r="E6" i="11" s="1"/>
  <c r="G555" i="2"/>
  <c r="H555" i="2" s="1"/>
  <c r="G339" i="2"/>
  <c r="H339" i="2" s="1"/>
  <c r="G699" i="2"/>
  <c r="H699" i="2" s="1"/>
  <c r="G539" i="2"/>
  <c r="H539" i="2" s="1"/>
  <c r="G338" i="2"/>
  <c r="H338" i="2" s="1"/>
  <c r="G698" i="2"/>
  <c r="H698" i="2" s="1"/>
  <c r="G538" i="2"/>
  <c r="H538" i="2" s="1"/>
  <c r="G306" i="2"/>
  <c r="H306" i="2" s="1"/>
  <c r="G659" i="2"/>
  <c r="H659" i="2" s="1"/>
  <c r="G459" i="2"/>
  <c r="H459" i="2" s="1"/>
  <c r="G299" i="2"/>
  <c r="H299" i="2" s="1"/>
  <c r="I587" i="2"/>
  <c r="J587" i="2" s="1"/>
  <c r="K587" i="2" s="1"/>
  <c r="G658" i="2"/>
  <c r="H658" i="2" s="1"/>
  <c r="G443" i="2"/>
  <c r="H443" i="2" s="1"/>
  <c r="G250" i="2"/>
  <c r="H250" i="2" s="1"/>
  <c r="G602" i="2"/>
  <c r="H602" i="2" s="1"/>
  <c r="G442" i="2"/>
  <c r="H442" i="2" s="1"/>
  <c r="G242" i="2"/>
  <c r="H242" i="2" s="1"/>
  <c r="G594" i="2"/>
  <c r="H594" i="2" s="1"/>
  <c r="G403" i="2"/>
  <c r="H403" i="2" s="1"/>
  <c r="G203" i="2"/>
  <c r="H203" i="2" s="1"/>
  <c r="G562" i="2"/>
  <c r="H562" i="2" s="1"/>
  <c r="G402" i="2"/>
  <c r="H402" i="2" s="1"/>
  <c r="G187" i="2"/>
  <c r="H187" i="2" s="1"/>
  <c r="G651" i="2"/>
  <c r="H651" i="2" s="1"/>
  <c r="G283" i="2"/>
  <c r="H283" i="2" s="1"/>
  <c r="G147" i="2"/>
  <c r="H147" i="2" s="1"/>
  <c r="G603" i="2"/>
  <c r="H603" i="2" s="1"/>
  <c r="G506" i="2"/>
  <c r="H506" i="2" s="1"/>
  <c r="G395" i="2"/>
  <c r="H395" i="2" s="1"/>
  <c r="G282" i="2"/>
  <c r="H282" i="2" s="1"/>
  <c r="G146" i="2"/>
  <c r="H146" i="2" s="1"/>
  <c r="G499" i="2"/>
  <c r="H499" i="2" s="1"/>
  <c r="G347" i="2"/>
  <c r="H347" i="2" s="1"/>
  <c r="G139" i="2"/>
  <c r="H139" i="2" s="1"/>
  <c r="G715" i="2"/>
  <c r="H715" i="2" s="1"/>
  <c r="G595" i="2"/>
  <c r="H595" i="2" s="1"/>
  <c r="G498" i="2"/>
  <c r="H498" i="2" s="1"/>
  <c r="G346" i="2"/>
  <c r="H346" i="2" s="1"/>
  <c r="G243" i="2"/>
  <c r="H243" i="2" s="1"/>
  <c r="G122" i="2"/>
  <c r="H122" i="2" s="1"/>
  <c r="G435" i="2"/>
  <c r="H435" i="2" s="1"/>
  <c r="G235" i="2"/>
  <c r="H235" i="2" s="1"/>
  <c r="G379" i="2"/>
  <c r="H379" i="2" s="1"/>
  <c r="G731" i="2"/>
  <c r="H731" i="2" s="1"/>
  <c r="G690" i="2"/>
  <c r="H690" i="2" s="1"/>
  <c r="G634" i="2"/>
  <c r="H634" i="2" s="1"/>
  <c r="G531" i="2"/>
  <c r="H531" i="2" s="1"/>
  <c r="G475" i="2"/>
  <c r="H475" i="2" s="1"/>
  <c r="G434" i="2"/>
  <c r="H434" i="2" s="1"/>
  <c r="G378" i="2"/>
  <c r="H378" i="2" s="1"/>
  <c r="G331" i="2"/>
  <c r="H331" i="2" s="1"/>
  <c r="G275" i="2"/>
  <c r="H275" i="2" s="1"/>
  <c r="G219" i="2"/>
  <c r="H219" i="2" s="1"/>
  <c r="G178" i="2"/>
  <c r="H178" i="2" s="1"/>
  <c r="G110" i="2"/>
  <c r="H110" i="2" s="1"/>
  <c r="I222" i="2"/>
  <c r="J222" i="2" s="1"/>
  <c r="G683" i="2"/>
  <c r="H683" i="2" s="1"/>
  <c r="G530" i="2"/>
  <c r="H530" i="2" s="1"/>
  <c r="G427" i="2"/>
  <c r="H427" i="2" s="1"/>
  <c r="G274" i="2"/>
  <c r="H274" i="2" s="1"/>
  <c r="G101" i="2"/>
  <c r="H101" i="2" s="1"/>
  <c r="G723" i="2"/>
  <c r="H723" i="2" s="1"/>
  <c r="G667" i="2"/>
  <c r="H667" i="2" s="1"/>
  <c r="G626" i="2"/>
  <c r="H626" i="2" s="1"/>
  <c r="G570" i="2"/>
  <c r="H570" i="2" s="1"/>
  <c r="G523" i="2"/>
  <c r="H523" i="2" s="1"/>
  <c r="G467" i="2"/>
  <c r="H467" i="2" s="1"/>
  <c r="G411" i="2"/>
  <c r="H411" i="2" s="1"/>
  <c r="G370" i="2"/>
  <c r="H370" i="2" s="1"/>
  <c r="G314" i="2"/>
  <c r="H314" i="2" s="1"/>
  <c r="G267" i="2"/>
  <c r="H267" i="2" s="1"/>
  <c r="G211" i="2"/>
  <c r="H211" i="2" s="1"/>
  <c r="G155" i="2"/>
  <c r="H155" i="2" s="1"/>
  <c r="G99" i="2"/>
  <c r="H99" i="2" s="1"/>
  <c r="I53" i="2"/>
  <c r="J53" i="2" s="1"/>
  <c r="L53" i="2" s="1"/>
  <c r="O53" i="2" s="1"/>
  <c r="G691" i="2"/>
  <c r="H691" i="2" s="1"/>
  <c r="G635" i="2"/>
  <c r="H635" i="2" s="1"/>
  <c r="G491" i="2"/>
  <c r="H491" i="2" s="1"/>
  <c r="G179" i="2"/>
  <c r="H179" i="2" s="1"/>
  <c r="I245" i="2"/>
  <c r="J245" i="2" s="1"/>
  <c r="G730" i="2"/>
  <c r="H730" i="2" s="1"/>
  <c r="G627" i="2"/>
  <c r="H627" i="2" s="1"/>
  <c r="G571" i="2"/>
  <c r="H571" i="2" s="1"/>
  <c r="G474" i="2"/>
  <c r="H474" i="2" s="1"/>
  <c r="G371" i="2"/>
  <c r="H371" i="2" s="1"/>
  <c r="G315" i="2"/>
  <c r="H315" i="2" s="1"/>
  <c r="G218" i="2"/>
  <c r="H218" i="2" s="1"/>
  <c r="G171" i="2"/>
  <c r="H171" i="2" s="1"/>
  <c r="I75" i="2"/>
  <c r="J75" i="2" s="1"/>
  <c r="K75" i="2" s="1"/>
  <c r="G722" i="2"/>
  <c r="H722" i="2" s="1"/>
  <c r="G666" i="2"/>
  <c r="H666" i="2" s="1"/>
  <c r="G619" i="2"/>
  <c r="H619" i="2" s="1"/>
  <c r="G563" i="2"/>
  <c r="H563" i="2" s="1"/>
  <c r="G507" i="2"/>
  <c r="H507" i="2" s="1"/>
  <c r="G466" i="2"/>
  <c r="H466" i="2" s="1"/>
  <c r="G410" i="2"/>
  <c r="H410" i="2" s="1"/>
  <c r="G363" i="2"/>
  <c r="H363" i="2" s="1"/>
  <c r="G307" i="2"/>
  <c r="H307" i="2" s="1"/>
  <c r="G251" i="2"/>
  <c r="H251" i="2" s="1"/>
  <c r="G210" i="2"/>
  <c r="H210" i="2" s="1"/>
  <c r="G154" i="2"/>
  <c r="H154" i="2" s="1"/>
  <c r="G46" i="2"/>
  <c r="H46" i="2" s="1"/>
  <c r="K645" i="2"/>
  <c r="G714" i="2"/>
  <c r="H714" i="2" s="1"/>
  <c r="G682" i="2"/>
  <c r="H682" i="2" s="1"/>
  <c r="G650" i="2"/>
  <c r="H650" i="2" s="1"/>
  <c r="G618" i="2"/>
  <c r="H618" i="2" s="1"/>
  <c r="G586" i="2"/>
  <c r="H586" i="2" s="1"/>
  <c r="G554" i="2"/>
  <c r="H554" i="2" s="1"/>
  <c r="G522" i="2"/>
  <c r="H522" i="2" s="1"/>
  <c r="G490" i="2"/>
  <c r="H490" i="2" s="1"/>
  <c r="G458" i="2"/>
  <c r="H458" i="2" s="1"/>
  <c r="G426" i="2"/>
  <c r="H426" i="2" s="1"/>
  <c r="G394" i="2"/>
  <c r="H394" i="2" s="1"/>
  <c r="G362" i="2"/>
  <c r="H362" i="2" s="1"/>
  <c r="G330" i="2"/>
  <c r="H330" i="2" s="1"/>
  <c r="G298" i="2"/>
  <c r="H298" i="2" s="1"/>
  <c r="G266" i="2"/>
  <c r="H266" i="2" s="1"/>
  <c r="G234" i="2"/>
  <c r="H234" i="2" s="1"/>
  <c r="G202" i="2"/>
  <c r="H202" i="2" s="1"/>
  <c r="G170" i="2"/>
  <c r="H170" i="2" s="1"/>
  <c r="G138" i="2"/>
  <c r="H138" i="2" s="1"/>
  <c r="G90" i="2"/>
  <c r="H90" i="2" s="1"/>
  <c r="I565" i="2"/>
  <c r="J565" i="2" s="1"/>
  <c r="I686" i="2"/>
  <c r="J686" i="2" s="1"/>
  <c r="G707" i="2"/>
  <c r="H707" i="2" s="1"/>
  <c r="G675" i="2"/>
  <c r="H675" i="2" s="1"/>
  <c r="G643" i="2"/>
  <c r="H643" i="2" s="1"/>
  <c r="G611" i="2"/>
  <c r="H611" i="2" s="1"/>
  <c r="G579" i="2"/>
  <c r="H579" i="2" s="1"/>
  <c r="G547" i="2"/>
  <c r="H547" i="2" s="1"/>
  <c r="G515" i="2"/>
  <c r="H515" i="2" s="1"/>
  <c r="G483" i="2"/>
  <c r="H483" i="2" s="1"/>
  <c r="G451" i="2"/>
  <c r="H451" i="2" s="1"/>
  <c r="G419" i="2"/>
  <c r="H419" i="2" s="1"/>
  <c r="G387" i="2"/>
  <c r="H387" i="2" s="1"/>
  <c r="G355" i="2"/>
  <c r="H355" i="2" s="1"/>
  <c r="G323" i="2"/>
  <c r="H323" i="2" s="1"/>
  <c r="G291" i="2"/>
  <c r="H291" i="2" s="1"/>
  <c r="G259" i="2"/>
  <c r="H259" i="2" s="1"/>
  <c r="G227" i="2"/>
  <c r="H227" i="2" s="1"/>
  <c r="G195" i="2"/>
  <c r="H195" i="2" s="1"/>
  <c r="G163" i="2"/>
  <c r="H163" i="2" s="1"/>
  <c r="G131" i="2"/>
  <c r="H131" i="2" s="1"/>
  <c r="G70" i="2"/>
  <c r="H70" i="2" s="1"/>
  <c r="I414" i="2"/>
  <c r="J414" i="2" s="1"/>
  <c r="L414" i="2" s="1"/>
  <c r="O414" i="2" s="1"/>
  <c r="G121" i="2"/>
  <c r="H121" i="2" s="1"/>
  <c r="G738" i="2"/>
  <c r="H738" i="2" s="1"/>
  <c r="G706" i="2"/>
  <c r="H706" i="2" s="1"/>
  <c r="G674" i="2"/>
  <c r="H674" i="2" s="1"/>
  <c r="G642" i="2"/>
  <c r="H642" i="2" s="1"/>
  <c r="G610" i="2"/>
  <c r="H610" i="2" s="1"/>
  <c r="G578" i="2"/>
  <c r="H578" i="2" s="1"/>
  <c r="G546" i="2"/>
  <c r="H546" i="2" s="1"/>
  <c r="G514" i="2"/>
  <c r="H514" i="2" s="1"/>
  <c r="G482" i="2"/>
  <c r="H482" i="2" s="1"/>
  <c r="G450" i="2"/>
  <c r="H450" i="2" s="1"/>
  <c r="G418" i="2"/>
  <c r="H418" i="2" s="1"/>
  <c r="G386" i="2"/>
  <c r="H386" i="2" s="1"/>
  <c r="G354" i="2"/>
  <c r="H354" i="2" s="1"/>
  <c r="G322" i="2"/>
  <c r="H322" i="2" s="1"/>
  <c r="G290" i="2"/>
  <c r="H290" i="2" s="1"/>
  <c r="G258" i="2"/>
  <c r="H258" i="2" s="1"/>
  <c r="G226" i="2"/>
  <c r="H226" i="2" s="1"/>
  <c r="G194" i="2"/>
  <c r="H194" i="2" s="1"/>
  <c r="G162" i="2"/>
  <c r="H162" i="2" s="1"/>
  <c r="G130" i="2"/>
  <c r="H130" i="2" s="1"/>
  <c r="G69" i="2"/>
  <c r="H69" i="2" s="1"/>
  <c r="K711" i="2"/>
  <c r="K433" i="2"/>
  <c r="L433" i="2"/>
  <c r="I736" i="2"/>
  <c r="J736" i="2" s="1"/>
  <c r="G736" i="2"/>
  <c r="H736" i="2" s="1"/>
  <c r="I728" i="2"/>
  <c r="J728" i="2" s="1"/>
  <c r="G728" i="2"/>
  <c r="H728" i="2" s="1"/>
  <c r="I720" i="2"/>
  <c r="J720" i="2" s="1"/>
  <c r="G720" i="2"/>
  <c r="H720" i="2" s="1"/>
  <c r="I712" i="2"/>
  <c r="J712" i="2" s="1"/>
  <c r="G712" i="2"/>
  <c r="H712" i="2" s="1"/>
  <c r="I704" i="2"/>
  <c r="J704" i="2" s="1"/>
  <c r="G704" i="2"/>
  <c r="H704" i="2" s="1"/>
  <c r="I696" i="2"/>
  <c r="J696" i="2" s="1"/>
  <c r="G696" i="2"/>
  <c r="H696" i="2" s="1"/>
  <c r="I688" i="2"/>
  <c r="J688" i="2" s="1"/>
  <c r="G688" i="2"/>
  <c r="H688" i="2" s="1"/>
  <c r="I680" i="2"/>
  <c r="J680" i="2" s="1"/>
  <c r="G680" i="2"/>
  <c r="H680" i="2" s="1"/>
  <c r="I672" i="2"/>
  <c r="J672" i="2" s="1"/>
  <c r="G672" i="2"/>
  <c r="H672" i="2" s="1"/>
  <c r="I664" i="2"/>
  <c r="J664" i="2" s="1"/>
  <c r="G664" i="2"/>
  <c r="H664" i="2" s="1"/>
  <c r="I656" i="2"/>
  <c r="J656" i="2" s="1"/>
  <c r="G656" i="2"/>
  <c r="H656" i="2" s="1"/>
  <c r="I648" i="2"/>
  <c r="J648" i="2" s="1"/>
  <c r="G648" i="2"/>
  <c r="H648" i="2" s="1"/>
  <c r="I640" i="2"/>
  <c r="J640" i="2" s="1"/>
  <c r="G640" i="2"/>
  <c r="H640" i="2" s="1"/>
  <c r="I632" i="2"/>
  <c r="J632" i="2" s="1"/>
  <c r="G632" i="2"/>
  <c r="H632" i="2" s="1"/>
  <c r="I624" i="2"/>
  <c r="J624" i="2" s="1"/>
  <c r="G624" i="2"/>
  <c r="H624" i="2" s="1"/>
  <c r="I616" i="2"/>
  <c r="J616" i="2" s="1"/>
  <c r="G616" i="2"/>
  <c r="H616" i="2" s="1"/>
  <c r="I608" i="2"/>
  <c r="J608" i="2" s="1"/>
  <c r="G608" i="2"/>
  <c r="H608" i="2" s="1"/>
  <c r="I600" i="2"/>
  <c r="J600" i="2" s="1"/>
  <c r="G600" i="2"/>
  <c r="H600" i="2" s="1"/>
  <c r="I592" i="2"/>
  <c r="J592" i="2" s="1"/>
  <c r="G592" i="2"/>
  <c r="H592" i="2" s="1"/>
  <c r="I584" i="2"/>
  <c r="J584" i="2" s="1"/>
  <c r="G584" i="2"/>
  <c r="H584" i="2" s="1"/>
  <c r="I576" i="2"/>
  <c r="J576" i="2" s="1"/>
  <c r="G576" i="2"/>
  <c r="H576" i="2" s="1"/>
  <c r="I568" i="2"/>
  <c r="J568" i="2" s="1"/>
  <c r="G568" i="2"/>
  <c r="H568" i="2" s="1"/>
  <c r="I560" i="2"/>
  <c r="J560" i="2" s="1"/>
  <c r="G560" i="2"/>
  <c r="H560" i="2" s="1"/>
  <c r="I552" i="2"/>
  <c r="J552" i="2" s="1"/>
  <c r="G552" i="2"/>
  <c r="H552" i="2" s="1"/>
  <c r="I544" i="2"/>
  <c r="J544" i="2" s="1"/>
  <c r="G544" i="2"/>
  <c r="H544" i="2" s="1"/>
  <c r="I536" i="2"/>
  <c r="J536" i="2" s="1"/>
  <c r="G536" i="2"/>
  <c r="H536" i="2" s="1"/>
  <c r="I528" i="2"/>
  <c r="J528" i="2" s="1"/>
  <c r="G528" i="2"/>
  <c r="H528" i="2" s="1"/>
  <c r="I520" i="2"/>
  <c r="J520" i="2" s="1"/>
  <c r="G520" i="2"/>
  <c r="H520" i="2" s="1"/>
  <c r="I512" i="2"/>
  <c r="J512" i="2" s="1"/>
  <c r="G512" i="2"/>
  <c r="H512" i="2" s="1"/>
  <c r="I504" i="2"/>
  <c r="J504" i="2" s="1"/>
  <c r="G504" i="2"/>
  <c r="H504" i="2" s="1"/>
  <c r="I496" i="2"/>
  <c r="J496" i="2" s="1"/>
  <c r="G496" i="2"/>
  <c r="H496" i="2" s="1"/>
  <c r="I488" i="2"/>
  <c r="J488" i="2" s="1"/>
  <c r="G488" i="2"/>
  <c r="H488" i="2" s="1"/>
  <c r="I480" i="2"/>
  <c r="J480" i="2" s="1"/>
  <c r="G480" i="2"/>
  <c r="H480" i="2" s="1"/>
  <c r="I472" i="2"/>
  <c r="J472" i="2" s="1"/>
  <c r="G472" i="2"/>
  <c r="H472" i="2" s="1"/>
  <c r="I464" i="2"/>
  <c r="J464" i="2" s="1"/>
  <c r="G464" i="2"/>
  <c r="H464" i="2" s="1"/>
  <c r="I456" i="2"/>
  <c r="J456" i="2" s="1"/>
  <c r="G456" i="2"/>
  <c r="H456" i="2" s="1"/>
  <c r="I448" i="2"/>
  <c r="J448" i="2" s="1"/>
  <c r="G448" i="2"/>
  <c r="H448" i="2" s="1"/>
  <c r="I440" i="2"/>
  <c r="J440" i="2" s="1"/>
  <c r="G440" i="2"/>
  <c r="H440" i="2" s="1"/>
  <c r="I432" i="2"/>
  <c r="J432" i="2" s="1"/>
  <c r="G432" i="2"/>
  <c r="H432" i="2" s="1"/>
  <c r="I424" i="2"/>
  <c r="J424" i="2" s="1"/>
  <c r="G424" i="2"/>
  <c r="H424" i="2" s="1"/>
  <c r="I416" i="2"/>
  <c r="J416" i="2" s="1"/>
  <c r="G416" i="2"/>
  <c r="H416" i="2" s="1"/>
  <c r="I408" i="2"/>
  <c r="J408" i="2" s="1"/>
  <c r="G408" i="2"/>
  <c r="H408" i="2" s="1"/>
  <c r="I400" i="2"/>
  <c r="J400" i="2" s="1"/>
  <c r="G400" i="2"/>
  <c r="H400" i="2" s="1"/>
  <c r="I392" i="2"/>
  <c r="J392" i="2" s="1"/>
  <c r="G392" i="2"/>
  <c r="H392" i="2" s="1"/>
  <c r="I384" i="2"/>
  <c r="J384" i="2" s="1"/>
  <c r="G384" i="2"/>
  <c r="H384" i="2" s="1"/>
  <c r="I376" i="2"/>
  <c r="J376" i="2" s="1"/>
  <c r="G376" i="2"/>
  <c r="H376" i="2" s="1"/>
  <c r="I368" i="2"/>
  <c r="J368" i="2" s="1"/>
  <c r="G368" i="2"/>
  <c r="H368" i="2" s="1"/>
  <c r="I360" i="2"/>
  <c r="J360" i="2" s="1"/>
  <c r="G360" i="2"/>
  <c r="H360" i="2" s="1"/>
  <c r="I352" i="2"/>
  <c r="J352" i="2" s="1"/>
  <c r="G352" i="2"/>
  <c r="H352" i="2" s="1"/>
  <c r="I344" i="2"/>
  <c r="J344" i="2" s="1"/>
  <c r="G344" i="2"/>
  <c r="H344" i="2" s="1"/>
  <c r="I336" i="2"/>
  <c r="J336" i="2" s="1"/>
  <c r="G336" i="2"/>
  <c r="H336" i="2" s="1"/>
  <c r="I328" i="2"/>
  <c r="J328" i="2" s="1"/>
  <c r="G328" i="2"/>
  <c r="H328" i="2" s="1"/>
  <c r="I320" i="2"/>
  <c r="J320" i="2" s="1"/>
  <c r="G320" i="2"/>
  <c r="H320" i="2" s="1"/>
  <c r="I312" i="2"/>
  <c r="J312" i="2" s="1"/>
  <c r="G312" i="2"/>
  <c r="H312" i="2" s="1"/>
  <c r="I304" i="2"/>
  <c r="J304" i="2" s="1"/>
  <c r="G304" i="2"/>
  <c r="H304" i="2" s="1"/>
  <c r="I296" i="2"/>
  <c r="J296" i="2" s="1"/>
  <c r="G296" i="2"/>
  <c r="H296" i="2" s="1"/>
  <c r="I288" i="2"/>
  <c r="J288" i="2" s="1"/>
  <c r="G288" i="2"/>
  <c r="H288" i="2" s="1"/>
  <c r="L280" i="2"/>
  <c r="K280" i="2"/>
  <c r="I272" i="2"/>
  <c r="J272" i="2" s="1"/>
  <c r="G272" i="2"/>
  <c r="H272" i="2" s="1"/>
  <c r="I72" i="2"/>
  <c r="J72" i="2" s="1"/>
  <c r="G72" i="2"/>
  <c r="H72" i="2" s="1"/>
  <c r="I543" i="2"/>
  <c r="J543" i="2" s="1"/>
  <c r="G543" i="2"/>
  <c r="H543" i="2" s="1"/>
  <c r="L710" i="2"/>
  <c r="K710" i="2"/>
  <c r="L526" i="2"/>
  <c r="K526" i="2"/>
  <c r="L478" i="2"/>
  <c r="K478" i="2"/>
  <c r="L286" i="2"/>
  <c r="K286" i="2"/>
  <c r="K166" i="2"/>
  <c r="L166" i="2"/>
  <c r="L94" i="2"/>
  <c r="K94" i="2"/>
  <c r="K53" i="2"/>
  <c r="L621" i="2"/>
  <c r="K621" i="2"/>
  <c r="L605" i="2"/>
  <c r="K605" i="2"/>
  <c r="L557" i="2"/>
  <c r="K557" i="2"/>
  <c r="L437" i="2"/>
  <c r="K437" i="2"/>
  <c r="L117" i="2"/>
  <c r="K117" i="2"/>
  <c r="L319" i="2"/>
  <c r="K319" i="2"/>
  <c r="L468" i="2"/>
  <c r="K468" i="2"/>
  <c r="K284" i="2"/>
  <c r="L284" i="2"/>
  <c r="L731" i="2"/>
  <c r="K731" i="2"/>
  <c r="K707" i="2"/>
  <c r="L707" i="2"/>
  <c r="K675" i="2"/>
  <c r="L675" i="2"/>
  <c r="L659" i="2"/>
  <c r="O659" i="2" s="1"/>
  <c r="K659" i="2"/>
  <c r="L523" i="2"/>
  <c r="K523" i="2"/>
  <c r="L459" i="2"/>
  <c r="K459" i="2"/>
  <c r="L331" i="2"/>
  <c r="K331" i="2"/>
  <c r="L267" i="2"/>
  <c r="K267" i="2"/>
  <c r="K243" i="2"/>
  <c r="L243" i="2"/>
  <c r="L203" i="2"/>
  <c r="O203" i="2" s="1"/>
  <c r="K203" i="2"/>
  <c r="L139" i="2"/>
  <c r="K139" i="2"/>
  <c r="L115" i="2"/>
  <c r="K115" i="2"/>
  <c r="L722" i="2"/>
  <c r="K722" i="2"/>
  <c r="K650" i="2"/>
  <c r="L650" i="2"/>
  <c r="K634" i="2"/>
  <c r="L634" i="2"/>
  <c r="L402" i="2"/>
  <c r="O402" i="2" s="1"/>
  <c r="K402" i="2"/>
  <c r="L202" i="2"/>
  <c r="K202" i="2"/>
  <c r="L256" i="2"/>
  <c r="K256" i="2"/>
  <c r="K232" i="2"/>
  <c r="L232" i="2"/>
  <c r="L208" i="2"/>
  <c r="K208" i="2"/>
  <c r="K184" i="2"/>
  <c r="L184" i="2"/>
  <c r="K152" i="2"/>
  <c r="L152" i="2"/>
  <c r="L128" i="2"/>
  <c r="K128" i="2"/>
  <c r="L104" i="2"/>
  <c r="K104" i="2"/>
  <c r="L80" i="2"/>
  <c r="K80" i="2"/>
  <c r="K48" i="2"/>
  <c r="L48" i="2"/>
  <c r="L32" i="2"/>
  <c r="K32" i="2"/>
  <c r="L700" i="2"/>
  <c r="O700" i="2" s="1"/>
  <c r="K700" i="2"/>
  <c r="L607" i="2"/>
  <c r="K607" i="2"/>
  <c r="L56" i="2"/>
  <c r="L727" i="2"/>
  <c r="K727" i="2"/>
  <c r="L703" i="2"/>
  <c r="K703" i="2"/>
  <c r="L679" i="2"/>
  <c r="K679" i="2"/>
  <c r="L655" i="2"/>
  <c r="K655" i="2"/>
  <c r="L639" i="2"/>
  <c r="K639" i="2"/>
  <c r="L615" i="2"/>
  <c r="K615" i="2"/>
  <c r="L599" i="2"/>
  <c r="K599" i="2"/>
  <c r="L575" i="2"/>
  <c r="K575" i="2"/>
  <c r="K535" i="2"/>
  <c r="L535" i="2"/>
  <c r="L495" i="2"/>
  <c r="K495" i="2"/>
  <c r="L463" i="2"/>
  <c r="K463" i="2"/>
  <c r="L431" i="2"/>
  <c r="K431" i="2"/>
  <c r="K399" i="2"/>
  <c r="L399" i="2"/>
  <c r="L367" i="2"/>
  <c r="K367" i="2"/>
  <c r="L327" i="2"/>
  <c r="K327" i="2"/>
  <c r="L279" i="2"/>
  <c r="K279" i="2"/>
  <c r="L247" i="2"/>
  <c r="K247" i="2"/>
  <c r="L223" i="2"/>
  <c r="K223" i="2"/>
  <c r="L183" i="2"/>
  <c r="K183" i="2"/>
  <c r="L159" i="2"/>
  <c r="K159" i="2"/>
  <c r="L127" i="2"/>
  <c r="K127" i="2"/>
  <c r="I111" i="2"/>
  <c r="J111" i="2" s="1"/>
  <c r="G111" i="2"/>
  <c r="H111" i="2" s="1"/>
  <c r="I95" i="2"/>
  <c r="J95" i="2" s="1"/>
  <c r="G95" i="2"/>
  <c r="H95" i="2" s="1"/>
  <c r="I79" i="2"/>
  <c r="J79" i="2" s="1"/>
  <c r="G79" i="2"/>
  <c r="H79" i="2" s="1"/>
  <c r="I55" i="2"/>
  <c r="J55" i="2" s="1"/>
  <c r="G55" i="2"/>
  <c r="H55" i="2" s="1"/>
  <c r="I39" i="2"/>
  <c r="J39" i="2" s="1"/>
  <c r="G39" i="2"/>
  <c r="H39" i="2" s="1"/>
  <c r="I31" i="2"/>
  <c r="J31" i="2" s="1"/>
  <c r="G31" i="2"/>
  <c r="H31" i="2" s="1"/>
  <c r="G24" i="2"/>
  <c r="H24" i="2" s="1"/>
  <c r="L734" i="2"/>
  <c r="K734" i="2"/>
  <c r="L726" i="2"/>
  <c r="K726" i="2"/>
  <c r="L718" i="2"/>
  <c r="K718" i="2"/>
  <c r="L702" i="2"/>
  <c r="K702" i="2"/>
  <c r="L694" i="2"/>
  <c r="K694" i="2"/>
  <c r="L678" i="2"/>
  <c r="K678" i="2"/>
  <c r="L670" i="2"/>
  <c r="K670" i="2"/>
  <c r="L662" i="2"/>
  <c r="K662" i="2"/>
  <c r="L654" i="2"/>
  <c r="K654" i="2"/>
  <c r="L646" i="2"/>
  <c r="K646" i="2"/>
  <c r="L638" i="2"/>
  <c r="K638" i="2"/>
  <c r="L630" i="2"/>
  <c r="K630" i="2"/>
  <c r="L622" i="2"/>
  <c r="K622" i="2"/>
  <c r="L614" i="2"/>
  <c r="K614" i="2"/>
  <c r="L606" i="2"/>
  <c r="K606" i="2"/>
  <c r="L598" i="2"/>
  <c r="K598" i="2"/>
  <c r="L590" i="2"/>
  <c r="K590" i="2"/>
  <c r="L582" i="2"/>
  <c r="K582" i="2"/>
  <c r="L574" i="2"/>
  <c r="K574" i="2"/>
  <c r="L566" i="2"/>
  <c r="K566" i="2"/>
  <c r="L558" i="2"/>
  <c r="K558" i="2"/>
  <c r="L550" i="2"/>
  <c r="K550" i="2"/>
  <c r="L534" i="2"/>
  <c r="K534" i="2"/>
  <c r="L518" i="2"/>
  <c r="K518" i="2"/>
  <c r="L510" i="2"/>
  <c r="K510" i="2"/>
  <c r="L502" i="2"/>
  <c r="K502" i="2"/>
  <c r="L494" i="2"/>
  <c r="K494" i="2"/>
  <c r="L486" i="2"/>
  <c r="K486" i="2"/>
  <c r="L470" i="2"/>
  <c r="K470" i="2"/>
  <c r="L462" i="2"/>
  <c r="K462" i="2"/>
  <c r="L454" i="2"/>
  <c r="K454" i="2"/>
  <c r="L446" i="2"/>
  <c r="K446" i="2"/>
  <c r="L438" i="2"/>
  <c r="K438" i="2"/>
  <c r="L430" i="2"/>
  <c r="K430" i="2"/>
  <c r="L422" i="2"/>
  <c r="K422" i="2"/>
  <c r="L406" i="2"/>
  <c r="K406" i="2"/>
  <c r="K398" i="2"/>
  <c r="L398" i="2"/>
  <c r="K390" i="2"/>
  <c r="L390" i="2"/>
  <c r="K382" i="2"/>
  <c r="L382" i="2"/>
  <c r="L374" i="2"/>
  <c r="K374" i="2"/>
  <c r="L366" i="2"/>
  <c r="K366" i="2"/>
  <c r="L358" i="2"/>
  <c r="K358" i="2"/>
  <c r="L342" i="2"/>
  <c r="K342" i="2"/>
  <c r="K334" i="2"/>
  <c r="L334" i="2"/>
  <c r="L326" i="2"/>
  <c r="K326" i="2"/>
  <c r="L318" i="2"/>
  <c r="K318" i="2"/>
  <c r="L310" i="2"/>
  <c r="K310" i="2"/>
  <c r="L302" i="2"/>
  <c r="K302" i="2"/>
  <c r="L294" i="2"/>
  <c r="K294" i="2"/>
  <c r="L278" i="2"/>
  <c r="K278" i="2"/>
  <c r="K270" i="2"/>
  <c r="L270" i="2"/>
  <c r="L262" i="2"/>
  <c r="K262" i="2"/>
  <c r="L254" i="2"/>
  <c r="K254" i="2"/>
  <c r="L246" i="2"/>
  <c r="K246" i="2"/>
  <c r="L238" i="2"/>
  <c r="K238" i="2"/>
  <c r="L230" i="2"/>
  <c r="K230" i="2"/>
  <c r="L214" i="2"/>
  <c r="K214" i="2"/>
  <c r="K206" i="2"/>
  <c r="L206" i="2"/>
  <c r="K198" i="2"/>
  <c r="L198" i="2"/>
  <c r="L190" i="2"/>
  <c r="K190" i="2"/>
  <c r="L182" i="2"/>
  <c r="K182" i="2"/>
  <c r="K174" i="2"/>
  <c r="L174" i="2"/>
  <c r="L150" i="2"/>
  <c r="K150" i="2"/>
  <c r="K142" i="2"/>
  <c r="L142" i="2"/>
  <c r="K134" i="2"/>
  <c r="L134" i="2"/>
  <c r="L126" i="2"/>
  <c r="K126" i="2"/>
  <c r="L118" i="2"/>
  <c r="K118" i="2"/>
  <c r="K110" i="2"/>
  <c r="L110" i="2"/>
  <c r="K102" i="2"/>
  <c r="L102" i="2"/>
  <c r="L86" i="2"/>
  <c r="K86" i="2"/>
  <c r="K78" i="2"/>
  <c r="L78" i="2"/>
  <c r="K70" i="2"/>
  <c r="L70" i="2"/>
  <c r="L62" i="2"/>
  <c r="K62" i="2"/>
  <c r="L54" i="2"/>
  <c r="K54" i="2"/>
  <c r="K46" i="2"/>
  <c r="L46" i="2"/>
  <c r="K38" i="2"/>
  <c r="L38" i="2"/>
  <c r="K22" i="2"/>
  <c r="L22" i="2"/>
  <c r="G737" i="2"/>
  <c r="H737" i="2" s="1"/>
  <c r="G729" i="2"/>
  <c r="H729" i="2" s="1"/>
  <c r="G721" i="2"/>
  <c r="H721" i="2" s="1"/>
  <c r="G713" i="2"/>
  <c r="H713" i="2" s="1"/>
  <c r="G705" i="2"/>
  <c r="H705" i="2" s="1"/>
  <c r="G697" i="2"/>
  <c r="H697" i="2" s="1"/>
  <c r="G689" i="2"/>
  <c r="H689" i="2" s="1"/>
  <c r="G681" i="2"/>
  <c r="H681" i="2" s="1"/>
  <c r="G673" i="2"/>
  <c r="H673" i="2" s="1"/>
  <c r="G665" i="2"/>
  <c r="H665" i="2" s="1"/>
  <c r="G657" i="2"/>
  <c r="H657" i="2" s="1"/>
  <c r="G649" i="2"/>
  <c r="H649" i="2" s="1"/>
  <c r="G641" i="2"/>
  <c r="H641" i="2" s="1"/>
  <c r="G633" i="2"/>
  <c r="H633" i="2" s="1"/>
  <c r="G625" i="2"/>
  <c r="H625" i="2" s="1"/>
  <c r="G617" i="2"/>
  <c r="H617" i="2" s="1"/>
  <c r="G609" i="2"/>
  <c r="H609" i="2" s="1"/>
  <c r="G601" i="2"/>
  <c r="H601" i="2" s="1"/>
  <c r="G593" i="2"/>
  <c r="H593" i="2" s="1"/>
  <c r="G585" i="2"/>
  <c r="H585" i="2" s="1"/>
  <c r="G577" i="2"/>
  <c r="H577" i="2" s="1"/>
  <c r="G569" i="2"/>
  <c r="H569" i="2" s="1"/>
  <c r="G561" i="2"/>
  <c r="H561" i="2" s="1"/>
  <c r="G553" i="2"/>
  <c r="H553" i="2" s="1"/>
  <c r="G545" i="2"/>
  <c r="H545" i="2" s="1"/>
  <c r="G537" i="2"/>
  <c r="H537" i="2" s="1"/>
  <c r="G529" i="2"/>
  <c r="H529" i="2" s="1"/>
  <c r="G521" i="2"/>
  <c r="H521" i="2" s="1"/>
  <c r="G513" i="2"/>
  <c r="H513" i="2" s="1"/>
  <c r="G505" i="2"/>
  <c r="H505" i="2" s="1"/>
  <c r="G497" i="2"/>
  <c r="H497" i="2" s="1"/>
  <c r="G489" i="2"/>
  <c r="H489" i="2" s="1"/>
  <c r="G481" i="2"/>
  <c r="H481" i="2" s="1"/>
  <c r="G473" i="2"/>
  <c r="H473" i="2" s="1"/>
  <c r="G465" i="2"/>
  <c r="H465" i="2" s="1"/>
  <c r="G457" i="2"/>
  <c r="H457" i="2" s="1"/>
  <c r="G449" i="2"/>
  <c r="H449" i="2" s="1"/>
  <c r="G441" i="2"/>
  <c r="H441" i="2" s="1"/>
  <c r="G433" i="2"/>
  <c r="H433" i="2" s="1"/>
  <c r="G425" i="2"/>
  <c r="H425" i="2" s="1"/>
  <c r="G417" i="2"/>
  <c r="H417" i="2" s="1"/>
  <c r="G409" i="2"/>
  <c r="H409" i="2" s="1"/>
  <c r="G401" i="2"/>
  <c r="H401" i="2" s="1"/>
  <c r="G393" i="2"/>
  <c r="H393" i="2" s="1"/>
  <c r="G385" i="2"/>
  <c r="H385" i="2" s="1"/>
  <c r="O385" i="2" s="1"/>
  <c r="G377" i="2"/>
  <c r="H377" i="2" s="1"/>
  <c r="G369" i="2"/>
  <c r="H369" i="2" s="1"/>
  <c r="G361" i="2"/>
  <c r="H361" i="2" s="1"/>
  <c r="G353" i="2"/>
  <c r="H353" i="2" s="1"/>
  <c r="G345" i="2"/>
  <c r="H345" i="2" s="1"/>
  <c r="G337" i="2"/>
  <c r="H337" i="2" s="1"/>
  <c r="G329" i="2"/>
  <c r="H329" i="2" s="1"/>
  <c r="G321" i="2"/>
  <c r="H321" i="2" s="1"/>
  <c r="G313" i="2"/>
  <c r="H313" i="2" s="1"/>
  <c r="G305" i="2"/>
  <c r="H305" i="2" s="1"/>
  <c r="G297" i="2"/>
  <c r="H297" i="2" s="1"/>
  <c r="G289" i="2"/>
  <c r="H289" i="2" s="1"/>
  <c r="G281" i="2"/>
  <c r="H281" i="2" s="1"/>
  <c r="G273" i="2"/>
  <c r="H273" i="2" s="1"/>
  <c r="G265" i="2"/>
  <c r="H265" i="2" s="1"/>
  <c r="G257" i="2"/>
  <c r="H257" i="2" s="1"/>
  <c r="G249" i="2"/>
  <c r="H249" i="2" s="1"/>
  <c r="G241" i="2"/>
  <c r="H241" i="2" s="1"/>
  <c r="G233" i="2"/>
  <c r="H233" i="2" s="1"/>
  <c r="G225" i="2"/>
  <c r="H225" i="2" s="1"/>
  <c r="G217" i="2"/>
  <c r="H217" i="2" s="1"/>
  <c r="G209" i="2"/>
  <c r="H209" i="2" s="1"/>
  <c r="G201" i="2"/>
  <c r="H201" i="2" s="1"/>
  <c r="G193" i="2"/>
  <c r="H193" i="2" s="1"/>
  <c r="G185" i="2"/>
  <c r="H185" i="2" s="1"/>
  <c r="G177" i="2"/>
  <c r="H177" i="2" s="1"/>
  <c r="G169" i="2"/>
  <c r="H169" i="2" s="1"/>
  <c r="G161" i="2"/>
  <c r="H161" i="2" s="1"/>
  <c r="G153" i="2"/>
  <c r="H153" i="2" s="1"/>
  <c r="G145" i="2"/>
  <c r="H145" i="2" s="1"/>
  <c r="G137" i="2"/>
  <c r="H137" i="2" s="1"/>
  <c r="G129" i="2"/>
  <c r="H129" i="2" s="1"/>
  <c r="G120" i="2"/>
  <c r="H120" i="2" s="1"/>
  <c r="G109" i="2"/>
  <c r="H109" i="2" s="1"/>
  <c r="G98" i="2"/>
  <c r="H98" i="2" s="1"/>
  <c r="G86" i="2"/>
  <c r="H86" i="2" s="1"/>
  <c r="G64" i="2"/>
  <c r="H64" i="2" s="1"/>
  <c r="G45" i="2"/>
  <c r="H45" i="2" s="1"/>
  <c r="G22" i="2"/>
  <c r="H22" i="2" s="1"/>
  <c r="I542" i="2"/>
  <c r="J542" i="2" s="1"/>
  <c r="I373" i="2"/>
  <c r="J373" i="2" s="1"/>
  <c r="I30" i="2"/>
  <c r="J30" i="2" s="1"/>
  <c r="K264" i="2"/>
  <c r="L264" i="2"/>
  <c r="L240" i="2"/>
  <c r="K240" i="2"/>
  <c r="L216" i="2"/>
  <c r="K216" i="2"/>
  <c r="L200" i="2"/>
  <c r="K200" i="2"/>
  <c r="K176" i="2"/>
  <c r="L176" i="2"/>
  <c r="L160" i="2"/>
  <c r="K160" i="2"/>
  <c r="L136" i="2"/>
  <c r="K136" i="2"/>
  <c r="K112" i="2"/>
  <c r="L112" i="2"/>
  <c r="K88" i="2"/>
  <c r="L88" i="2"/>
  <c r="L64" i="2"/>
  <c r="O64" i="2" s="1"/>
  <c r="K64" i="2"/>
  <c r="L40" i="2"/>
  <c r="K40" i="2"/>
  <c r="L359" i="2"/>
  <c r="K359" i="2"/>
  <c r="L687" i="2"/>
  <c r="K687" i="2"/>
  <c r="L663" i="2"/>
  <c r="K663" i="2"/>
  <c r="L631" i="2"/>
  <c r="K631" i="2"/>
  <c r="L559" i="2"/>
  <c r="K559" i="2"/>
  <c r="L519" i="2"/>
  <c r="K519" i="2"/>
  <c r="L479" i="2"/>
  <c r="K479" i="2"/>
  <c r="K423" i="2"/>
  <c r="L423" i="2"/>
  <c r="L383" i="2"/>
  <c r="K383" i="2"/>
  <c r="L303" i="2"/>
  <c r="K303" i="2"/>
  <c r="L263" i="2"/>
  <c r="K263" i="2"/>
  <c r="L207" i="2"/>
  <c r="K207" i="2"/>
  <c r="L143" i="2"/>
  <c r="K143" i="2"/>
  <c r="L733" i="2"/>
  <c r="K733" i="2"/>
  <c r="L725" i="2"/>
  <c r="K725" i="2"/>
  <c r="L717" i="2"/>
  <c r="K717" i="2"/>
  <c r="L709" i="2"/>
  <c r="K709" i="2"/>
  <c r="L701" i="2"/>
  <c r="K701" i="2"/>
  <c r="L693" i="2"/>
  <c r="K693" i="2"/>
  <c r="L685" i="2"/>
  <c r="K685" i="2"/>
  <c r="L677" i="2"/>
  <c r="K677" i="2"/>
  <c r="L669" i="2"/>
  <c r="K669" i="2"/>
  <c r="L653" i="2"/>
  <c r="K653" i="2"/>
  <c r="L637" i="2"/>
  <c r="K637" i="2"/>
  <c r="L629" i="2"/>
  <c r="K629" i="2"/>
  <c r="L613" i="2"/>
  <c r="K613" i="2"/>
  <c r="L597" i="2"/>
  <c r="K597" i="2"/>
  <c r="L589" i="2"/>
  <c r="K589" i="2"/>
  <c r="L581" i="2"/>
  <c r="K581" i="2"/>
  <c r="L573" i="2"/>
  <c r="K573" i="2"/>
  <c r="L549" i="2"/>
  <c r="K549" i="2"/>
  <c r="L541" i="2"/>
  <c r="K541" i="2"/>
  <c r="L533" i="2"/>
  <c r="K533" i="2"/>
  <c r="L525" i="2"/>
  <c r="K525" i="2"/>
  <c r="L517" i="2"/>
  <c r="K517" i="2"/>
  <c r="L509" i="2"/>
  <c r="K509" i="2"/>
  <c r="L493" i="2"/>
  <c r="K493" i="2"/>
  <c r="L477" i="2"/>
  <c r="K477" i="2"/>
  <c r="L469" i="2"/>
  <c r="K469" i="2"/>
  <c r="L461" i="2"/>
  <c r="K461" i="2"/>
  <c r="L453" i="2"/>
  <c r="K453" i="2"/>
  <c r="L445" i="2"/>
  <c r="K445" i="2"/>
  <c r="L429" i="2"/>
  <c r="K429" i="2"/>
  <c r="L421" i="2"/>
  <c r="K421" i="2"/>
  <c r="L413" i="2"/>
  <c r="K413" i="2"/>
  <c r="L405" i="2"/>
  <c r="K405" i="2"/>
  <c r="L397" i="2"/>
  <c r="K397" i="2"/>
  <c r="K389" i="2"/>
  <c r="L389" i="2"/>
  <c r="K381" i="2"/>
  <c r="L381" i="2"/>
  <c r="L365" i="2"/>
  <c r="K365" i="2"/>
  <c r="L357" i="2"/>
  <c r="K357" i="2"/>
  <c r="L349" i="2"/>
  <c r="K349" i="2"/>
  <c r="L341" i="2"/>
  <c r="K341" i="2"/>
  <c r="K333" i="2"/>
  <c r="L333" i="2"/>
  <c r="K325" i="2"/>
  <c r="L325" i="2"/>
  <c r="L317" i="2"/>
  <c r="K317" i="2"/>
  <c r="L301" i="2"/>
  <c r="K301" i="2"/>
  <c r="L293" i="2"/>
  <c r="K293" i="2"/>
  <c r="L285" i="2"/>
  <c r="K285" i="2"/>
  <c r="L277" i="2"/>
  <c r="K277" i="2"/>
  <c r="K269" i="2"/>
  <c r="L269" i="2"/>
  <c r="K261" i="2"/>
  <c r="L261" i="2"/>
  <c r="L253" i="2"/>
  <c r="K253" i="2"/>
  <c r="L237" i="2"/>
  <c r="K237" i="2"/>
  <c r="L229" i="2"/>
  <c r="K229" i="2"/>
  <c r="L221" i="2"/>
  <c r="K221" i="2"/>
  <c r="L213" i="2"/>
  <c r="K213" i="2"/>
  <c r="K205" i="2"/>
  <c r="L205" i="2"/>
  <c r="K197" i="2"/>
  <c r="L197" i="2"/>
  <c r="L189" i="2"/>
  <c r="K189" i="2"/>
  <c r="K173" i="2"/>
  <c r="L173" i="2"/>
  <c r="L165" i="2"/>
  <c r="K165" i="2"/>
  <c r="L157" i="2"/>
  <c r="K157" i="2"/>
  <c r="L149" i="2"/>
  <c r="K149" i="2"/>
  <c r="K141" i="2"/>
  <c r="L141" i="2"/>
  <c r="K133" i="2"/>
  <c r="L133" i="2"/>
  <c r="L125" i="2"/>
  <c r="K125" i="2"/>
  <c r="K109" i="2"/>
  <c r="L109" i="2"/>
  <c r="L101" i="2"/>
  <c r="O101" i="2" s="1"/>
  <c r="K101" i="2"/>
  <c r="L93" i="2"/>
  <c r="K93" i="2"/>
  <c r="L85" i="2"/>
  <c r="K85" i="2"/>
  <c r="K77" i="2"/>
  <c r="L77" i="2"/>
  <c r="K69" i="2"/>
  <c r="L69" i="2"/>
  <c r="L61" i="2"/>
  <c r="K61" i="2"/>
  <c r="K45" i="2"/>
  <c r="L45" i="2"/>
  <c r="L37" i="2"/>
  <c r="K37" i="2"/>
  <c r="L29" i="2"/>
  <c r="O29" i="2" s="1"/>
  <c r="K29" i="2"/>
  <c r="L21" i="2"/>
  <c r="K21" i="2"/>
  <c r="G280" i="2"/>
  <c r="H280" i="2" s="1"/>
  <c r="G264" i="2"/>
  <c r="H264" i="2" s="1"/>
  <c r="G256" i="2"/>
  <c r="H256" i="2" s="1"/>
  <c r="G248" i="2"/>
  <c r="H248" i="2" s="1"/>
  <c r="G240" i="2"/>
  <c r="H240" i="2" s="1"/>
  <c r="G232" i="2"/>
  <c r="H232" i="2" s="1"/>
  <c r="O232" i="2" s="1"/>
  <c r="G224" i="2"/>
  <c r="H224" i="2" s="1"/>
  <c r="G216" i="2"/>
  <c r="H216" i="2" s="1"/>
  <c r="G208" i="2"/>
  <c r="H208" i="2" s="1"/>
  <c r="G200" i="2"/>
  <c r="H200" i="2" s="1"/>
  <c r="G192" i="2"/>
  <c r="H192" i="2" s="1"/>
  <c r="G184" i="2"/>
  <c r="H184" i="2" s="1"/>
  <c r="G176" i="2"/>
  <c r="H176" i="2" s="1"/>
  <c r="G168" i="2"/>
  <c r="H168" i="2" s="1"/>
  <c r="G160" i="2"/>
  <c r="H160" i="2" s="1"/>
  <c r="G152" i="2"/>
  <c r="H152" i="2" s="1"/>
  <c r="G144" i="2"/>
  <c r="H144" i="2" s="1"/>
  <c r="G136" i="2"/>
  <c r="H136" i="2" s="1"/>
  <c r="G128" i="2"/>
  <c r="H128" i="2" s="1"/>
  <c r="G118" i="2"/>
  <c r="H118" i="2" s="1"/>
  <c r="G107" i="2"/>
  <c r="H107" i="2" s="1"/>
  <c r="G97" i="2"/>
  <c r="H97" i="2" s="1"/>
  <c r="G85" i="2"/>
  <c r="H85" i="2" s="1"/>
  <c r="G62" i="2"/>
  <c r="H62" i="2" s="1"/>
  <c r="G40" i="2"/>
  <c r="H40" i="2" s="1"/>
  <c r="G21" i="2"/>
  <c r="H21" i="2" s="1"/>
  <c r="I661" i="2"/>
  <c r="J661" i="2" s="1"/>
  <c r="I350" i="2"/>
  <c r="J350" i="2" s="1"/>
  <c r="I181" i="2"/>
  <c r="J181" i="2" s="1"/>
  <c r="K485" i="2"/>
  <c r="L551" i="2"/>
  <c r="K551" i="2"/>
  <c r="L511" i="2"/>
  <c r="K511" i="2"/>
  <c r="L471" i="2"/>
  <c r="K471" i="2"/>
  <c r="L439" i="2"/>
  <c r="K439" i="2"/>
  <c r="L391" i="2"/>
  <c r="K391" i="2"/>
  <c r="L335" i="2"/>
  <c r="K335" i="2"/>
  <c r="L295" i="2"/>
  <c r="K295" i="2"/>
  <c r="L199" i="2"/>
  <c r="K199" i="2"/>
  <c r="L395" i="2"/>
  <c r="K395" i="2"/>
  <c r="L586" i="2"/>
  <c r="O586" i="2" s="1"/>
  <c r="K586" i="2"/>
  <c r="L724" i="2"/>
  <c r="K724" i="2"/>
  <c r="L716" i="2"/>
  <c r="K716" i="2"/>
  <c r="L708" i="2"/>
  <c r="K708" i="2"/>
  <c r="L692" i="2"/>
  <c r="K692" i="2"/>
  <c r="L684" i="2"/>
  <c r="K684" i="2"/>
  <c r="L676" i="2"/>
  <c r="K676" i="2"/>
  <c r="L668" i="2"/>
  <c r="K668" i="2"/>
  <c r="L660" i="2"/>
  <c r="K660" i="2"/>
  <c r="L652" i="2"/>
  <c r="K652" i="2"/>
  <c r="L644" i="2"/>
  <c r="K644" i="2"/>
  <c r="L628" i="2"/>
  <c r="K628" i="2"/>
  <c r="L620" i="2"/>
  <c r="K620" i="2"/>
  <c r="L612" i="2"/>
  <c r="K612" i="2"/>
  <c r="L604" i="2"/>
  <c r="K604" i="2"/>
  <c r="L596" i="2"/>
  <c r="K596" i="2"/>
  <c r="L588" i="2"/>
  <c r="K588" i="2"/>
  <c r="L580" i="2"/>
  <c r="K580" i="2"/>
  <c r="L572" i="2"/>
  <c r="K572" i="2"/>
  <c r="L564" i="2"/>
  <c r="K564" i="2"/>
  <c r="L556" i="2"/>
  <c r="K556" i="2"/>
  <c r="L548" i="2"/>
  <c r="K548" i="2"/>
  <c r="L540" i="2"/>
  <c r="K540" i="2"/>
  <c r="L532" i="2"/>
  <c r="K532" i="2"/>
  <c r="L524" i="2"/>
  <c r="K524" i="2"/>
  <c r="L516" i="2"/>
  <c r="K516" i="2"/>
  <c r="L508" i="2"/>
  <c r="K508" i="2"/>
  <c r="L500" i="2"/>
  <c r="K500" i="2"/>
  <c r="L492" i="2"/>
  <c r="K492" i="2"/>
  <c r="L484" i="2"/>
  <c r="K484" i="2"/>
  <c r="L476" i="2"/>
  <c r="K476" i="2"/>
  <c r="L460" i="2"/>
  <c r="K460" i="2"/>
  <c r="L452" i="2"/>
  <c r="K452" i="2"/>
  <c r="L444" i="2"/>
  <c r="K444" i="2"/>
  <c r="L436" i="2"/>
  <c r="K436" i="2"/>
  <c r="L428" i="2"/>
  <c r="K428" i="2"/>
  <c r="L420" i="2"/>
  <c r="K420" i="2"/>
  <c r="L412" i="2"/>
  <c r="K412" i="2"/>
  <c r="L404" i="2"/>
  <c r="K404" i="2"/>
  <c r="K396" i="2"/>
  <c r="L396" i="2"/>
  <c r="K388" i="2"/>
  <c r="L388" i="2"/>
  <c r="K380" i="2"/>
  <c r="L380" i="2"/>
  <c r="K372" i="2"/>
  <c r="L372" i="2"/>
  <c r="K364" i="2"/>
  <c r="L364" i="2"/>
  <c r="K356" i="2"/>
  <c r="L356" i="2"/>
  <c r="K348" i="2"/>
  <c r="L348" i="2"/>
  <c r="L340" i="2"/>
  <c r="K340" i="2"/>
  <c r="K332" i="2"/>
  <c r="L332" i="2"/>
  <c r="K324" i="2"/>
  <c r="L324" i="2"/>
  <c r="K316" i="2"/>
  <c r="L316" i="2"/>
  <c r="L308" i="2"/>
  <c r="K308" i="2"/>
  <c r="K300" i="2"/>
  <c r="L300" i="2"/>
  <c r="K292" i="2"/>
  <c r="L292" i="2"/>
  <c r="L276" i="2"/>
  <c r="K276" i="2"/>
  <c r="K268" i="2"/>
  <c r="L268" i="2"/>
  <c r="K260" i="2"/>
  <c r="L260" i="2"/>
  <c r="K252" i="2"/>
  <c r="L252" i="2"/>
  <c r="L244" i="2"/>
  <c r="K244" i="2"/>
  <c r="K236" i="2"/>
  <c r="L236" i="2"/>
  <c r="K228" i="2"/>
  <c r="L228" i="2"/>
  <c r="K220" i="2"/>
  <c r="L220" i="2"/>
  <c r="L212" i="2"/>
  <c r="K212" i="2"/>
  <c r="K204" i="2"/>
  <c r="L204" i="2"/>
  <c r="K196" i="2"/>
  <c r="L196" i="2"/>
  <c r="K188" i="2"/>
  <c r="L188" i="2"/>
  <c r="L180" i="2"/>
  <c r="K180" i="2"/>
  <c r="K172" i="2"/>
  <c r="L172" i="2"/>
  <c r="K164" i="2"/>
  <c r="L164" i="2"/>
  <c r="K156" i="2"/>
  <c r="L156" i="2"/>
  <c r="L148" i="2"/>
  <c r="K148" i="2"/>
  <c r="K140" i="2"/>
  <c r="L140" i="2"/>
  <c r="K132" i="2"/>
  <c r="L132" i="2"/>
  <c r="I124" i="2"/>
  <c r="J124" i="2" s="1"/>
  <c r="G124" i="2"/>
  <c r="H124" i="2" s="1"/>
  <c r="I116" i="2"/>
  <c r="J116" i="2" s="1"/>
  <c r="G116" i="2"/>
  <c r="H116" i="2" s="1"/>
  <c r="I108" i="2"/>
  <c r="J108" i="2" s="1"/>
  <c r="G108" i="2"/>
  <c r="H108" i="2" s="1"/>
  <c r="I100" i="2"/>
  <c r="J100" i="2" s="1"/>
  <c r="G100" i="2"/>
  <c r="H100" i="2" s="1"/>
  <c r="I92" i="2"/>
  <c r="J92" i="2" s="1"/>
  <c r="G92" i="2"/>
  <c r="H92" i="2" s="1"/>
  <c r="I84" i="2"/>
  <c r="J84" i="2" s="1"/>
  <c r="G84" i="2"/>
  <c r="H84" i="2" s="1"/>
  <c r="I76" i="2"/>
  <c r="J76" i="2" s="1"/>
  <c r="G76" i="2"/>
  <c r="H76" i="2" s="1"/>
  <c r="I68" i="2"/>
  <c r="J68" i="2" s="1"/>
  <c r="G68" i="2"/>
  <c r="H68" i="2" s="1"/>
  <c r="I60" i="2"/>
  <c r="J60" i="2" s="1"/>
  <c r="G60" i="2"/>
  <c r="H60" i="2" s="1"/>
  <c r="I52" i="2"/>
  <c r="J52" i="2" s="1"/>
  <c r="G52" i="2"/>
  <c r="H52" i="2" s="1"/>
  <c r="I44" i="2"/>
  <c r="J44" i="2" s="1"/>
  <c r="G44" i="2"/>
  <c r="H44" i="2" s="1"/>
  <c r="I36" i="2"/>
  <c r="J36" i="2" s="1"/>
  <c r="G36" i="2"/>
  <c r="H36" i="2" s="1"/>
  <c r="I28" i="2"/>
  <c r="J28" i="2" s="1"/>
  <c r="G28" i="2"/>
  <c r="H28" i="2" s="1"/>
  <c r="I20" i="2"/>
  <c r="J20" i="2" s="1"/>
  <c r="G20" i="2"/>
  <c r="H20" i="2" s="1"/>
  <c r="G735" i="2"/>
  <c r="H735" i="2" s="1"/>
  <c r="G727" i="2"/>
  <c r="H727" i="2" s="1"/>
  <c r="G719" i="2"/>
  <c r="H719" i="2" s="1"/>
  <c r="G711" i="2"/>
  <c r="H711" i="2" s="1"/>
  <c r="O711" i="2" s="1"/>
  <c r="G703" i="2"/>
  <c r="H703" i="2" s="1"/>
  <c r="G695" i="2"/>
  <c r="H695" i="2" s="1"/>
  <c r="G687" i="2"/>
  <c r="H687" i="2" s="1"/>
  <c r="G679" i="2"/>
  <c r="H679" i="2" s="1"/>
  <c r="G671" i="2"/>
  <c r="H671" i="2" s="1"/>
  <c r="G663" i="2"/>
  <c r="H663" i="2" s="1"/>
  <c r="G655" i="2"/>
  <c r="H655" i="2" s="1"/>
  <c r="G647" i="2"/>
  <c r="H647" i="2" s="1"/>
  <c r="G639" i="2"/>
  <c r="H639" i="2" s="1"/>
  <c r="G631" i="2"/>
  <c r="H631" i="2" s="1"/>
  <c r="G623" i="2"/>
  <c r="H623" i="2" s="1"/>
  <c r="G615" i="2"/>
  <c r="H615" i="2" s="1"/>
  <c r="G607" i="2"/>
  <c r="H607" i="2" s="1"/>
  <c r="G599" i="2"/>
  <c r="H599" i="2" s="1"/>
  <c r="G591" i="2"/>
  <c r="H591" i="2" s="1"/>
  <c r="G583" i="2"/>
  <c r="H583" i="2" s="1"/>
  <c r="G575" i="2"/>
  <c r="H575" i="2" s="1"/>
  <c r="G567" i="2"/>
  <c r="H567" i="2" s="1"/>
  <c r="G559" i="2"/>
  <c r="H559" i="2" s="1"/>
  <c r="G551" i="2"/>
  <c r="H551" i="2" s="1"/>
  <c r="G535" i="2"/>
  <c r="H535" i="2" s="1"/>
  <c r="G527" i="2"/>
  <c r="H527" i="2" s="1"/>
  <c r="G519" i="2"/>
  <c r="H519" i="2" s="1"/>
  <c r="G511" i="2"/>
  <c r="H511" i="2" s="1"/>
  <c r="G503" i="2"/>
  <c r="H503" i="2" s="1"/>
  <c r="G495" i="2"/>
  <c r="H495" i="2" s="1"/>
  <c r="G487" i="2"/>
  <c r="H487" i="2" s="1"/>
  <c r="G479" i="2"/>
  <c r="H479" i="2" s="1"/>
  <c r="G471" i="2"/>
  <c r="H471" i="2" s="1"/>
  <c r="G463" i="2"/>
  <c r="H463" i="2" s="1"/>
  <c r="G455" i="2"/>
  <c r="H455" i="2" s="1"/>
  <c r="G447" i="2"/>
  <c r="H447" i="2" s="1"/>
  <c r="G439" i="2"/>
  <c r="H439" i="2" s="1"/>
  <c r="G431" i="2"/>
  <c r="H431" i="2" s="1"/>
  <c r="G423" i="2"/>
  <c r="H423" i="2" s="1"/>
  <c r="G415" i="2"/>
  <c r="H415" i="2" s="1"/>
  <c r="G407" i="2"/>
  <c r="H407" i="2" s="1"/>
  <c r="G399" i="2"/>
  <c r="H399" i="2" s="1"/>
  <c r="G391" i="2"/>
  <c r="H391" i="2" s="1"/>
  <c r="G383" i="2"/>
  <c r="H383" i="2" s="1"/>
  <c r="G375" i="2"/>
  <c r="H375" i="2" s="1"/>
  <c r="G367" i="2"/>
  <c r="H367" i="2" s="1"/>
  <c r="G359" i="2"/>
  <c r="H359" i="2" s="1"/>
  <c r="O359" i="2" s="1"/>
  <c r="G351" i="2"/>
  <c r="H351" i="2" s="1"/>
  <c r="G343" i="2"/>
  <c r="H343" i="2" s="1"/>
  <c r="G335" i="2"/>
  <c r="H335" i="2" s="1"/>
  <c r="G327" i="2"/>
  <c r="H327" i="2" s="1"/>
  <c r="G319" i="2"/>
  <c r="H319" i="2" s="1"/>
  <c r="G311" i="2"/>
  <c r="H311" i="2" s="1"/>
  <c r="G303" i="2"/>
  <c r="H303" i="2" s="1"/>
  <c r="G295" i="2"/>
  <c r="H295" i="2" s="1"/>
  <c r="G287" i="2"/>
  <c r="H287" i="2" s="1"/>
  <c r="G279" i="2"/>
  <c r="H279" i="2" s="1"/>
  <c r="G271" i="2"/>
  <c r="H271" i="2" s="1"/>
  <c r="G263" i="2"/>
  <c r="H263" i="2" s="1"/>
  <c r="G255" i="2"/>
  <c r="H255" i="2" s="1"/>
  <c r="G247" i="2"/>
  <c r="H247" i="2" s="1"/>
  <c r="G239" i="2"/>
  <c r="H239" i="2" s="1"/>
  <c r="G231" i="2"/>
  <c r="H231" i="2" s="1"/>
  <c r="G223" i="2"/>
  <c r="H223" i="2" s="1"/>
  <c r="G215" i="2"/>
  <c r="H215" i="2" s="1"/>
  <c r="G207" i="2"/>
  <c r="H207" i="2" s="1"/>
  <c r="G199" i="2"/>
  <c r="H199" i="2" s="1"/>
  <c r="G191" i="2"/>
  <c r="H191" i="2" s="1"/>
  <c r="G183" i="2"/>
  <c r="H183" i="2" s="1"/>
  <c r="G175" i="2"/>
  <c r="H175" i="2" s="1"/>
  <c r="G167" i="2"/>
  <c r="H167" i="2" s="1"/>
  <c r="G159" i="2"/>
  <c r="H159" i="2" s="1"/>
  <c r="G151" i="2"/>
  <c r="H151" i="2" s="1"/>
  <c r="G143" i="2"/>
  <c r="H143" i="2" s="1"/>
  <c r="G135" i="2"/>
  <c r="H135" i="2" s="1"/>
  <c r="G127" i="2"/>
  <c r="H127" i="2" s="1"/>
  <c r="G117" i="2"/>
  <c r="H117" i="2" s="1"/>
  <c r="G106" i="2"/>
  <c r="H106" i="2" s="1"/>
  <c r="G96" i="2"/>
  <c r="H96" i="2" s="1"/>
  <c r="G80" i="2"/>
  <c r="H80" i="2" s="1"/>
  <c r="G61" i="2"/>
  <c r="H61" i="2" s="1"/>
  <c r="G38" i="2"/>
  <c r="H38" i="2" s="1"/>
  <c r="I501" i="2"/>
  <c r="J501" i="2" s="1"/>
  <c r="I158" i="2"/>
  <c r="J158" i="2" s="1"/>
  <c r="K385" i="2"/>
  <c r="L723" i="2"/>
  <c r="K723" i="2"/>
  <c r="K715" i="2"/>
  <c r="L715" i="2"/>
  <c r="L699" i="2"/>
  <c r="K699" i="2"/>
  <c r="L691" i="2"/>
  <c r="O691" i="2" s="1"/>
  <c r="K691" i="2"/>
  <c r="K683" i="2"/>
  <c r="L683" i="2"/>
  <c r="L667" i="2"/>
  <c r="K667" i="2"/>
  <c r="K651" i="2"/>
  <c r="L651" i="2"/>
  <c r="K643" i="2"/>
  <c r="L643" i="2"/>
  <c r="L635" i="2"/>
  <c r="O635" i="2" s="1"/>
  <c r="K635" i="2"/>
  <c r="L627" i="2"/>
  <c r="K627" i="2"/>
  <c r="K619" i="2"/>
  <c r="L619" i="2"/>
  <c r="K611" i="2"/>
  <c r="L611" i="2"/>
  <c r="L603" i="2"/>
  <c r="K603" i="2"/>
  <c r="K595" i="2"/>
  <c r="L595" i="2"/>
  <c r="O595" i="2" s="1"/>
  <c r="K579" i="2"/>
  <c r="L579" i="2"/>
  <c r="L571" i="2"/>
  <c r="K571" i="2"/>
  <c r="K563" i="2"/>
  <c r="L563" i="2"/>
  <c r="L555" i="2"/>
  <c r="K555" i="2"/>
  <c r="K547" i="2"/>
  <c r="L547" i="2"/>
  <c r="L539" i="2"/>
  <c r="K539" i="2"/>
  <c r="K531" i="2"/>
  <c r="L531" i="2"/>
  <c r="K515" i="2"/>
  <c r="L515" i="2"/>
  <c r="O515" i="2" s="1"/>
  <c r="L507" i="2"/>
  <c r="K507" i="2"/>
  <c r="K499" i="2"/>
  <c r="L499" i="2"/>
  <c r="L491" i="2"/>
  <c r="K491" i="2"/>
  <c r="K483" i="2"/>
  <c r="L483" i="2"/>
  <c r="O483" i="2" s="1"/>
  <c r="L475" i="2"/>
  <c r="K475" i="2"/>
  <c r="K467" i="2"/>
  <c r="L467" i="2"/>
  <c r="O467" i="2" s="1"/>
  <c r="K451" i="2"/>
  <c r="L451" i="2"/>
  <c r="L443" i="2"/>
  <c r="K443" i="2"/>
  <c r="K435" i="2"/>
  <c r="L435" i="2"/>
  <c r="L427" i="2"/>
  <c r="K427" i="2"/>
  <c r="K419" i="2"/>
  <c r="L419" i="2"/>
  <c r="L411" i="2"/>
  <c r="O411" i="2" s="1"/>
  <c r="K411" i="2"/>
  <c r="L403" i="2"/>
  <c r="O403" i="2" s="1"/>
  <c r="K403" i="2"/>
  <c r="L387" i="2"/>
  <c r="K387" i="2"/>
  <c r="L379" i="2"/>
  <c r="K379" i="2"/>
  <c r="K371" i="2"/>
  <c r="L371" i="2"/>
  <c r="O371" i="2" s="1"/>
  <c r="L363" i="2"/>
  <c r="K363" i="2"/>
  <c r="L355" i="2"/>
  <c r="K355" i="2"/>
  <c r="L347" i="2"/>
  <c r="K347" i="2"/>
  <c r="L339" i="2"/>
  <c r="K339" i="2"/>
  <c r="K323" i="2"/>
  <c r="L323" i="2"/>
  <c r="L315" i="2"/>
  <c r="K315" i="2"/>
  <c r="K307" i="2"/>
  <c r="L307" i="2"/>
  <c r="L299" i="2"/>
  <c r="K299" i="2"/>
  <c r="K291" i="2"/>
  <c r="L291" i="2"/>
  <c r="L283" i="2"/>
  <c r="K283" i="2"/>
  <c r="L275" i="2"/>
  <c r="O275" i="2" s="1"/>
  <c r="K275" i="2"/>
  <c r="K259" i="2"/>
  <c r="L259" i="2"/>
  <c r="O259" i="2" s="1"/>
  <c r="L251" i="2"/>
  <c r="O251" i="2" s="1"/>
  <c r="K251" i="2"/>
  <c r="L235" i="2"/>
  <c r="K235" i="2"/>
  <c r="K227" i="2"/>
  <c r="L227" i="2"/>
  <c r="O227" i="2" s="1"/>
  <c r="L219" i="2"/>
  <c r="K219" i="2"/>
  <c r="L211" i="2"/>
  <c r="K211" i="2"/>
  <c r="L195" i="2"/>
  <c r="K195" i="2"/>
  <c r="L187" i="2"/>
  <c r="K187" i="2"/>
  <c r="L179" i="2"/>
  <c r="K179" i="2"/>
  <c r="L171" i="2"/>
  <c r="K171" i="2"/>
  <c r="K163" i="2"/>
  <c r="L163" i="2"/>
  <c r="L155" i="2"/>
  <c r="K155" i="2"/>
  <c r="L147" i="2"/>
  <c r="K147" i="2"/>
  <c r="L131" i="2"/>
  <c r="K131" i="2"/>
  <c r="L123" i="2"/>
  <c r="K123" i="2"/>
  <c r="L107" i="2"/>
  <c r="K107" i="2"/>
  <c r="K99" i="2"/>
  <c r="L99" i="2"/>
  <c r="L91" i="2"/>
  <c r="K91" i="2"/>
  <c r="I83" i="2"/>
  <c r="J83" i="2" s="1"/>
  <c r="G83" i="2"/>
  <c r="H83" i="2" s="1"/>
  <c r="G67" i="2"/>
  <c r="H67" i="2" s="1"/>
  <c r="I67" i="2"/>
  <c r="J67" i="2" s="1"/>
  <c r="I59" i="2"/>
  <c r="J59" i="2" s="1"/>
  <c r="G59" i="2"/>
  <c r="H59" i="2" s="1"/>
  <c r="G51" i="2"/>
  <c r="H51" i="2" s="1"/>
  <c r="I51" i="2"/>
  <c r="J51" i="2" s="1"/>
  <c r="G43" i="2"/>
  <c r="H43" i="2" s="1"/>
  <c r="I43" i="2"/>
  <c r="J43" i="2" s="1"/>
  <c r="I35" i="2"/>
  <c r="J35" i="2" s="1"/>
  <c r="G35" i="2"/>
  <c r="H35" i="2" s="1"/>
  <c r="G27" i="2"/>
  <c r="H27" i="2" s="1"/>
  <c r="I27" i="2"/>
  <c r="J27" i="2" s="1"/>
  <c r="I19" i="2"/>
  <c r="J19" i="2" s="1"/>
  <c r="G19" i="2"/>
  <c r="H19" i="2" s="1"/>
  <c r="G734" i="2"/>
  <c r="H734" i="2" s="1"/>
  <c r="G726" i="2"/>
  <c r="H726" i="2" s="1"/>
  <c r="G718" i="2"/>
  <c r="H718" i="2" s="1"/>
  <c r="G710" i="2"/>
  <c r="H710" i="2" s="1"/>
  <c r="G702" i="2"/>
  <c r="H702" i="2" s="1"/>
  <c r="O702" i="2" s="1"/>
  <c r="G694" i="2"/>
  <c r="H694" i="2" s="1"/>
  <c r="O694" i="2" s="1"/>
  <c r="G678" i="2"/>
  <c r="H678" i="2" s="1"/>
  <c r="G670" i="2"/>
  <c r="H670" i="2" s="1"/>
  <c r="G662" i="2"/>
  <c r="H662" i="2" s="1"/>
  <c r="G654" i="2"/>
  <c r="H654" i="2" s="1"/>
  <c r="G646" i="2"/>
  <c r="H646" i="2" s="1"/>
  <c r="G638" i="2"/>
  <c r="H638" i="2" s="1"/>
  <c r="G630" i="2"/>
  <c r="H630" i="2" s="1"/>
  <c r="G622" i="2"/>
  <c r="H622" i="2" s="1"/>
  <c r="G614" i="2"/>
  <c r="H614" i="2" s="1"/>
  <c r="G606" i="2"/>
  <c r="H606" i="2" s="1"/>
  <c r="G598" i="2"/>
  <c r="H598" i="2" s="1"/>
  <c r="G590" i="2"/>
  <c r="H590" i="2" s="1"/>
  <c r="G582" i="2"/>
  <c r="H582" i="2" s="1"/>
  <c r="G574" i="2"/>
  <c r="H574" i="2" s="1"/>
  <c r="G566" i="2"/>
  <c r="H566" i="2" s="1"/>
  <c r="G558" i="2"/>
  <c r="H558" i="2" s="1"/>
  <c r="O558" i="2" s="1"/>
  <c r="G550" i="2"/>
  <c r="H550" i="2" s="1"/>
  <c r="G534" i="2"/>
  <c r="H534" i="2" s="1"/>
  <c r="G526" i="2"/>
  <c r="H526" i="2" s="1"/>
  <c r="G518" i="2"/>
  <c r="H518" i="2" s="1"/>
  <c r="G510" i="2"/>
  <c r="H510" i="2" s="1"/>
  <c r="G502" i="2"/>
  <c r="H502" i="2" s="1"/>
  <c r="G494" i="2"/>
  <c r="H494" i="2" s="1"/>
  <c r="G486" i="2"/>
  <c r="H486" i="2" s="1"/>
  <c r="G478" i="2"/>
  <c r="H478" i="2" s="1"/>
  <c r="G470" i="2"/>
  <c r="H470" i="2" s="1"/>
  <c r="G462" i="2"/>
  <c r="H462" i="2" s="1"/>
  <c r="G454" i="2"/>
  <c r="H454" i="2" s="1"/>
  <c r="G446" i="2"/>
  <c r="H446" i="2" s="1"/>
  <c r="G438" i="2"/>
  <c r="H438" i="2" s="1"/>
  <c r="G430" i="2"/>
  <c r="H430" i="2" s="1"/>
  <c r="G422" i="2"/>
  <c r="H422" i="2" s="1"/>
  <c r="G406" i="2"/>
  <c r="H406" i="2" s="1"/>
  <c r="G398" i="2"/>
  <c r="H398" i="2" s="1"/>
  <c r="G390" i="2"/>
  <c r="H390" i="2" s="1"/>
  <c r="G382" i="2"/>
  <c r="H382" i="2" s="1"/>
  <c r="G374" i="2"/>
  <c r="H374" i="2" s="1"/>
  <c r="G366" i="2"/>
  <c r="H366" i="2" s="1"/>
  <c r="G358" i="2"/>
  <c r="H358" i="2" s="1"/>
  <c r="G342" i="2"/>
  <c r="H342" i="2" s="1"/>
  <c r="G334" i="2"/>
  <c r="H334" i="2" s="1"/>
  <c r="G326" i="2"/>
  <c r="H326" i="2" s="1"/>
  <c r="G318" i="2"/>
  <c r="H318" i="2" s="1"/>
  <c r="G310" i="2"/>
  <c r="H310" i="2" s="1"/>
  <c r="G302" i="2"/>
  <c r="H302" i="2" s="1"/>
  <c r="G294" i="2"/>
  <c r="H294" i="2" s="1"/>
  <c r="G286" i="2"/>
  <c r="H286" i="2" s="1"/>
  <c r="G278" i="2"/>
  <c r="H278" i="2" s="1"/>
  <c r="G270" i="2"/>
  <c r="H270" i="2" s="1"/>
  <c r="G262" i="2"/>
  <c r="H262" i="2" s="1"/>
  <c r="G254" i="2"/>
  <c r="H254" i="2" s="1"/>
  <c r="G246" i="2"/>
  <c r="H246" i="2" s="1"/>
  <c r="G238" i="2"/>
  <c r="H238" i="2" s="1"/>
  <c r="G230" i="2"/>
  <c r="H230" i="2" s="1"/>
  <c r="G214" i="2"/>
  <c r="H214" i="2" s="1"/>
  <c r="G206" i="2"/>
  <c r="H206" i="2" s="1"/>
  <c r="G198" i="2"/>
  <c r="H198" i="2" s="1"/>
  <c r="G190" i="2"/>
  <c r="H190" i="2" s="1"/>
  <c r="G182" i="2"/>
  <c r="H182" i="2" s="1"/>
  <c r="G174" i="2"/>
  <c r="H174" i="2" s="1"/>
  <c r="G166" i="2"/>
  <c r="H166" i="2" s="1"/>
  <c r="G150" i="2"/>
  <c r="H150" i="2" s="1"/>
  <c r="G142" i="2"/>
  <c r="H142" i="2" s="1"/>
  <c r="G134" i="2"/>
  <c r="H134" i="2" s="1"/>
  <c r="O134" i="2" s="1"/>
  <c r="G126" i="2"/>
  <c r="H126" i="2" s="1"/>
  <c r="G115" i="2"/>
  <c r="H115" i="2" s="1"/>
  <c r="G105" i="2"/>
  <c r="H105" i="2" s="1"/>
  <c r="G94" i="2"/>
  <c r="H94" i="2" s="1"/>
  <c r="G78" i="2"/>
  <c r="H78" i="2" s="1"/>
  <c r="G56" i="2"/>
  <c r="H56" i="2" s="1"/>
  <c r="G37" i="2"/>
  <c r="H37" i="2" s="1"/>
  <c r="I732" i="2"/>
  <c r="J732" i="2" s="1"/>
  <c r="I636" i="2"/>
  <c r="J636" i="2" s="1"/>
  <c r="I309" i="2"/>
  <c r="J309" i="2" s="1"/>
  <c r="K257" i="2"/>
  <c r="L248" i="2"/>
  <c r="K248" i="2"/>
  <c r="L224" i="2"/>
  <c r="K224" i="2"/>
  <c r="L192" i="2"/>
  <c r="O192" i="2" s="1"/>
  <c r="K192" i="2"/>
  <c r="L168" i="2"/>
  <c r="K168" i="2"/>
  <c r="L144" i="2"/>
  <c r="O144" i="2" s="1"/>
  <c r="K144" i="2"/>
  <c r="K120" i="2"/>
  <c r="L120" i="2"/>
  <c r="L96" i="2"/>
  <c r="K96" i="2"/>
  <c r="L24" i="2"/>
  <c r="K24" i="2"/>
  <c r="G112" i="2"/>
  <c r="H112" i="2" s="1"/>
  <c r="G48" i="2"/>
  <c r="H48" i="2" s="1"/>
  <c r="L587" i="2"/>
  <c r="O587" i="2" s="1"/>
  <c r="L245" i="2"/>
  <c r="O245" i="2" s="1"/>
  <c r="K245" i="2"/>
  <c r="L735" i="2"/>
  <c r="K735" i="2"/>
  <c r="K719" i="2"/>
  <c r="L719" i="2"/>
  <c r="L695" i="2"/>
  <c r="K695" i="2"/>
  <c r="L671" i="2"/>
  <c r="K671" i="2"/>
  <c r="L647" i="2"/>
  <c r="K647" i="2"/>
  <c r="L623" i="2"/>
  <c r="K623" i="2"/>
  <c r="L591" i="2"/>
  <c r="K591" i="2"/>
  <c r="L567" i="2"/>
  <c r="O567" i="2" s="1"/>
  <c r="K567" i="2"/>
  <c r="L527" i="2"/>
  <c r="K527" i="2"/>
  <c r="K487" i="2"/>
  <c r="L487" i="2"/>
  <c r="L447" i="2"/>
  <c r="K447" i="2"/>
  <c r="K407" i="2"/>
  <c r="L407" i="2"/>
  <c r="O407" i="2" s="1"/>
  <c r="L351" i="2"/>
  <c r="K351" i="2"/>
  <c r="L287" i="2"/>
  <c r="K287" i="2"/>
  <c r="L255" i="2"/>
  <c r="K255" i="2"/>
  <c r="L231" i="2"/>
  <c r="K231" i="2"/>
  <c r="L191" i="2"/>
  <c r="K191" i="2"/>
  <c r="L167" i="2"/>
  <c r="K167" i="2"/>
  <c r="I71" i="2"/>
  <c r="J71" i="2" s="1"/>
  <c r="G71" i="2"/>
  <c r="H71" i="2" s="1"/>
  <c r="L222" i="2"/>
  <c r="O222" i="2" s="1"/>
  <c r="K222" i="2"/>
  <c r="K738" i="2"/>
  <c r="L738" i="2"/>
  <c r="K730" i="2"/>
  <c r="L730" i="2"/>
  <c r="K714" i="2"/>
  <c r="L714" i="2"/>
  <c r="K706" i="2"/>
  <c r="L706" i="2"/>
  <c r="O706" i="2" s="1"/>
  <c r="K698" i="2"/>
  <c r="L698" i="2"/>
  <c r="L690" i="2"/>
  <c r="K690" i="2"/>
  <c r="K682" i="2"/>
  <c r="L682" i="2"/>
  <c r="K674" i="2"/>
  <c r="L674" i="2"/>
  <c r="O674" i="2" s="1"/>
  <c r="K666" i="2"/>
  <c r="L666" i="2"/>
  <c r="L658" i="2"/>
  <c r="O658" i="2" s="1"/>
  <c r="K658" i="2"/>
  <c r="K642" i="2"/>
  <c r="L642" i="2"/>
  <c r="L626" i="2"/>
  <c r="K626" i="2"/>
  <c r="K618" i="2"/>
  <c r="L618" i="2"/>
  <c r="L610" i="2"/>
  <c r="K610" i="2"/>
  <c r="L602" i="2"/>
  <c r="K602" i="2"/>
  <c r="L594" i="2"/>
  <c r="K594" i="2"/>
  <c r="L578" i="2"/>
  <c r="K578" i="2"/>
  <c r="L570" i="2"/>
  <c r="K570" i="2"/>
  <c r="L562" i="2"/>
  <c r="O562" i="2" s="1"/>
  <c r="K562" i="2"/>
  <c r="L554" i="2"/>
  <c r="O554" i="2" s="1"/>
  <c r="K554" i="2"/>
  <c r="L546" i="2"/>
  <c r="K546" i="2"/>
  <c r="L538" i="2"/>
  <c r="K538" i="2"/>
  <c r="L530" i="2"/>
  <c r="K530" i="2"/>
  <c r="L522" i="2"/>
  <c r="K522" i="2"/>
  <c r="L514" i="2"/>
  <c r="K514" i="2"/>
  <c r="L506" i="2"/>
  <c r="K506" i="2"/>
  <c r="L498" i="2"/>
  <c r="O498" i="2" s="1"/>
  <c r="K498" i="2"/>
  <c r="L490" i="2"/>
  <c r="K490" i="2"/>
  <c r="L482" i="2"/>
  <c r="K482" i="2"/>
  <c r="L474" i="2"/>
  <c r="K474" i="2"/>
  <c r="L466" i="2"/>
  <c r="K466" i="2"/>
  <c r="L458" i="2"/>
  <c r="K458" i="2"/>
  <c r="L450" i="2"/>
  <c r="K450" i="2"/>
  <c r="L442" i="2"/>
  <c r="K442" i="2"/>
  <c r="L434" i="2"/>
  <c r="K434" i="2"/>
  <c r="L426" i="2"/>
  <c r="K426" i="2"/>
  <c r="L418" i="2"/>
  <c r="K418" i="2"/>
  <c r="L410" i="2"/>
  <c r="K410" i="2"/>
  <c r="L394" i="2"/>
  <c r="K394" i="2"/>
  <c r="L386" i="2"/>
  <c r="K386" i="2"/>
  <c r="L378" i="2"/>
  <c r="K378" i="2"/>
  <c r="L370" i="2"/>
  <c r="K370" i="2"/>
  <c r="L362" i="2"/>
  <c r="O362" i="2" s="1"/>
  <c r="K362" i="2"/>
  <c r="L354" i="2"/>
  <c r="K354" i="2"/>
  <c r="L346" i="2"/>
  <c r="K346" i="2"/>
  <c r="L338" i="2"/>
  <c r="O338" i="2" s="1"/>
  <c r="K338" i="2"/>
  <c r="L330" i="2"/>
  <c r="K330" i="2"/>
  <c r="L322" i="2"/>
  <c r="K322" i="2"/>
  <c r="L314" i="2"/>
  <c r="K314" i="2"/>
  <c r="L306" i="2"/>
  <c r="K306" i="2"/>
  <c r="L298" i="2"/>
  <c r="K298" i="2"/>
  <c r="L290" i="2"/>
  <c r="K290" i="2"/>
  <c r="L282" i="2"/>
  <c r="K282" i="2"/>
  <c r="L274" i="2"/>
  <c r="O274" i="2" s="1"/>
  <c r="K274" i="2"/>
  <c r="L266" i="2"/>
  <c r="K266" i="2"/>
  <c r="L258" i="2"/>
  <c r="O258" i="2" s="1"/>
  <c r="K258" i="2"/>
  <c r="L250" i="2"/>
  <c r="K250" i="2"/>
  <c r="L242" i="2"/>
  <c r="K242" i="2"/>
  <c r="L234" i="2"/>
  <c r="K234" i="2"/>
  <c r="L226" i="2"/>
  <c r="O226" i="2" s="1"/>
  <c r="K226" i="2"/>
  <c r="L218" i="2"/>
  <c r="K218" i="2"/>
  <c r="L210" i="2"/>
  <c r="K210" i="2"/>
  <c r="L194" i="2"/>
  <c r="K194" i="2"/>
  <c r="L186" i="2"/>
  <c r="O186" i="2" s="1"/>
  <c r="K186" i="2"/>
  <c r="L178" i="2"/>
  <c r="K178" i="2"/>
  <c r="L170" i="2"/>
  <c r="K170" i="2"/>
  <c r="L162" i="2"/>
  <c r="K162" i="2"/>
  <c r="L154" i="2"/>
  <c r="O154" i="2" s="1"/>
  <c r="K154" i="2"/>
  <c r="L146" i="2"/>
  <c r="K146" i="2"/>
  <c r="L138" i="2"/>
  <c r="K138" i="2"/>
  <c r="L130" i="2"/>
  <c r="K130" i="2"/>
  <c r="L122" i="2"/>
  <c r="K122" i="2"/>
  <c r="L114" i="2"/>
  <c r="K114" i="2"/>
  <c r="L106" i="2"/>
  <c r="K106" i="2"/>
  <c r="L98" i="2"/>
  <c r="K98" i="2"/>
  <c r="L90" i="2"/>
  <c r="O90" i="2" s="1"/>
  <c r="K90" i="2"/>
  <c r="I82" i="2"/>
  <c r="J82" i="2" s="1"/>
  <c r="G82" i="2"/>
  <c r="H82" i="2" s="1"/>
  <c r="I74" i="2"/>
  <c r="J74" i="2" s="1"/>
  <c r="G74" i="2"/>
  <c r="H74" i="2" s="1"/>
  <c r="I66" i="2"/>
  <c r="J66" i="2" s="1"/>
  <c r="G66" i="2"/>
  <c r="H66" i="2" s="1"/>
  <c r="I58" i="2"/>
  <c r="J58" i="2" s="1"/>
  <c r="G58" i="2"/>
  <c r="H58" i="2" s="1"/>
  <c r="I50" i="2"/>
  <c r="J50" i="2" s="1"/>
  <c r="G50" i="2"/>
  <c r="H50" i="2" s="1"/>
  <c r="I42" i="2"/>
  <c r="J42" i="2" s="1"/>
  <c r="G42" i="2"/>
  <c r="H42" i="2" s="1"/>
  <c r="I34" i="2"/>
  <c r="J34" i="2" s="1"/>
  <c r="G34" i="2"/>
  <c r="H34" i="2" s="1"/>
  <c r="I26" i="2"/>
  <c r="J26" i="2" s="1"/>
  <c r="G26" i="2"/>
  <c r="H26" i="2" s="1"/>
  <c r="G733" i="2"/>
  <c r="H733" i="2" s="1"/>
  <c r="G725" i="2"/>
  <c r="H725" i="2" s="1"/>
  <c r="G717" i="2"/>
  <c r="H717" i="2" s="1"/>
  <c r="G709" i="2"/>
  <c r="H709" i="2" s="1"/>
  <c r="G701" i="2"/>
  <c r="H701" i="2" s="1"/>
  <c r="G693" i="2"/>
  <c r="H693" i="2" s="1"/>
  <c r="G685" i="2"/>
  <c r="H685" i="2" s="1"/>
  <c r="G677" i="2"/>
  <c r="H677" i="2" s="1"/>
  <c r="O677" i="2" s="1"/>
  <c r="G669" i="2"/>
  <c r="H669" i="2" s="1"/>
  <c r="G653" i="2"/>
  <c r="H653" i="2" s="1"/>
  <c r="G645" i="2"/>
  <c r="H645" i="2" s="1"/>
  <c r="O645" i="2" s="1"/>
  <c r="G637" i="2"/>
  <c r="H637" i="2" s="1"/>
  <c r="G629" i="2"/>
  <c r="H629" i="2" s="1"/>
  <c r="G621" i="2"/>
  <c r="H621" i="2" s="1"/>
  <c r="O621" i="2" s="1"/>
  <c r="G613" i="2"/>
  <c r="H613" i="2" s="1"/>
  <c r="G605" i="2"/>
  <c r="H605" i="2" s="1"/>
  <c r="G597" i="2"/>
  <c r="H597" i="2" s="1"/>
  <c r="G589" i="2"/>
  <c r="H589" i="2" s="1"/>
  <c r="G581" i="2"/>
  <c r="H581" i="2" s="1"/>
  <c r="G573" i="2"/>
  <c r="H573" i="2" s="1"/>
  <c r="G557" i="2"/>
  <c r="H557" i="2" s="1"/>
  <c r="G549" i="2"/>
  <c r="H549" i="2" s="1"/>
  <c r="G541" i="2"/>
  <c r="H541" i="2" s="1"/>
  <c r="G533" i="2"/>
  <c r="H533" i="2" s="1"/>
  <c r="G525" i="2"/>
  <c r="H525" i="2" s="1"/>
  <c r="G517" i="2"/>
  <c r="H517" i="2" s="1"/>
  <c r="G509" i="2"/>
  <c r="H509" i="2" s="1"/>
  <c r="G493" i="2"/>
  <c r="H493" i="2" s="1"/>
  <c r="O493" i="2" s="1"/>
  <c r="G485" i="2"/>
  <c r="H485" i="2" s="1"/>
  <c r="O485" i="2" s="1"/>
  <c r="G477" i="2"/>
  <c r="H477" i="2" s="1"/>
  <c r="G469" i="2"/>
  <c r="H469" i="2" s="1"/>
  <c r="G461" i="2"/>
  <c r="H461" i="2" s="1"/>
  <c r="G453" i="2"/>
  <c r="H453" i="2" s="1"/>
  <c r="G445" i="2"/>
  <c r="H445" i="2" s="1"/>
  <c r="G437" i="2"/>
  <c r="H437" i="2" s="1"/>
  <c r="G429" i="2"/>
  <c r="H429" i="2" s="1"/>
  <c r="G421" i="2"/>
  <c r="H421" i="2" s="1"/>
  <c r="G413" i="2"/>
  <c r="H413" i="2" s="1"/>
  <c r="G405" i="2"/>
  <c r="H405" i="2" s="1"/>
  <c r="G397" i="2"/>
  <c r="H397" i="2" s="1"/>
  <c r="G389" i="2"/>
  <c r="H389" i="2" s="1"/>
  <c r="G381" i="2"/>
  <c r="H381" i="2" s="1"/>
  <c r="O381" i="2" s="1"/>
  <c r="G365" i="2"/>
  <c r="H365" i="2" s="1"/>
  <c r="G357" i="2"/>
  <c r="H357" i="2" s="1"/>
  <c r="G349" i="2"/>
  <c r="H349" i="2" s="1"/>
  <c r="G341" i="2"/>
  <c r="H341" i="2" s="1"/>
  <c r="G333" i="2"/>
  <c r="H333" i="2" s="1"/>
  <c r="G325" i="2"/>
  <c r="H325" i="2" s="1"/>
  <c r="G317" i="2"/>
  <c r="H317" i="2" s="1"/>
  <c r="G301" i="2"/>
  <c r="H301" i="2" s="1"/>
  <c r="G293" i="2"/>
  <c r="H293" i="2" s="1"/>
  <c r="G285" i="2"/>
  <c r="H285" i="2" s="1"/>
  <c r="G277" i="2"/>
  <c r="H277" i="2" s="1"/>
  <c r="G269" i="2"/>
  <c r="H269" i="2" s="1"/>
  <c r="G261" i="2"/>
  <c r="H261" i="2" s="1"/>
  <c r="G253" i="2"/>
  <c r="H253" i="2" s="1"/>
  <c r="G237" i="2"/>
  <c r="H237" i="2" s="1"/>
  <c r="G229" i="2"/>
  <c r="H229" i="2" s="1"/>
  <c r="G221" i="2"/>
  <c r="H221" i="2" s="1"/>
  <c r="G213" i="2"/>
  <c r="H213" i="2" s="1"/>
  <c r="G205" i="2"/>
  <c r="H205" i="2" s="1"/>
  <c r="G197" i="2"/>
  <c r="H197" i="2" s="1"/>
  <c r="G189" i="2"/>
  <c r="H189" i="2" s="1"/>
  <c r="G173" i="2"/>
  <c r="H173" i="2" s="1"/>
  <c r="G165" i="2"/>
  <c r="H165" i="2" s="1"/>
  <c r="G157" i="2"/>
  <c r="H157" i="2" s="1"/>
  <c r="G149" i="2"/>
  <c r="H149" i="2" s="1"/>
  <c r="G141" i="2"/>
  <c r="H141" i="2" s="1"/>
  <c r="G133" i="2"/>
  <c r="H133" i="2" s="1"/>
  <c r="G125" i="2"/>
  <c r="H125" i="2" s="1"/>
  <c r="G114" i="2"/>
  <c r="H114" i="2" s="1"/>
  <c r="G104" i="2"/>
  <c r="H104" i="2" s="1"/>
  <c r="O104" i="2" s="1"/>
  <c r="G93" i="2"/>
  <c r="H93" i="2" s="1"/>
  <c r="G77" i="2"/>
  <c r="H77" i="2" s="1"/>
  <c r="G54" i="2"/>
  <c r="H54" i="2" s="1"/>
  <c r="G32" i="2"/>
  <c r="H32" i="2" s="1"/>
  <c r="L503" i="2"/>
  <c r="O503" i="2" s="1"/>
  <c r="K503" i="2"/>
  <c r="L455" i="2"/>
  <c r="K455" i="2"/>
  <c r="K415" i="2"/>
  <c r="L415" i="2"/>
  <c r="L375" i="2"/>
  <c r="K375" i="2"/>
  <c r="K343" i="2"/>
  <c r="L343" i="2"/>
  <c r="L311" i="2"/>
  <c r="O311" i="2" s="1"/>
  <c r="K311" i="2"/>
  <c r="L271" i="2"/>
  <c r="K271" i="2"/>
  <c r="L239" i="2"/>
  <c r="K239" i="2"/>
  <c r="L215" i="2"/>
  <c r="K215" i="2"/>
  <c r="L175" i="2"/>
  <c r="O175" i="2" s="1"/>
  <c r="K175" i="2"/>
  <c r="L151" i="2"/>
  <c r="K151" i="2"/>
  <c r="L135" i="2"/>
  <c r="K135" i="2"/>
  <c r="I119" i="2"/>
  <c r="J119" i="2" s="1"/>
  <c r="G119" i="2"/>
  <c r="H119" i="2" s="1"/>
  <c r="I103" i="2"/>
  <c r="J103" i="2" s="1"/>
  <c r="G103" i="2"/>
  <c r="H103" i="2" s="1"/>
  <c r="I87" i="2"/>
  <c r="J87" i="2" s="1"/>
  <c r="G87" i="2"/>
  <c r="H87" i="2" s="1"/>
  <c r="I63" i="2"/>
  <c r="J63" i="2" s="1"/>
  <c r="G63" i="2"/>
  <c r="H63" i="2" s="1"/>
  <c r="I47" i="2"/>
  <c r="J47" i="2" s="1"/>
  <c r="G47" i="2"/>
  <c r="H47" i="2" s="1"/>
  <c r="I23" i="2"/>
  <c r="J23" i="2" s="1"/>
  <c r="G23" i="2"/>
  <c r="H23" i="2" s="1"/>
  <c r="G88" i="2"/>
  <c r="H88" i="2" s="1"/>
  <c r="K737" i="2"/>
  <c r="L737" i="2"/>
  <c r="K729" i="2"/>
  <c r="L729" i="2"/>
  <c r="L721" i="2"/>
  <c r="K721" i="2"/>
  <c r="K713" i="2"/>
  <c r="L713" i="2"/>
  <c r="K705" i="2"/>
  <c r="L705" i="2"/>
  <c r="K697" i="2"/>
  <c r="L697" i="2"/>
  <c r="O697" i="2" s="1"/>
  <c r="L689" i="2"/>
  <c r="K689" i="2"/>
  <c r="K681" i="2"/>
  <c r="L681" i="2"/>
  <c r="K673" i="2"/>
  <c r="L673" i="2"/>
  <c r="K665" i="2"/>
  <c r="L665" i="2"/>
  <c r="L657" i="2"/>
  <c r="K657" i="2"/>
  <c r="K649" i="2"/>
  <c r="L649" i="2"/>
  <c r="K641" i="2"/>
  <c r="L641" i="2"/>
  <c r="K633" i="2"/>
  <c r="L633" i="2"/>
  <c r="O633" i="2" s="1"/>
  <c r="L625" i="2"/>
  <c r="K625" i="2"/>
  <c r="K617" i="2"/>
  <c r="L617" i="2"/>
  <c r="K609" i="2"/>
  <c r="L609" i="2"/>
  <c r="L601" i="2"/>
  <c r="K601" i="2"/>
  <c r="K593" i="2"/>
  <c r="L593" i="2"/>
  <c r="L585" i="2"/>
  <c r="K585" i="2"/>
  <c r="K577" i="2"/>
  <c r="L577" i="2"/>
  <c r="L569" i="2"/>
  <c r="K569" i="2"/>
  <c r="K561" i="2"/>
  <c r="L561" i="2"/>
  <c r="L553" i="2"/>
  <c r="O553" i="2" s="1"/>
  <c r="K553" i="2"/>
  <c r="K545" i="2"/>
  <c r="L545" i="2"/>
  <c r="L537" i="2"/>
  <c r="K537" i="2"/>
  <c r="K529" i="2"/>
  <c r="L529" i="2"/>
  <c r="L521" i="2"/>
  <c r="K521" i="2"/>
  <c r="K513" i="2"/>
  <c r="L513" i="2"/>
  <c r="L505" i="2"/>
  <c r="K505" i="2"/>
  <c r="K497" i="2"/>
  <c r="L497" i="2"/>
  <c r="L489" i="2"/>
  <c r="K489" i="2"/>
  <c r="K481" i="2"/>
  <c r="L481" i="2"/>
  <c r="L473" i="2"/>
  <c r="K473" i="2"/>
  <c r="K465" i="2"/>
  <c r="L465" i="2"/>
  <c r="L457" i="2"/>
  <c r="K457" i="2"/>
  <c r="K449" i="2"/>
  <c r="L449" i="2"/>
  <c r="L441" i="2"/>
  <c r="K441" i="2"/>
  <c r="L425" i="2"/>
  <c r="K425" i="2"/>
  <c r="K417" i="2"/>
  <c r="L417" i="2"/>
  <c r="L409" i="2"/>
  <c r="K409" i="2"/>
  <c r="L401" i="2"/>
  <c r="K401" i="2"/>
  <c r="L393" i="2"/>
  <c r="K393" i="2"/>
  <c r="L377" i="2"/>
  <c r="K377" i="2"/>
  <c r="L369" i="2"/>
  <c r="K369" i="2"/>
  <c r="K361" i="2"/>
  <c r="L361" i="2"/>
  <c r="K353" i="2"/>
  <c r="L353" i="2"/>
  <c r="K345" i="2"/>
  <c r="L345" i="2"/>
  <c r="L337" i="2"/>
  <c r="K337" i="2"/>
  <c r="L329" i="2"/>
  <c r="K329" i="2"/>
  <c r="L321" i="2"/>
  <c r="O321" i="2" s="1"/>
  <c r="K321" i="2"/>
  <c r="L313" i="2"/>
  <c r="K313" i="2"/>
  <c r="L305" i="2"/>
  <c r="K305" i="2"/>
  <c r="L297" i="2"/>
  <c r="K297" i="2"/>
  <c r="L289" i="2"/>
  <c r="K289" i="2"/>
  <c r="L281" i="2"/>
  <c r="K281" i="2"/>
  <c r="L273" i="2"/>
  <c r="K273" i="2"/>
  <c r="L265" i="2"/>
  <c r="K265" i="2"/>
  <c r="K249" i="2"/>
  <c r="L249" i="2"/>
  <c r="O249" i="2" s="1"/>
  <c r="L241" i="2"/>
  <c r="O241" i="2" s="1"/>
  <c r="K241" i="2"/>
  <c r="L233" i="2"/>
  <c r="K233" i="2"/>
  <c r="L225" i="2"/>
  <c r="K225" i="2"/>
  <c r="L217" i="2"/>
  <c r="K217" i="2"/>
  <c r="L209" i="2"/>
  <c r="K209" i="2"/>
  <c r="L201" i="2"/>
  <c r="K201" i="2"/>
  <c r="L193" i="2"/>
  <c r="K193" i="2"/>
  <c r="K185" i="2"/>
  <c r="L185" i="2"/>
  <c r="O185" i="2" s="1"/>
  <c r="L177" i="2"/>
  <c r="K177" i="2"/>
  <c r="L169" i="2"/>
  <c r="K169" i="2"/>
  <c r="L161" i="2"/>
  <c r="K161" i="2"/>
  <c r="K153" i="2"/>
  <c r="L153" i="2"/>
  <c r="L145" i="2"/>
  <c r="K145" i="2"/>
  <c r="L137" i="2"/>
  <c r="K137" i="2"/>
  <c r="L129" i="2"/>
  <c r="K129" i="2"/>
  <c r="K121" i="2"/>
  <c r="L121" i="2"/>
  <c r="L113" i="2"/>
  <c r="K113" i="2"/>
  <c r="L105" i="2"/>
  <c r="K105" i="2"/>
  <c r="L97" i="2"/>
  <c r="K97" i="2"/>
  <c r="I89" i="2"/>
  <c r="J89" i="2" s="1"/>
  <c r="G89" i="2"/>
  <c r="H89" i="2" s="1"/>
  <c r="I81" i="2"/>
  <c r="J81" i="2" s="1"/>
  <c r="G81" i="2"/>
  <c r="H81" i="2" s="1"/>
  <c r="I73" i="2"/>
  <c r="J73" i="2" s="1"/>
  <c r="G73" i="2"/>
  <c r="H73" i="2" s="1"/>
  <c r="I65" i="2"/>
  <c r="J65" i="2" s="1"/>
  <c r="G65" i="2"/>
  <c r="H65" i="2" s="1"/>
  <c r="I57" i="2"/>
  <c r="J57" i="2" s="1"/>
  <c r="G57" i="2"/>
  <c r="H57" i="2" s="1"/>
  <c r="I49" i="2"/>
  <c r="J49" i="2" s="1"/>
  <c r="G49" i="2"/>
  <c r="H49" i="2" s="1"/>
  <c r="I41" i="2"/>
  <c r="J41" i="2" s="1"/>
  <c r="G41" i="2"/>
  <c r="H41" i="2" s="1"/>
  <c r="I33" i="2"/>
  <c r="J33" i="2" s="1"/>
  <c r="G33" i="2"/>
  <c r="H33" i="2" s="1"/>
  <c r="I25" i="2"/>
  <c r="J25" i="2" s="1"/>
  <c r="G25" i="2"/>
  <c r="H25" i="2" s="1"/>
  <c r="G724" i="2"/>
  <c r="H724" i="2" s="1"/>
  <c r="O724" i="2" s="1"/>
  <c r="G716" i="2"/>
  <c r="H716" i="2" s="1"/>
  <c r="G708" i="2"/>
  <c r="H708" i="2" s="1"/>
  <c r="G692" i="2"/>
  <c r="H692" i="2" s="1"/>
  <c r="G684" i="2"/>
  <c r="H684" i="2" s="1"/>
  <c r="G676" i="2"/>
  <c r="H676" i="2" s="1"/>
  <c r="G668" i="2"/>
  <c r="H668" i="2" s="1"/>
  <c r="G660" i="2"/>
  <c r="H660" i="2" s="1"/>
  <c r="G652" i="2"/>
  <c r="H652" i="2" s="1"/>
  <c r="G644" i="2"/>
  <c r="H644" i="2" s="1"/>
  <c r="G628" i="2"/>
  <c r="H628" i="2" s="1"/>
  <c r="G620" i="2"/>
  <c r="H620" i="2" s="1"/>
  <c r="G612" i="2"/>
  <c r="H612" i="2" s="1"/>
  <c r="G604" i="2"/>
  <c r="H604" i="2" s="1"/>
  <c r="G596" i="2"/>
  <c r="H596" i="2" s="1"/>
  <c r="G588" i="2"/>
  <c r="H588" i="2" s="1"/>
  <c r="G580" i="2"/>
  <c r="H580" i="2" s="1"/>
  <c r="O580" i="2" s="1"/>
  <c r="G572" i="2"/>
  <c r="H572" i="2" s="1"/>
  <c r="G564" i="2"/>
  <c r="H564" i="2" s="1"/>
  <c r="G556" i="2"/>
  <c r="H556" i="2" s="1"/>
  <c r="G548" i="2"/>
  <c r="H548" i="2" s="1"/>
  <c r="G540" i="2"/>
  <c r="H540" i="2" s="1"/>
  <c r="G532" i="2"/>
  <c r="H532" i="2" s="1"/>
  <c r="G524" i="2"/>
  <c r="H524" i="2" s="1"/>
  <c r="G516" i="2"/>
  <c r="H516" i="2" s="1"/>
  <c r="G508" i="2"/>
  <c r="H508" i="2" s="1"/>
  <c r="G500" i="2"/>
  <c r="H500" i="2" s="1"/>
  <c r="G492" i="2"/>
  <c r="H492" i="2" s="1"/>
  <c r="G484" i="2"/>
  <c r="H484" i="2" s="1"/>
  <c r="G476" i="2"/>
  <c r="H476" i="2" s="1"/>
  <c r="G468" i="2"/>
  <c r="H468" i="2" s="1"/>
  <c r="G460" i="2"/>
  <c r="H460" i="2" s="1"/>
  <c r="G452" i="2"/>
  <c r="H452" i="2" s="1"/>
  <c r="O452" i="2" s="1"/>
  <c r="G444" i="2"/>
  <c r="H444" i="2" s="1"/>
  <c r="G436" i="2"/>
  <c r="H436" i="2" s="1"/>
  <c r="G428" i="2"/>
  <c r="H428" i="2" s="1"/>
  <c r="G420" i="2"/>
  <c r="H420" i="2" s="1"/>
  <c r="O420" i="2" s="1"/>
  <c r="G412" i="2"/>
  <c r="H412" i="2" s="1"/>
  <c r="G404" i="2"/>
  <c r="H404" i="2" s="1"/>
  <c r="G396" i="2"/>
  <c r="H396" i="2" s="1"/>
  <c r="O396" i="2" s="1"/>
  <c r="G388" i="2"/>
  <c r="H388" i="2" s="1"/>
  <c r="G380" i="2"/>
  <c r="H380" i="2" s="1"/>
  <c r="G372" i="2"/>
  <c r="H372" i="2" s="1"/>
  <c r="G364" i="2"/>
  <c r="H364" i="2" s="1"/>
  <c r="G356" i="2"/>
  <c r="H356" i="2" s="1"/>
  <c r="G348" i="2"/>
  <c r="H348" i="2" s="1"/>
  <c r="G340" i="2"/>
  <c r="H340" i="2" s="1"/>
  <c r="G332" i="2"/>
  <c r="H332" i="2" s="1"/>
  <c r="G324" i="2"/>
  <c r="H324" i="2" s="1"/>
  <c r="G316" i="2"/>
  <c r="H316" i="2" s="1"/>
  <c r="G308" i="2"/>
  <c r="H308" i="2" s="1"/>
  <c r="G300" i="2"/>
  <c r="H300" i="2" s="1"/>
  <c r="G292" i="2"/>
  <c r="H292" i="2" s="1"/>
  <c r="G284" i="2"/>
  <c r="H284" i="2" s="1"/>
  <c r="O284" i="2" s="1"/>
  <c r="G276" i="2"/>
  <c r="H276" i="2" s="1"/>
  <c r="G268" i="2"/>
  <c r="H268" i="2" s="1"/>
  <c r="G260" i="2"/>
  <c r="H260" i="2" s="1"/>
  <c r="G252" i="2"/>
  <c r="H252" i="2" s="1"/>
  <c r="G244" i="2"/>
  <c r="H244" i="2" s="1"/>
  <c r="G236" i="2"/>
  <c r="H236" i="2" s="1"/>
  <c r="G228" i="2"/>
  <c r="H228" i="2" s="1"/>
  <c r="G220" i="2"/>
  <c r="H220" i="2" s="1"/>
  <c r="G212" i="2"/>
  <c r="H212" i="2" s="1"/>
  <c r="G204" i="2"/>
  <c r="H204" i="2" s="1"/>
  <c r="G196" i="2"/>
  <c r="H196" i="2" s="1"/>
  <c r="G188" i="2"/>
  <c r="H188" i="2" s="1"/>
  <c r="G180" i="2"/>
  <c r="H180" i="2" s="1"/>
  <c r="G172" i="2"/>
  <c r="H172" i="2" s="1"/>
  <c r="G164" i="2"/>
  <c r="H164" i="2" s="1"/>
  <c r="G156" i="2"/>
  <c r="H156" i="2" s="1"/>
  <c r="G148" i="2"/>
  <c r="H148" i="2" s="1"/>
  <c r="G140" i="2"/>
  <c r="H140" i="2" s="1"/>
  <c r="G132" i="2"/>
  <c r="H132" i="2" s="1"/>
  <c r="G123" i="2"/>
  <c r="H123" i="2" s="1"/>
  <c r="G113" i="2"/>
  <c r="H113" i="2" s="1"/>
  <c r="G102" i="2"/>
  <c r="H102" i="2" s="1"/>
  <c r="G91" i="2"/>
  <c r="H91" i="2" s="1"/>
  <c r="L583" i="2"/>
  <c r="O654" i="2"/>
  <c r="O548" i="2"/>
  <c r="O220" i="2"/>
  <c r="O511" i="2"/>
  <c r="O581" i="2"/>
  <c r="O117" i="2"/>
  <c r="O556" i="2"/>
  <c r="O506" i="2"/>
  <c r="O545" i="2"/>
  <c r="O233" i="2"/>
  <c r="O505" i="2"/>
  <c r="O257" i="2"/>
  <c r="O167" i="2"/>
  <c r="K6" i="10"/>
  <c r="M6" i="10" s="1"/>
  <c r="B1" i="3"/>
  <c r="D56" i="3" s="1"/>
  <c r="H7" i="3"/>
  <c r="C10" i="9" s="1"/>
  <c r="E19" i="5"/>
  <c r="E20" i="5"/>
  <c r="D21" i="5"/>
  <c r="F21" i="5" s="1"/>
  <c r="I36" i="7"/>
  <c r="L36" i="7" s="1"/>
  <c r="G29" i="7"/>
  <c r="G34" i="7"/>
  <c r="G35" i="7" s="1"/>
  <c r="J35" i="7" s="1"/>
  <c r="C36" i="7"/>
  <c r="C64" i="7"/>
  <c r="C70" i="7"/>
  <c r="C71" i="7"/>
  <c r="H34" i="7"/>
  <c r="H35" i="7" s="1"/>
  <c r="K35" i="7" s="1"/>
  <c r="C104" i="7"/>
  <c r="C103" i="7"/>
  <c r="C102" i="7"/>
  <c r="C33" i="7"/>
  <c r="C46" i="7"/>
  <c r="C87" i="7"/>
  <c r="C51" i="7"/>
  <c r="C88" i="7"/>
  <c r="C34" i="7"/>
  <c r="C86" i="7"/>
  <c r="C96" i="7"/>
  <c r="C61" i="7"/>
  <c r="C42" i="7"/>
  <c r="C111" i="7"/>
  <c r="C95" i="7"/>
  <c r="C79" i="7"/>
  <c r="C63" i="7"/>
  <c r="C97" i="7"/>
  <c r="C43" i="7"/>
  <c r="C80" i="7"/>
  <c r="C55" i="7"/>
  <c r="C37" i="7"/>
  <c r="C110" i="7"/>
  <c r="C94" i="7"/>
  <c r="C78" i="7"/>
  <c r="C45" i="7"/>
  <c r="C113" i="7"/>
  <c r="C81" i="7"/>
  <c r="C62" i="7"/>
  <c r="C112" i="7"/>
  <c r="C54" i="7"/>
  <c r="C35" i="7"/>
  <c r="C105" i="7"/>
  <c r="C89" i="7"/>
  <c r="C73" i="7"/>
  <c r="B72" i="7"/>
  <c r="A73" i="7"/>
  <c r="C69" i="7"/>
  <c r="C59" i="7"/>
  <c r="C50" i="7"/>
  <c r="C41" i="7"/>
  <c r="C32" i="7"/>
  <c r="C109" i="7"/>
  <c r="C101" i="7"/>
  <c r="C93" i="7"/>
  <c r="C85" i="7"/>
  <c r="C77" i="7"/>
  <c r="C67" i="7"/>
  <c r="C58" i="7"/>
  <c r="C49" i="7"/>
  <c r="C40" i="7"/>
  <c r="C31" i="7"/>
  <c r="C108" i="7"/>
  <c r="C100" i="7"/>
  <c r="C92" i="7"/>
  <c r="C84" i="7"/>
  <c r="C76" i="7"/>
  <c r="C72" i="7"/>
  <c r="C66" i="7"/>
  <c r="C57" i="7"/>
  <c r="C48" i="7"/>
  <c r="C39" i="7"/>
  <c r="C30" i="7"/>
  <c r="C107" i="7"/>
  <c r="C99" i="7"/>
  <c r="C91" i="7"/>
  <c r="C83" i="7"/>
  <c r="C75" i="7"/>
  <c r="C65" i="7"/>
  <c r="C56" i="7"/>
  <c r="C47" i="7"/>
  <c r="C38" i="7"/>
  <c r="C29" i="7"/>
  <c r="C114" i="7"/>
  <c r="C106" i="7"/>
  <c r="C98" i="7"/>
  <c r="C90" i="7"/>
  <c r="C82" i="7"/>
  <c r="C74" i="7"/>
  <c r="C68" i="7"/>
  <c r="C60" i="7"/>
  <c r="C52" i="7"/>
  <c r="C44" i="7"/>
  <c r="B29" i="7"/>
  <c r="I11" i="11" l="1"/>
  <c r="J11" i="11" s="1"/>
  <c r="E11" i="11"/>
  <c r="D30" i="7"/>
  <c r="D32" i="7"/>
  <c r="D33" i="7"/>
  <c r="D34" i="7"/>
  <c r="D35" i="7"/>
  <c r="D36" i="7"/>
  <c r="D38" i="7"/>
  <c r="D40" i="7"/>
  <c r="D41" i="7"/>
  <c r="D42" i="7"/>
  <c r="D43" i="7"/>
  <c r="D44" i="7"/>
  <c r="D46" i="7"/>
  <c r="D48" i="7"/>
  <c r="D49" i="7"/>
  <c r="D50" i="7"/>
  <c r="D51" i="7"/>
  <c r="D52" i="7"/>
  <c r="D54" i="7"/>
  <c r="D56" i="7"/>
  <c r="D57" i="7"/>
  <c r="D58" i="7"/>
  <c r="D59" i="7"/>
  <c r="D60" i="7"/>
  <c r="D62" i="7"/>
  <c r="D64" i="7"/>
  <c r="D65" i="7"/>
  <c r="D66" i="7"/>
  <c r="D67" i="7"/>
  <c r="D68" i="7"/>
  <c r="D70" i="7"/>
  <c r="D72" i="7"/>
  <c r="D73" i="7"/>
  <c r="D74" i="7"/>
  <c r="D75" i="7"/>
  <c r="D76" i="7"/>
  <c r="D78" i="7"/>
  <c r="D80" i="7"/>
  <c r="D81" i="7"/>
  <c r="D82" i="7"/>
  <c r="D83" i="7"/>
  <c r="D84" i="7"/>
  <c r="D86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28" i="7"/>
  <c r="E4" i="11"/>
  <c r="I4" i="11"/>
  <c r="J4" i="11" s="1"/>
  <c r="P167" i="2"/>
  <c r="B189" i="14"/>
  <c r="P257" i="2"/>
  <c r="B279" i="14"/>
  <c r="P505" i="2"/>
  <c r="B527" i="14"/>
  <c r="P233" i="2"/>
  <c r="B255" i="14"/>
  <c r="P545" i="2"/>
  <c r="B567" i="14"/>
  <c r="P506" i="2"/>
  <c r="B528" i="14"/>
  <c r="P556" i="2"/>
  <c r="B578" i="14"/>
  <c r="P117" i="2"/>
  <c r="B139" i="14"/>
  <c r="P581" i="2"/>
  <c r="B603" i="14"/>
  <c r="P511" i="2"/>
  <c r="B533" i="14"/>
  <c r="P220" i="2"/>
  <c r="B242" i="14"/>
  <c r="P548" i="2"/>
  <c r="B570" i="14"/>
  <c r="P654" i="2"/>
  <c r="B676" i="14"/>
  <c r="P284" i="2"/>
  <c r="B306" i="14"/>
  <c r="P396" i="2"/>
  <c r="B418" i="14"/>
  <c r="P420" i="2"/>
  <c r="B442" i="14"/>
  <c r="P452" i="2"/>
  <c r="B474" i="14"/>
  <c r="P580" i="2"/>
  <c r="B602" i="14"/>
  <c r="P724" i="2"/>
  <c r="B746" i="14"/>
  <c r="P185" i="2"/>
  <c r="B207" i="14"/>
  <c r="P241" i="2"/>
  <c r="B263" i="14"/>
  <c r="P249" i="2"/>
  <c r="B271" i="14"/>
  <c r="P321" i="2"/>
  <c r="B343" i="14"/>
  <c r="P553" i="2"/>
  <c r="B575" i="14"/>
  <c r="P633" i="2"/>
  <c r="B655" i="14"/>
  <c r="P697" i="2"/>
  <c r="B719" i="14"/>
  <c r="P175" i="2"/>
  <c r="B197" i="14"/>
  <c r="P311" i="2"/>
  <c r="B333" i="14"/>
  <c r="P503" i="2"/>
  <c r="B525" i="14"/>
  <c r="P104" i="2"/>
  <c r="B126" i="14"/>
  <c r="P381" i="2"/>
  <c r="B403" i="14"/>
  <c r="P485" i="2"/>
  <c r="B507" i="14"/>
  <c r="P493" i="2"/>
  <c r="B515" i="14"/>
  <c r="P621" i="2"/>
  <c r="B643" i="14"/>
  <c r="P645" i="2"/>
  <c r="B667" i="14"/>
  <c r="P677" i="2"/>
  <c r="B699" i="14"/>
  <c r="P90" i="2"/>
  <c r="B112" i="14"/>
  <c r="P154" i="2"/>
  <c r="B176" i="14"/>
  <c r="P186" i="2"/>
  <c r="B208" i="14"/>
  <c r="P226" i="2"/>
  <c r="B248" i="14"/>
  <c r="P258" i="2"/>
  <c r="B280" i="14"/>
  <c r="P274" i="2"/>
  <c r="B296" i="14"/>
  <c r="P338" i="2"/>
  <c r="B360" i="14"/>
  <c r="P362" i="2"/>
  <c r="B384" i="14"/>
  <c r="P498" i="2"/>
  <c r="B520" i="14"/>
  <c r="P554" i="2"/>
  <c r="B576" i="14"/>
  <c r="P562" i="2"/>
  <c r="B584" i="14"/>
  <c r="P658" i="2"/>
  <c r="B680" i="14"/>
  <c r="P674" i="2"/>
  <c r="B696" i="14"/>
  <c r="P706" i="2"/>
  <c r="B728" i="14"/>
  <c r="P222" i="2"/>
  <c r="B244" i="14"/>
  <c r="P407" i="2"/>
  <c r="B429" i="14"/>
  <c r="P567" i="2"/>
  <c r="B589" i="14"/>
  <c r="P245" i="2"/>
  <c r="B267" i="14"/>
  <c r="P587" i="2"/>
  <c r="B609" i="14"/>
  <c r="P144" i="2"/>
  <c r="B166" i="14"/>
  <c r="P192" i="2"/>
  <c r="B214" i="14"/>
  <c r="P134" i="2"/>
  <c r="B156" i="14"/>
  <c r="P558" i="2"/>
  <c r="B580" i="14"/>
  <c r="P694" i="2"/>
  <c r="B716" i="14"/>
  <c r="P702" i="2"/>
  <c r="B724" i="14"/>
  <c r="P227" i="2"/>
  <c r="B249" i="14"/>
  <c r="P251" i="2"/>
  <c r="B273" i="14"/>
  <c r="P259" i="2"/>
  <c r="B281" i="14"/>
  <c r="P275" i="2"/>
  <c r="B297" i="14"/>
  <c r="P371" i="2"/>
  <c r="B393" i="14"/>
  <c r="P403" i="2"/>
  <c r="B425" i="14"/>
  <c r="P411" i="2"/>
  <c r="B433" i="14"/>
  <c r="P467" i="2"/>
  <c r="B489" i="14"/>
  <c r="P483" i="2"/>
  <c r="B505" i="14"/>
  <c r="P515" i="2"/>
  <c r="B537" i="14"/>
  <c r="P595" i="2"/>
  <c r="B617" i="14"/>
  <c r="P635" i="2"/>
  <c r="B657" i="14"/>
  <c r="P691" i="2"/>
  <c r="B713" i="14"/>
  <c r="P359" i="2"/>
  <c r="B381" i="14"/>
  <c r="P711" i="2"/>
  <c r="B733" i="14"/>
  <c r="P586" i="2"/>
  <c r="B608" i="14"/>
  <c r="P232" i="2"/>
  <c r="B254" i="14"/>
  <c r="P29" i="2"/>
  <c r="B51" i="14"/>
  <c r="P101" i="2"/>
  <c r="B123" i="14"/>
  <c r="O293" i="2"/>
  <c r="O365" i="2"/>
  <c r="O303" i="2"/>
  <c r="P64" i="2"/>
  <c r="B86" i="14"/>
  <c r="P385" i="2"/>
  <c r="B407" i="14"/>
  <c r="O102" i="2"/>
  <c r="O247" i="2"/>
  <c r="O639" i="2"/>
  <c r="P700" i="2"/>
  <c r="B722" i="14"/>
  <c r="P402" i="2"/>
  <c r="B424" i="14"/>
  <c r="P203" i="2"/>
  <c r="B225" i="14"/>
  <c r="P659" i="2"/>
  <c r="B681" i="14"/>
  <c r="O280" i="2"/>
  <c r="P414" i="2"/>
  <c r="B436" i="14"/>
  <c r="O643" i="2"/>
  <c r="O138" i="2"/>
  <c r="P53" i="2"/>
  <c r="B75" i="14"/>
  <c r="O683" i="2"/>
  <c r="O243" i="2"/>
  <c r="O147" i="2"/>
  <c r="O538" i="2"/>
  <c r="F580" i="14"/>
  <c r="F696" i="14"/>
  <c r="F746" i="14"/>
  <c r="F156" i="14"/>
  <c r="F713" i="14"/>
  <c r="F589" i="14"/>
  <c r="F567" i="14"/>
  <c r="F525" i="14"/>
  <c r="F515" i="14"/>
  <c r="F436" i="14"/>
  <c r="F333" i="14"/>
  <c r="F255" i="14"/>
  <c r="F244" i="14"/>
  <c r="F166" i="14"/>
  <c r="F728" i="14"/>
  <c r="F676" i="14"/>
  <c r="F667" i="14"/>
  <c r="F608" i="14"/>
  <c r="F576" i="14"/>
  <c r="F407" i="14"/>
  <c r="F343" i="14"/>
  <c r="F279" i="14"/>
  <c r="F254" i="14"/>
  <c r="F126" i="14"/>
  <c r="F51" i="14"/>
  <c r="F719" i="14"/>
  <c r="F575" i="14"/>
  <c r="F533" i="14"/>
  <c r="F381" i="14"/>
  <c r="F267" i="14"/>
  <c r="F214" i="14"/>
  <c r="F189" i="14"/>
  <c r="F139" i="14"/>
  <c r="F86" i="14"/>
  <c r="F75" i="14"/>
  <c r="F655" i="14"/>
  <c r="F584" i="14"/>
  <c r="F520" i="14"/>
  <c r="F263" i="14"/>
  <c r="F602" i="14"/>
  <c r="F578" i="14"/>
  <c r="F570" i="14"/>
  <c r="F474" i="14"/>
  <c r="F442" i="14"/>
  <c r="F418" i="14"/>
  <c r="F306" i="14"/>
  <c r="F242" i="14"/>
  <c r="F681" i="14"/>
  <c r="F657" i="14"/>
  <c r="F617" i="14"/>
  <c r="F609" i="14"/>
  <c r="F537" i="14"/>
  <c r="F505" i="14"/>
  <c r="F489" i="14"/>
  <c r="F433" i="14"/>
  <c r="F425" i="14"/>
  <c r="F393" i="14"/>
  <c r="F297" i="14"/>
  <c r="F281" i="14"/>
  <c r="F273" i="14"/>
  <c r="F249" i="14"/>
  <c r="F225" i="14"/>
  <c r="F424" i="14"/>
  <c r="F384" i="14"/>
  <c r="F360" i="14"/>
  <c r="F296" i="14"/>
  <c r="F280" i="14"/>
  <c r="F248" i="14"/>
  <c r="F208" i="14"/>
  <c r="F176" i="14"/>
  <c r="F112" i="14"/>
  <c r="F643" i="14"/>
  <c r="F722" i="14"/>
  <c r="F680" i="14"/>
  <c r="F507" i="14"/>
  <c r="F207" i="14"/>
  <c r="F699" i="14"/>
  <c r="F403" i="14"/>
  <c r="F271" i="14"/>
  <c r="F733" i="14"/>
  <c r="F716" i="14"/>
  <c r="F528" i="14"/>
  <c r="F197" i="14"/>
  <c r="F527" i="14"/>
  <c r="F123" i="14"/>
  <c r="F429" i="14"/>
  <c r="F724" i="14"/>
  <c r="F603" i="14"/>
  <c r="O699" i="2"/>
  <c r="O113" i="2"/>
  <c r="O240" i="2"/>
  <c r="O122" i="2"/>
  <c r="O290" i="2"/>
  <c r="O354" i="2"/>
  <c r="O458" i="2"/>
  <c r="O594" i="2"/>
  <c r="O626" i="2"/>
  <c r="O555" i="2"/>
  <c r="O430" i="2"/>
  <c r="O530" i="2"/>
  <c r="O356" i="2"/>
  <c r="O112" i="2"/>
  <c r="O438" i="2"/>
  <c r="O590" i="2"/>
  <c r="O459" i="2"/>
  <c r="O620" i="2"/>
  <c r="O70" i="2"/>
  <c r="O110" i="2"/>
  <c r="O99" i="2"/>
  <c r="O730" i="2"/>
  <c r="O306" i="2"/>
  <c r="O98" i="2"/>
  <c r="O155" i="2"/>
  <c r="O347" i="2"/>
  <c r="O499" i="2"/>
  <c r="O611" i="2"/>
  <c r="O629" i="2"/>
  <c r="O375" i="2"/>
  <c r="O106" i="2"/>
  <c r="O170" i="2"/>
  <c r="O242" i="2"/>
  <c r="O442" i="2"/>
  <c r="O570" i="2"/>
  <c r="O387" i="2"/>
  <c r="O190" i="2"/>
  <c r="O651" i="2"/>
  <c r="O395" i="2"/>
  <c r="L75" i="2"/>
  <c r="O75" i="2" s="1"/>
  <c r="O202" i="2"/>
  <c r="O731" i="2"/>
  <c r="O322" i="2"/>
  <c r="O426" i="2"/>
  <c r="O671" i="2"/>
  <c r="O289" i="2"/>
  <c r="O714" i="2"/>
  <c r="O295" i="2"/>
  <c r="O37" i="2"/>
  <c r="O613" i="2"/>
  <c r="O361" i="2"/>
  <c r="O434" i="2"/>
  <c r="O602" i="2"/>
  <c r="O187" i="2"/>
  <c r="O510" i="2"/>
  <c r="O225" i="2"/>
  <c r="O200" i="2"/>
  <c r="O146" i="2"/>
  <c r="O218" i="2"/>
  <c r="O647" i="2"/>
  <c r="O550" i="2"/>
  <c r="O131" i="2"/>
  <c r="O171" i="2"/>
  <c r="O211" i="2"/>
  <c r="O363" i="2"/>
  <c r="O475" i="2"/>
  <c r="O507" i="2"/>
  <c r="O143" i="2"/>
  <c r="O335" i="2"/>
  <c r="O172" i="2"/>
  <c r="O236" i="2"/>
  <c r="O372" i="2"/>
  <c r="O97" i="2"/>
  <c r="O69" i="2"/>
  <c r="O141" i="2"/>
  <c r="O273" i="2"/>
  <c r="O337" i="2"/>
  <c r="O401" i="2"/>
  <c r="O118" i="2"/>
  <c r="O238" i="2"/>
  <c r="O310" i="2"/>
  <c r="O454" i="2"/>
  <c r="O494" i="2"/>
  <c r="O718" i="2"/>
  <c r="O299" i="2"/>
  <c r="N35" i="7"/>
  <c r="O297" i="2"/>
  <c r="O379" i="2"/>
  <c r="O603" i="2"/>
  <c r="O433" i="2"/>
  <c r="O169" i="2"/>
  <c r="O305" i="2"/>
  <c r="O369" i="2"/>
  <c r="O252" i="2"/>
  <c r="O681" i="2"/>
  <c r="O250" i="2"/>
  <c r="O282" i="2"/>
  <c r="O346" i="2"/>
  <c r="O514" i="2"/>
  <c r="O578" i="2"/>
  <c r="O24" i="2"/>
  <c r="O435" i="2"/>
  <c r="O547" i="2"/>
  <c r="O655" i="2"/>
  <c r="O21" i="2"/>
  <c r="O93" i="2"/>
  <c r="O40" i="2"/>
  <c r="O22" i="2"/>
  <c r="O267" i="2"/>
  <c r="O531" i="2"/>
  <c r="O140" i="2"/>
  <c r="O593" i="2"/>
  <c r="O342" i="2"/>
  <c r="O422" i="2"/>
  <c r="O574" i="2"/>
  <c r="O638" i="2"/>
  <c r="O256" i="2"/>
  <c r="O710" i="2"/>
  <c r="O162" i="2"/>
  <c r="O451" i="2"/>
  <c r="O231" i="2"/>
  <c r="O96" i="2"/>
  <c r="O715" i="2"/>
  <c r="O471" i="2"/>
  <c r="K414" i="2"/>
  <c r="O212" i="2"/>
  <c r="O276" i="2"/>
  <c r="O425" i="2"/>
  <c r="O625" i="2"/>
  <c r="O689" i="2"/>
  <c r="O125" i="2"/>
  <c r="O341" i="2"/>
  <c r="O413" i="2"/>
  <c r="O682" i="2"/>
  <c r="O214" i="2"/>
  <c r="O339" i="2"/>
  <c r="O443" i="2"/>
  <c r="O627" i="2"/>
  <c r="O109" i="2"/>
  <c r="O722" i="2"/>
  <c r="O523" i="2"/>
  <c r="O666" i="2"/>
  <c r="O698" i="2"/>
  <c r="O235" i="2"/>
  <c r="O283" i="2"/>
  <c r="O355" i="2"/>
  <c r="O427" i="2"/>
  <c r="O539" i="2"/>
  <c r="O571" i="2"/>
  <c r="O139" i="2"/>
  <c r="O331" i="2"/>
  <c r="O521" i="2"/>
  <c r="O460" i="2"/>
  <c r="O455" i="2"/>
  <c r="O541" i="2"/>
  <c r="O522" i="2"/>
  <c r="O215" i="2"/>
  <c r="O735" i="2"/>
  <c r="O308" i="2"/>
  <c r="O508" i="2"/>
  <c r="O572" i="2"/>
  <c r="O604" i="2"/>
  <c r="O676" i="2"/>
  <c r="O716" i="2"/>
  <c r="O439" i="2"/>
  <c r="O107" i="2"/>
  <c r="O213" i="2"/>
  <c r="O285" i="2"/>
  <c r="O357" i="2"/>
  <c r="O429" i="2"/>
  <c r="O549" i="2"/>
  <c r="O693" i="2"/>
  <c r="O479" i="2"/>
  <c r="O345" i="2"/>
  <c r="O409" i="2"/>
  <c r="O537" i="2"/>
  <c r="O174" i="2"/>
  <c r="O223" i="2"/>
  <c r="O367" i="2"/>
  <c r="O495" i="2"/>
  <c r="O615" i="2"/>
  <c r="O703" i="2"/>
  <c r="O184" i="2"/>
  <c r="O298" i="2"/>
  <c r="O690" i="2"/>
  <c r="O207" i="2"/>
  <c r="O596" i="2"/>
  <c r="O179" i="2"/>
  <c r="O667" i="2"/>
  <c r="O287" i="2"/>
  <c r="O316" i="2"/>
  <c r="O348" i="2"/>
  <c r="O380" i="2"/>
  <c r="O248" i="2"/>
  <c r="O417" i="2"/>
  <c r="O673" i="2"/>
  <c r="O54" i="2"/>
  <c r="O126" i="2"/>
  <c r="O246" i="2"/>
  <c r="O502" i="2"/>
  <c r="O646" i="2"/>
  <c r="O726" i="2"/>
  <c r="O210" i="2"/>
  <c r="O474" i="2"/>
  <c r="O349" i="2"/>
  <c r="O466" i="2"/>
  <c r="O224" i="2"/>
  <c r="O419" i="2"/>
  <c r="O325" i="2"/>
  <c r="O719" i="2"/>
  <c r="O491" i="2"/>
  <c r="O723" i="2"/>
  <c r="O239" i="2"/>
  <c r="O292" i="2"/>
  <c r="O324" i="2"/>
  <c r="O388" i="2"/>
  <c r="O326" i="2"/>
  <c r="O208" i="2"/>
  <c r="O437" i="2"/>
  <c r="O168" i="2"/>
  <c r="O418" i="2"/>
  <c r="O500" i="2"/>
  <c r="O315" i="2"/>
  <c r="O196" i="2"/>
  <c r="O513" i="2"/>
  <c r="O374" i="2"/>
  <c r="O446" i="2"/>
  <c r="O410" i="2"/>
  <c r="O209" i="2"/>
  <c r="O253" i="2"/>
  <c r="O206" i="2"/>
  <c r="O178" i="2"/>
  <c r="O314" i="2"/>
  <c r="O378" i="2"/>
  <c r="O191" i="2"/>
  <c r="O619" i="2"/>
  <c r="O457" i="2"/>
  <c r="O585" i="2"/>
  <c r="O713" i="2"/>
  <c r="O46" i="2"/>
  <c r="O78" i="2"/>
  <c r="O198" i="2"/>
  <c r="O270" i="2"/>
  <c r="O382" i="2"/>
  <c r="O183" i="2"/>
  <c r="O327" i="2"/>
  <c r="O463" i="2"/>
  <c r="O599" i="2"/>
  <c r="O48" i="2"/>
  <c r="O650" i="2"/>
  <c r="O707" i="2"/>
  <c r="O166" i="2"/>
  <c r="O163" i="2"/>
  <c r="O145" i="2"/>
  <c r="O397" i="2"/>
  <c r="O219" i="2"/>
  <c r="O261" i="2"/>
  <c r="O264" i="2"/>
  <c r="O582" i="2"/>
  <c r="O678" i="2"/>
  <c r="O399" i="2"/>
  <c r="O583" i="2"/>
  <c r="O330" i="2"/>
  <c r="O394" i="2"/>
  <c r="O695" i="2"/>
  <c r="O56" i="2"/>
  <c r="O294" i="2"/>
  <c r="O366" i="2"/>
  <c r="O307" i="2"/>
  <c r="O563" i="2"/>
  <c r="O148" i="2"/>
  <c r="O180" i="2"/>
  <c r="O244" i="2"/>
  <c r="O444" i="2"/>
  <c r="O484" i="2"/>
  <c r="O516" i="2"/>
  <c r="O652" i="2"/>
  <c r="O684" i="2"/>
  <c r="O149" i="2"/>
  <c r="O221" i="2"/>
  <c r="O405" i="2"/>
  <c r="O573" i="2"/>
  <c r="O489" i="2"/>
  <c r="O617" i="2"/>
  <c r="O618" i="2"/>
  <c r="O173" i="2"/>
  <c r="O281" i="2"/>
  <c r="O177" i="2"/>
  <c r="O370" i="2"/>
  <c r="O610" i="2"/>
  <c r="O492" i="2"/>
  <c r="O692" i="2"/>
  <c r="O709" i="2"/>
  <c r="O634" i="2"/>
  <c r="O605" i="2"/>
  <c r="O268" i="2"/>
  <c r="O490" i="2"/>
  <c r="O469" i="2"/>
  <c r="O340" i="2"/>
  <c r="O217" i="2"/>
  <c r="O657" i="2"/>
  <c r="O721" i="2"/>
  <c r="O343" i="2"/>
  <c r="O176" i="2"/>
  <c r="O358" i="2"/>
  <c r="O614" i="2"/>
  <c r="O80" i="2"/>
  <c r="O286" i="2"/>
  <c r="O540" i="2"/>
  <c r="O194" i="2"/>
  <c r="O266" i="2"/>
  <c r="O150" i="2"/>
  <c r="O189" i="2"/>
  <c r="O477" i="2"/>
  <c r="O687" i="2"/>
  <c r="O727" i="2"/>
  <c r="O161" i="2"/>
  <c r="O329" i="2"/>
  <c r="O473" i="2"/>
  <c r="O601" i="2"/>
  <c r="O481" i="2"/>
  <c r="O737" i="2"/>
  <c r="O623" i="2"/>
  <c r="O533" i="2"/>
  <c r="O559" i="2"/>
  <c r="O204" i="2"/>
  <c r="O386" i="2"/>
  <c r="O663" i="2"/>
  <c r="L686" i="2"/>
  <c r="O686" i="2" s="1"/>
  <c r="K686" i="2"/>
  <c r="O404" i="2"/>
  <c r="O393" i="2"/>
  <c r="O642" i="2"/>
  <c r="O333" i="2"/>
  <c r="O86" i="2"/>
  <c r="O278" i="2"/>
  <c r="O535" i="2"/>
  <c r="L565" i="2"/>
  <c r="O565" i="2" s="1"/>
  <c r="K565" i="2"/>
  <c r="O476" i="2"/>
  <c r="O665" i="2"/>
  <c r="O729" i="2"/>
  <c r="O130" i="2"/>
  <c r="O234" i="2"/>
  <c r="O412" i="2"/>
  <c r="O701" i="2"/>
  <c r="O91" i="2"/>
  <c r="O265" i="2"/>
  <c r="O487" i="2"/>
  <c r="O156" i="2"/>
  <c r="O45" i="2"/>
  <c r="O197" i="2"/>
  <c r="O269" i="2"/>
  <c r="O622" i="2"/>
  <c r="O478" i="2"/>
  <c r="O201" i="2"/>
  <c r="O188" i="2"/>
  <c r="O644" i="2"/>
  <c r="O649" i="2"/>
  <c r="O609" i="2"/>
  <c r="O436" i="2"/>
  <c r="O137" i="2"/>
  <c r="O415" i="2"/>
  <c r="O77" i="2"/>
  <c r="O157" i="2"/>
  <c r="O229" i="2"/>
  <c r="O301" i="2"/>
  <c r="O445" i="2"/>
  <c r="O517" i="2"/>
  <c r="O653" i="2"/>
  <c r="O725" i="2"/>
  <c r="O738" i="2"/>
  <c r="O105" i="2"/>
  <c r="O182" i="2"/>
  <c r="O254" i="2"/>
  <c r="O318" i="2"/>
  <c r="O390" i="2"/>
  <c r="O462" i="2"/>
  <c r="O734" i="2"/>
  <c r="O123" i="2"/>
  <c r="O195" i="2"/>
  <c r="O127" i="2"/>
  <c r="O255" i="2"/>
  <c r="O319" i="2"/>
  <c r="O383" i="2"/>
  <c r="O447" i="2"/>
  <c r="O132" i="2"/>
  <c r="O164" i="2"/>
  <c r="O228" i="2"/>
  <c r="O260" i="2"/>
  <c r="O300" i="2"/>
  <c r="O332" i="2"/>
  <c r="O364" i="2"/>
  <c r="O62" i="2"/>
  <c r="O152" i="2"/>
  <c r="O133" i="2"/>
  <c r="O205" i="2"/>
  <c r="O389" i="2"/>
  <c r="O423" i="2"/>
  <c r="O120" i="2"/>
  <c r="O313" i="2"/>
  <c r="O377" i="2"/>
  <c r="O441" i="2"/>
  <c r="O38" i="2"/>
  <c r="O142" i="2"/>
  <c r="O334" i="2"/>
  <c r="O159" i="2"/>
  <c r="O279" i="2"/>
  <c r="O431" i="2"/>
  <c r="O575" i="2"/>
  <c r="O675" i="2"/>
  <c r="O524" i="2"/>
  <c r="O588" i="2"/>
  <c r="O660" i="2"/>
  <c r="O121" i="2"/>
  <c r="O153" i="2"/>
  <c r="O353" i="2"/>
  <c r="O465" i="2"/>
  <c r="O497" i="2"/>
  <c r="O529" i="2"/>
  <c r="O561" i="2"/>
  <c r="O88" i="2"/>
  <c r="O151" i="2"/>
  <c r="O271" i="2"/>
  <c r="O453" i="2"/>
  <c r="O525" i="2"/>
  <c r="O597" i="2"/>
  <c r="O669" i="2"/>
  <c r="O733" i="2"/>
  <c r="O114" i="2"/>
  <c r="O450" i="2"/>
  <c r="O482" i="2"/>
  <c r="O546" i="2"/>
  <c r="O351" i="2"/>
  <c r="O527" i="2"/>
  <c r="O115" i="2"/>
  <c r="O398" i="2"/>
  <c r="O470" i="2"/>
  <c r="O534" i="2"/>
  <c r="O606" i="2"/>
  <c r="O670" i="2"/>
  <c r="O291" i="2"/>
  <c r="O323" i="2"/>
  <c r="O579" i="2"/>
  <c r="O135" i="2"/>
  <c r="O199" i="2"/>
  <c r="O263" i="2"/>
  <c r="O519" i="2"/>
  <c r="O591" i="2"/>
  <c r="O428" i="2"/>
  <c r="O532" i="2"/>
  <c r="O564" i="2"/>
  <c r="O628" i="2"/>
  <c r="O668" i="2"/>
  <c r="O708" i="2"/>
  <c r="O391" i="2"/>
  <c r="O551" i="2"/>
  <c r="O85" i="2"/>
  <c r="O160" i="2"/>
  <c r="O61" i="2"/>
  <c r="O165" i="2"/>
  <c r="O237" i="2"/>
  <c r="O277" i="2"/>
  <c r="O317" i="2"/>
  <c r="O421" i="2"/>
  <c r="O461" i="2"/>
  <c r="O509" i="2"/>
  <c r="O589" i="2"/>
  <c r="O637" i="2"/>
  <c r="O685" i="2"/>
  <c r="O717" i="2"/>
  <c r="O631" i="2"/>
  <c r="O136" i="2"/>
  <c r="O216" i="2"/>
  <c r="O129" i="2"/>
  <c r="O193" i="2"/>
  <c r="O577" i="2"/>
  <c r="O641" i="2"/>
  <c r="O705" i="2"/>
  <c r="O230" i="2"/>
  <c r="O262" i="2"/>
  <c r="O302" i="2"/>
  <c r="O406" i="2"/>
  <c r="O486" i="2"/>
  <c r="O518" i="2"/>
  <c r="O566" i="2"/>
  <c r="O598" i="2"/>
  <c r="O630" i="2"/>
  <c r="O662" i="2"/>
  <c r="O607" i="2"/>
  <c r="O32" i="2"/>
  <c r="O128" i="2"/>
  <c r="O468" i="2"/>
  <c r="O557" i="2"/>
  <c r="O94" i="2"/>
  <c r="O526" i="2"/>
  <c r="L83" i="2"/>
  <c r="O83" i="2" s="1"/>
  <c r="K83" i="2"/>
  <c r="K57" i="2"/>
  <c r="L57" i="2"/>
  <c r="O57" i="2" s="1"/>
  <c r="L501" i="2"/>
  <c r="O501" i="2" s="1"/>
  <c r="K501" i="2"/>
  <c r="K560" i="2"/>
  <c r="L560" i="2"/>
  <c r="O560" i="2" s="1"/>
  <c r="L636" i="2"/>
  <c r="O636" i="2" s="1"/>
  <c r="K636" i="2"/>
  <c r="L19" i="2"/>
  <c r="O19" i="2" s="1"/>
  <c r="K19" i="2"/>
  <c r="L31" i="2"/>
  <c r="O31" i="2" s="1"/>
  <c r="K31" i="2"/>
  <c r="L95" i="2"/>
  <c r="O95" i="2" s="1"/>
  <c r="K95" i="2"/>
  <c r="O679" i="2"/>
  <c r="L373" i="2"/>
  <c r="O373" i="2" s="1"/>
  <c r="K373" i="2"/>
  <c r="L25" i="2"/>
  <c r="O25" i="2" s="1"/>
  <c r="K25" i="2"/>
  <c r="K68" i="2"/>
  <c r="L68" i="2"/>
  <c r="O68" i="2" s="1"/>
  <c r="L368" i="2"/>
  <c r="O368" i="2" s="1"/>
  <c r="K368" i="2"/>
  <c r="K592" i="2"/>
  <c r="L592" i="2"/>
  <c r="O592" i="2" s="1"/>
  <c r="L33" i="2"/>
  <c r="O33" i="2" s="1"/>
  <c r="K33" i="2"/>
  <c r="L65" i="2"/>
  <c r="O65" i="2" s="1"/>
  <c r="K65" i="2"/>
  <c r="O569" i="2"/>
  <c r="L23" i="2"/>
  <c r="O23" i="2" s="1"/>
  <c r="K23" i="2"/>
  <c r="L103" i="2"/>
  <c r="O103" i="2" s="1"/>
  <c r="K103" i="2"/>
  <c r="L26" i="2"/>
  <c r="O26" i="2" s="1"/>
  <c r="K26" i="2"/>
  <c r="L58" i="2"/>
  <c r="O58" i="2" s="1"/>
  <c r="K58" i="2"/>
  <c r="L732" i="2"/>
  <c r="O732" i="2" s="1"/>
  <c r="K732" i="2"/>
  <c r="K27" i="2"/>
  <c r="L27" i="2"/>
  <c r="O27" i="2" s="1"/>
  <c r="K44" i="2"/>
  <c r="L44" i="2"/>
  <c r="O44" i="2" s="1"/>
  <c r="K76" i="2"/>
  <c r="L76" i="2"/>
  <c r="O76" i="2" s="1"/>
  <c r="K108" i="2"/>
  <c r="L108" i="2"/>
  <c r="O108" i="2" s="1"/>
  <c r="L181" i="2"/>
  <c r="O181" i="2" s="1"/>
  <c r="K181" i="2"/>
  <c r="L312" i="2"/>
  <c r="O312" i="2" s="1"/>
  <c r="K312" i="2"/>
  <c r="K344" i="2"/>
  <c r="L344" i="2"/>
  <c r="O344" i="2" s="1"/>
  <c r="L376" i="2"/>
  <c r="O376" i="2" s="1"/>
  <c r="K376" i="2"/>
  <c r="K408" i="2"/>
  <c r="L408" i="2"/>
  <c r="O408" i="2" s="1"/>
  <c r="K440" i="2"/>
  <c r="L440" i="2"/>
  <c r="O440" i="2" s="1"/>
  <c r="K472" i="2"/>
  <c r="L472" i="2"/>
  <c r="O472" i="2" s="1"/>
  <c r="K504" i="2"/>
  <c r="L504" i="2"/>
  <c r="O504" i="2" s="1"/>
  <c r="K536" i="2"/>
  <c r="L536" i="2"/>
  <c r="O536" i="2" s="1"/>
  <c r="K568" i="2"/>
  <c r="L568" i="2"/>
  <c r="O568" i="2" s="1"/>
  <c r="K600" i="2"/>
  <c r="L600" i="2"/>
  <c r="O600" i="2" s="1"/>
  <c r="K632" i="2"/>
  <c r="L632" i="2"/>
  <c r="O632" i="2" s="1"/>
  <c r="K664" i="2"/>
  <c r="L664" i="2"/>
  <c r="O664" i="2" s="1"/>
  <c r="K696" i="2"/>
  <c r="L696" i="2"/>
  <c r="O696" i="2" s="1"/>
  <c r="K728" i="2"/>
  <c r="L728" i="2"/>
  <c r="O728" i="2" s="1"/>
  <c r="L158" i="2"/>
  <c r="O158" i="2" s="1"/>
  <c r="K158" i="2"/>
  <c r="L87" i="2"/>
  <c r="O87" i="2" s="1"/>
  <c r="K87" i="2"/>
  <c r="L304" i="2"/>
  <c r="O304" i="2" s="1"/>
  <c r="K304" i="2"/>
  <c r="K432" i="2"/>
  <c r="L432" i="2"/>
  <c r="O432" i="2" s="1"/>
  <c r="K528" i="2"/>
  <c r="L528" i="2"/>
  <c r="O528" i="2" s="1"/>
  <c r="K624" i="2"/>
  <c r="L624" i="2"/>
  <c r="O624" i="2" s="1"/>
  <c r="O449" i="2"/>
  <c r="L59" i="2"/>
  <c r="O59" i="2" s="1"/>
  <c r="K59" i="2"/>
  <c r="L350" i="2"/>
  <c r="O350" i="2" s="1"/>
  <c r="K350" i="2"/>
  <c r="L39" i="2"/>
  <c r="O39" i="2" s="1"/>
  <c r="K39" i="2"/>
  <c r="L111" i="2"/>
  <c r="O111" i="2" s="1"/>
  <c r="K111" i="2"/>
  <c r="L50" i="2"/>
  <c r="O50" i="2" s="1"/>
  <c r="K50" i="2"/>
  <c r="K100" i="2"/>
  <c r="L100" i="2"/>
  <c r="O100" i="2" s="1"/>
  <c r="K720" i="2"/>
  <c r="L720" i="2"/>
  <c r="O720" i="2" s="1"/>
  <c r="L41" i="2"/>
  <c r="O41" i="2" s="1"/>
  <c r="K41" i="2"/>
  <c r="L73" i="2"/>
  <c r="O73" i="2" s="1"/>
  <c r="K73" i="2"/>
  <c r="L47" i="2"/>
  <c r="O47" i="2" s="1"/>
  <c r="K47" i="2"/>
  <c r="L119" i="2"/>
  <c r="O119" i="2" s="1"/>
  <c r="K119" i="2"/>
  <c r="L34" i="2"/>
  <c r="O34" i="2" s="1"/>
  <c r="K34" i="2"/>
  <c r="L66" i="2"/>
  <c r="O66" i="2" s="1"/>
  <c r="K66" i="2"/>
  <c r="L71" i="2"/>
  <c r="O71" i="2" s="1"/>
  <c r="K71" i="2"/>
  <c r="L67" i="2"/>
  <c r="O67" i="2" s="1"/>
  <c r="K67" i="2"/>
  <c r="K20" i="2"/>
  <c r="L20" i="2"/>
  <c r="O20" i="2" s="1"/>
  <c r="L52" i="2"/>
  <c r="O52" i="2" s="1"/>
  <c r="K52" i="2"/>
  <c r="L84" i="2"/>
  <c r="O84" i="2" s="1"/>
  <c r="K84" i="2"/>
  <c r="L116" i="2"/>
  <c r="O116" i="2" s="1"/>
  <c r="K116" i="2"/>
  <c r="O612" i="2"/>
  <c r="L661" i="2"/>
  <c r="O661" i="2" s="1"/>
  <c r="K661" i="2"/>
  <c r="L543" i="2"/>
  <c r="O543" i="2" s="1"/>
  <c r="K543" i="2"/>
  <c r="L288" i="2"/>
  <c r="O288" i="2" s="1"/>
  <c r="K288" i="2"/>
  <c r="L320" i="2"/>
  <c r="O320" i="2" s="1"/>
  <c r="K320" i="2"/>
  <c r="K352" i="2"/>
  <c r="L352" i="2"/>
  <c r="O352" i="2" s="1"/>
  <c r="L384" i="2"/>
  <c r="O384" i="2" s="1"/>
  <c r="K384" i="2"/>
  <c r="K416" i="2"/>
  <c r="L416" i="2"/>
  <c r="O416" i="2" s="1"/>
  <c r="K448" i="2"/>
  <c r="L448" i="2"/>
  <c r="O448" i="2" s="1"/>
  <c r="K480" i="2"/>
  <c r="L480" i="2"/>
  <c r="O480" i="2" s="1"/>
  <c r="K512" i="2"/>
  <c r="L512" i="2"/>
  <c r="O512" i="2" s="1"/>
  <c r="K544" i="2"/>
  <c r="L544" i="2"/>
  <c r="O544" i="2" s="1"/>
  <c r="K576" i="2"/>
  <c r="L576" i="2"/>
  <c r="O576" i="2" s="1"/>
  <c r="K608" i="2"/>
  <c r="L608" i="2"/>
  <c r="O608" i="2" s="1"/>
  <c r="K640" i="2"/>
  <c r="L640" i="2"/>
  <c r="O640" i="2" s="1"/>
  <c r="K672" i="2"/>
  <c r="L672" i="2"/>
  <c r="O672" i="2" s="1"/>
  <c r="K704" i="2"/>
  <c r="L704" i="2"/>
  <c r="O704" i="2" s="1"/>
  <c r="K736" i="2"/>
  <c r="L736" i="2"/>
  <c r="O736" i="2" s="1"/>
  <c r="L79" i="2"/>
  <c r="O79" i="2" s="1"/>
  <c r="K79" i="2"/>
  <c r="L542" i="2"/>
  <c r="O542" i="2" s="1"/>
  <c r="K542" i="2"/>
  <c r="L336" i="2"/>
  <c r="O336" i="2" s="1"/>
  <c r="K336" i="2"/>
  <c r="K464" i="2"/>
  <c r="L464" i="2"/>
  <c r="O464" i="2" s="1"/>
  <c r="K656" i="2"/>
  <c r="L656" i="2"/>
  <c r="O656" i="2" s="1"/>
  <c r="K35" i="2"/>
  <c r="L35" i="2"/>
  <c r="O35" i="2" s="1"/>
  <c r="L55" i="2"/>
  <c r="O55" i="2" s="1"/>
  <c r="K55" i="2"/>
  <c r="K89" i="2"/>
  <c r="L89" i="2"/>
  <c r="O89" i="2" s="1"/>
  <c r="L82" i="2"/>
  <c r="O82" i="2" s="1"/>
  <c r="K82" i="2"/>
  <c r="L309" i="2"/>
  <c r="O309" i="2" s="1"/>
  <c r="K309" i="2"/>
  <c r="L51" i="2"/>
  <c r="O51" i="2" s="1"/>
  <c r="K51" i="2"/>
  <c r="K36" i="2"/>
  <c r="L36" i="2"/>
  <c r="O36" i="2" s="1"/>
  <c r="L272" i="2"/>
  <c r="O272" i="2" s="1"/>
  <c r="K272" i="2"/>
  <c r="K400" i="2"/>
  <c r="L400" i="2"/>
  <c r="O400" i="2" s="1"/>
  <c r="K496" i="2"/>
  <c r="L496" i="2"/>
  <c r="O496" i="2" s="1"/>
  <c r="K688" i="2"/>
  <c r="L688" i="2"/>
  <c r="O688" i="2" s="1"/>
  <c r="L49" i="2"/>
  <c r="O49" i="2" s="1"/>
  <c r="K49" i="2"/>
  <c r="L81" i="2"/>
  <c r="O81" i="2" s="1"/>
  <c r="K81" i="2"/>
  <c r="L63" i="2"/>
  <c r="O63" i="2" s="1"/>
  <c r="K63" i="2"/>
  <c r="L42" i="2"/>
  <c r="O42" i="2" s="1"/>
  <c r="K42" i="2"/>
  <c r="L74" i="2"/>
  <c r="O74" i="2" s="1"/>
  <c r="K74" i="2"/>
  <c r="L43" i="2"/>
  <c r="O43" i="2" s="1"/>
  <c r="K43" i="2"/>
  <c r="L28" i="2"/>
  <c r="O28" i="2" s="1"/>
  <c r="K28" i="2"/>
  <c r="K60" i="2"/>
  <c r="L60" i="2"/>
  <c r="O60" i="2" s="1"/>
  <c r="K92" i="2"/>
  <c r="L92" i="2"/>
  <c r="O92" i="2" s="1"/>
  <c r="K124" i="2"/>
  <c r="L124" i="2"/>
  <c r="O124" i="2" s="1"/>
  <c r="L30" i="2"/>
  <c r="O30" i="2" s="1"/>
  <c r="K30" i="2"/>
  <c r="L72" i="2"/>
  <c r="O72" i="2" s="1"/>
  <c r="K72" i="2"/>
  <c r="K296" i="2"/>
  <c r="L296" i="2"/>
  <c r="O296" i="2" s="1"/>
  <c r="K328" i="2"/>
  <c r="L328" i="2"/>
  <c r="O328" i="2" s="1"/>
  <c r="L360" i="2"/>
  <c r="O360" i="2" s="1"/>
  <c r="K360" i="2"/>
  <c r="L392" i="2"/>
  <c r="O392" i="2" s="1"/>
  <c r="K392" i="2"/>
  <c r="K424" i="2"/>
  <c r="L424" i="2"/>
  <c r="O424" i="2" s="1"/>
  <c r="K456" i="2"/>
  <c r="L456" i="2"/>
  <c r="O456" i="2" s="1"/>
  <c r="K488" i="2"/>
  <c r="L488" i="2"/>
  <c r="O488" i="2" s="1"/>
  <c r="K520" i="2"/>
  <c r="L520" i="2"/>
  <c r="O520" i="2" s="1"/>
  <c r="K552" i="2"/>
  <c r="L552" i="2"/>
  <c r="O552" i="2" s="1"/>
  <c r="K584" i="2"/>
  <c r="L584" i="2"/>
  <c r="O584" i="2" s="1"/>
  <c r="K616" i="2"/>
  <c r="L616" i="2"/>
  <c r="O616" i="2" s="1"/>
  <c r="K648" i="2"/>
  <c r="L648" i="2"/>
  <c r="O648" i="2" s="1"/>
  <c r="K680" i="2"/>
  <c r="L680" i="2"/>
  <c r="O680" i="2" s="1"/>
  <c r="K712" i="2"/>
  <c r="L712" i="2"/>
  <c r="O712" i="2" s="1"/>
  <c r="D71" i="3"/>
  <c r="D55" i="3"/>
  <c r="D45" i="3"/>
  <c r="D51" i="3"/>
  <c r="D57" i="3"/>
  <c r="D42" i="3"/>
  <c r="D40" i="3"/>
  <c r="D73" i="3"/>
  <c r="D76" i="3"/>
  <c r="D66" i="3"/>
  <c r="D52" i="3"/>
  <c r="D81" i="3"/>
  <c r="D46" i="3"/>
  <c r="D41" i="3"/>
  <c r="D77" i="3"/>
  <c r="D39" i="3"/>
  <c r="D78" i="3"/>
  <c r="D69" i="3"/>
  <c r="D72" i="3"/>
  <c r="D63" i="3"/>
  <c r="D67" i="3"/>
  <c r="D43" i="3"/>
  <c r="D54" i="3"/>
  <c r="D50" i="3"/>
  <c r="D48" i="3"/>
  <c r="D79" i="3"/>
  <c r="D74" i="3"/>
  <c r="D65" i="3"/>
  <c r="D68" i="3"/>
  <c r="D49" i="3"/>
  <c r="D47" i="3"/>
  <c r="D44" i="3"/>
  <c r="D80" i="3"/>
  <c r="D75" i="3"/>
  <c r="D70" i="3"/>
  <c r="D53" i="3"/>
  <c r="D64" i="3"/>
  <c r="E21" i="5"/>
  <c r="D22" i="5"/>
  <c r="F22" i="5" s="1"/>
  <c r="G36" i="7"/>
  <c r="J36" i="7" s="1"/>
  <c r="I37" i="7"/>
  <c r="L37" i="7" s="1"/>
  <c r="H36" i="7"/>
  <c r="K36" i="7" s="1"/>
  <c r="A74" i="7"/>
  <c r="B73" i="7"/>
  <c r="B30" i="7"/>
  <c r="N10" i="2"/>
  <c r="N11" i="2"/>
  <c r="N12" i="2"/>
  <c r="N13" i="2"/>
  <c r="N14" i="2"/>
  <c r="N15" i="2"/>
  <c r="N16" i="2"/>
  <c r="N17" i="2"/>
  <c r="N18" i="2"/>
  <c r="N9" i="2"/>
  <c r="B29" i="3"/>
  <c r="D29" i="3" s="1"/>
  <c r="B22" i="3"/>
  <c r="D22" i="3" s="1"/>
  <c r="B27" i="3"/>
  <c r="D27" i="3" s="1"/>
  <c r="B17" i="3"/>
  <c r="D17" i="3" s="1"/>
  <c r="B16" i="3"/>
  <c r="D16" i="3" s="1"/>
  <c r="D18" i="3"/>
  <c r="B19" i="3"/>
  <c r="D19" i="3" s="1"/>
  <c r="B20" i="3"/>
  <c r="D20" i="3" s="1"/>
  <c r="B21" i="3"/>
  <c r="D21" i="3" s="1"/>
  <c r="B23" i="3"/>
  <c r="D23" i="3" s="1"/>
  <c r="B24" i="3"/>
  <c r="D24" i="3" s="1"/>
  <c r="B25" i="3"/>
  <c r="D25" i="3" s="1"/>
  <c r="B26" i="3"/>
  <c r="D26" i="3" s="1"/>
  <c r="B28" i="3"/>
  <c r="D28" i="3" s="1"/>
  <c r="B30" i="3"/>
  <c r="D30" i="3" s="1"/>
  <c r="B31" i="3"/>
  <c r="D31" i="3" s="1"/>
  <c r="B32" i="3"/>
  <c r="D32" i="3" s="1"/>
  <c r="B33" i="3"/>
  <c r="D33" i="3" s="1"/>
  <c r="B34" i="3"/>
  <c r="D34" i="3" s="1"/>
  <c r="C18" i="2"/>
  <c r="I18" i="2" s="1"/>
  <c r="J18" i="2" s="1"/>
  <c r="C17" i="2"/>
  <c r="I17" i="2" s="1"/>
  <c r="J17" i="2" s="1"/>
  <c r="C16" i="2"/>
  <c r="G16" i="2" s="1"/>
  <c r="H16" i="2" s="1"/>
  <c r="C15" i="2"/>
  <c r="G15" i="2" s="1"/>
  <c r="H15" i="2" s="1"/>
  <c r="C14" i="2"/>
  <c r="I14" i="2" s="1"/>
  <c r="J14" i="2" s="1"/>
  <c r="L14" i="2" s="1"/>
  <c r="C13" i="2"/>
  <c r="I13" i="2" s="1"/>
  <c r="J13" i="2" s="1"/>
  <c r="L13" i="2" s="1"/>
  <c r="C12" i="2"/>
  <c r="G12" i="2" s="1"/>
  <c r="H12" i="2" s="1"/>
  <c r="C11" i="2"/>
  <c r="G11" i="2" s="1"/>
  <c r="H11" i="2" s="1"/>
  <c r="C10" i="2"/>
  <c r="I10" i="2" s="1"/>
  <c r="J10" i="2" s="1"/>
  <c r="C9" i="2"/>
  <c r="G9" i="2" s="1"/>
  <c r="H9" i="2" s="1"/>
  <c r="P712" i="2" l="1"/>
  <c r="B734" i="14"/>
  <c r="F734" i="14" s="1"/>
  <c r="P680" i="2"/>
  <c r="B702" i="14"/>
  <c r="F702" i="14" s="1"/>
  <c r="P648" i="2"/>
  <c r="B670" i="14"/>
  <c r="F670" i="14" s="1"/>
  <c r="P616" i="2"/>
  <c r="B638" i="14"/>
  <c r="F638" i="14" s="1"/>
  <c r="P584" i="2"/>
  <c r="B606" i="14"/>
  <c r="F606" i="14" s="1"/>
  <c r="P552" i="2"/>
  <c r="B574" i="14"/>
  <c r="F574" i="14" s="1"/>
  <c r="P520" i="2"/>
  <c r="B542" i="14"/>
  <c r="F542" i="14" s="1"/>
  <c r="P488" i="2"/>
  <c r="B510" i="14"/>
  <c r="F510" i="14" s="1"/>
  <c r="P456" i="2"/>
  <c r="B478" i="14"/>
  <c r="F478" i="14" s="1"/>
  <c r="P424" i="2"/>
  <c r="B446" i="14"/>
  <c r="F446" i="14" s="1"/>
  <c r="P392" i="2"/>
  <c r="B414" i="14"/>
  <c r="F414" i="14" s="1"/>
  <c r="P360" i="2"/>
  <c r="B382" i="14"/>
  <c r="F382" i="14" s="1"/>
  <c r="P328" i="2"/>
  <c r="B350" i="14"/>
  <c r="F350" i="14" s="1"/>
  <c r="P296" i="2"/>
  <c r="B318" i="14"/>
  <c r="F318" i="14" s="1"/>
  <c r="P72" i="2"/>
  <c r="B94" i="14"/>
  <c r="F94" i="14" s="1"/>
  <c r="P30" i="2"/>
  <c r="B52" i="14"/>
  <c r="F52" i="14" s="1"/>
  <c r="P124" i="2"/>
  <c r="B146" i="14"/>
  <c r="F146" i="14" s="1"/>
  <c r="P92" i="2"/>
  <c r="B114" i="14"/>
  <c r="F114" i="14" s="1"/>
  <c r="P60" i="2"/>
  <c r="B82" i="14"/>
  <c r="F82" i="14" s="1"/>
  <c r="P28" i="2"/>
  <c r="B50" i="14"/>
  <c r="F50" i="14" s="1"/>
  <c r="P43" i="2"/>
  <c r="B65" i="14"/>
  <c r="F65" i="14" s="1"/>
  <c r="P74" i="2"/>
  <c r="B96" i="14"/>
  <c r="F96" i="14" s="1"/>
  <c r="P42" i="2"/>
  <c r="B64" i="14"/>
  <c r="F64" i="14" s="1"/>
  <c r="P63" i="2"/>
  <c r="B85" i="14"/>
  <c r="F85" i="14" s="1"/>
  <c r="P81" i="2"/>
  <c r="B103" i="14"/>
  <c r="F103" i="14" s="1"/>
  <c r="P49" i="2"/>
  <c r="B71" i="14"/>
  <c r="F71" i="14" s="1"/>
  <c r="P688" i="2"/>
  <c r="B710" i="14"/>
  <c r="F710" i="14" s="1"/>
  <c r="P496" i="2"/>
  <c r="B518" i="14"/>
  <c r="F518" i="14" s="1"/>
  <c r="P400" i="2"/>
  <c r="B422" i="14"/>
  <c r="F422" i="14" s="1"/>
  <c r="P272" i="2"/>
  <c r="B294" i="14"/>
  <c r="F294" i="14" s="1"/>
  <c r="P36" i="2"/>
  <c r="B58" i="14"/>
  <c r="F58" i="14" s="1"/>
  <c r="P51" i="2"/>
  <c r="B73" i="14"/>
  <c r="F73" i="14" s="1"/>
  <c r="P309" i="2"/>
  <c r="B331" i="14"/>
  <c r="F331" i="14" s="1"/>
  <c r="P82" i="2"/>
  <c r="B104" i="14"/>
  <c r="F104" i="14" s="1"/>
  <c r="P89" i="2"/>
  <c r="B111" i="14"/>
  <c r="F111" i="14" s="1"/>
  <c r="P55" i="2"/>
  <c r="B77" i="14"/>
  <c r="F77" i="14" s="1"/>
  <c r="P35" i="2"/>
  <c r="B57" i="14"/>
  <c r="F57" i="14" s="1"/>
  <c r="P656" i="2"/>
  <c r="B678" i="14"/>
  <c r="F678" i="14" s="1"/>
  <c r="P464" i="2"/>
  <c r="B486" i="14"/>
  <c r="F486" i="14" s="1"/>
  <c r="P336" i="2"/>
  <c r="B358" i="14"/>
  <c r="F358" i="14" s="1"/>
  <c r="P542" i="2"/>
  <c r="B564" i="14"/>
  <c r="F564" i="14" s="1"/>
  <c r="P79" i="2"/>
  <c r="B101" i="14"/>
  <c r="F101" i="14" s="1"/>
  <c r="P736" i="2"/>
  <c r="B758" i="14"/>
  <c r="F758" i="14" s="1"/>
  <c r="P704" i="2"/>
  <c r="B726" i="14"/>
  <c r="F726" i="14" s="1"/>
  <c r="P672" i="2"/>
  <c r="B694" i="14"/>
  <c r="F694" i="14" s="1"/>
  <c r="P640" i="2"/>
  <c r="B662" i="14"/>
  <c r="F662" i="14" s="1"/>
  <c r="P608" i="2"/>
  <c r="B630" i="14"/>
  <c r="F630" i="14" s="1"/>
  <c r="P576" i="2"/>
  <c r="B598" i="14"/>
  <c r="F598" i="14" s="1"/>
  <c r="P544" i="2"/>
  <c r="B566" i="14"/>
  <c r="F566" i="14" s="1"/>
  <c r="P512" i="2"/>
  <c r="B534" i="14"/>
  <c r="F534" i="14" s="1"/>
  <c r="P480" i="2"/>
  <c r="B502" i="14"/>
  <c r="F502" i="14" s="1"/>
  <c r="P448" i="2"/>
  <c r="B470" i="14"/>
  <c r="F470" i="14" s="1"/>
  <c r="P416" i="2"/>
  <c r="B438" i="14"/>
  <c r="F438" i="14" s="1"/>
  <c r="P384" i="2"/>
  <c r="B406" i="14"/>
  <c r="F406" i="14" s="1"/>
  <c r="P352" i="2"/>
  <c r="B374" i="14"/>
  <c r="F374" i="14" s="1"/>
  <c r="P320" i="2"/>
  <c r="B342" i="14"/>
  <c r="F342" i="14" s="1"/>
  <c r="P288" i="2"/>
  <c r="B310" i="14"/>
  <c r="F310" i="14" s="1"/>
  <c r="P543" i="2"/>
  <c r="B565" i="14"/>
  <c r="F565" i="14" s="1"/>
  <c r="P661" i="2"/>
  <c r="B683" i="14"/>
  <c r="F683" i="14" s="1"/>
  <c r="P612" i="2"/>
  <c r="B634" i="14"/>
  <c r="F634" i="14" s="1"/>
  <c r="P116" i="2"/>
  <c r="B138" i="14"/>
  <c r="F138" i="14" s="1"/>
  <c r="P84" i="2"/>
  <c r="B106" i="14"/>
  <c r="F106" i="14" s="1"/>
  <c r="P52" i="2"/>
  <c r="B74" i="14"/>
  <c r="F74" i="14" s="1"/>
  <c r="P20" i="2"/>
  <c r="B42" i="14"/>
  <c r="F42" i="14" s="1"/>
  <c r="P67" i="2"/>
  <c r="B89" i="14"/>
  <c r="F89" i="14" s="1"/>
  <c r="P71" i="2"/>
  <c r="B93" i="14"/>
  <c r="F93" i="14" s="1"/>
  <c r="P66" i="2"/>
  <c r="B88" i="14"/>
  <c r="F88" i="14" s="1"/>
  <c r="P34" i="2"/>
  <c r="B56" i="14"/>
  <c r="F56" i="14" s="1"/>
  <c r="P119" i="2"/>
  <c r="B141" i="14"/>
  <c r="F141" i="14" s="1"/>
  <c r="P47" i="2"/>
  <c r="B69" i="14"/>
  <c r="F69" i="14" s="1"/>
  <c r="P73" i="2"/>
  <c r="B95" i="14"/>
  <c r="F95" i="14" s="1"/>
  <c r="P41" i="2"/>
  <c r="B63" i="14"/>
  <c r="F63" i="14" s="1"/>
  <c r="P720" i="2"/>
  <c r="B742" i="14"/>
  <c r="F742" i="14" s="1"/>
  <c r="P100" i="2"/>
  <c r="B122" i="14"/>
  <c r="F122" i="14" s="1"/>
  <c r="P50" i="2"/>
  <c r="B72" i="14"/>
  <c r="F72" i="14" s="1"/>
  <c r="P111" i="2"/>
  <c r="B133" i="14"/>
  <c r="F133" i="14" s="1"/>
  <c r="P39" i="2"/>
  <c r="B61" i="14"/>
  <c r="F61" i="14" s="1"/>
  <c r="P350" i="2"/>
  <c r="B372" i="14"/>
  <c r="F372" i="14" s="1"/>
  <c r="P59" i="2"/>
  <c r="B81" i="14"/>
  <c r="F81" i="14" s="1"/>
  <c r="P449" i="2"/>
  <c r="B471" i="14"/>
  <c r="F471" i="14" s="1"/>
  <c r="P624" i="2"/>
  <c r="B646" i="14"/>
  <c r="F646" i="14" s="1"/>
  <c r="P528" i="2"/>
  <c r="B550" i="14"/>
  <c r="F550" i="14" s="1"/>
  <c r="P432" i="2"/>
  <c r="B454" i="14"/>
  <c r="F454" i="14" s="1"/>
  <c r="P304" i="2"/>
  <c r="B326" i="14"/>
  <c r="F326" i="14" s="1"/>
  <c r="P87" i="2"/>
  <c r="B109" i="14"/>
  <c r="F109" i="14" s="1"/>
  <c r="P158" i="2"/>
  <c r="B180" i="14"/>
  <c r="F180" i="14" s="1"/>
  <c r="P728" i="2"/>
  <c r="B750" i="14"/>
  <c r="F750" i="14" s="1"/>
  <c r="P696" i="2"/>
  <c r="B718" i="14"/>
  <c r="F718" i="14" s="1"/>
  <c r="P664" i="2"/>
  <c r="B686" i="14"/>
  <c r="F686" i="14" s="1"/>
  <c r="P632" i="2"/>
  <c r="B654" i="14"/>
  <c r="F654" i="14" s="1"/>
  <c r="P600" i="2"/>
  <c r="B622" i="14"/>
  <c r="F622" i="14" s="1"/>
  <c r="P568" i="2"/>
  <c r="B590" i="14"/>
  <c r="F590" i="14" s="1"/>
  <c r="P536" i="2"/>
  <c r="B558" i="14"/>
  <c r="F558" i="14" s="1"/>
  <c r="P504" i="2"/>
  <c r="B526" i="14"/>
  <c r="F526" i="14" s="1"/>
  <c r="P472" i="2"/>
  <c r="B494" i="14"/>
  <c r="F494" i="14" s="1"/>
  <c r="P440" i="2"/>
  <c r="B462" i="14"/>
  <c r="F462" i="14" s="1"/>
  <c r="P408" i="2"/>
  <c r="B430" i="14"/>
  <c r="F430" i="14" s="1"/>
  <c r="P376" i="2"/>
  <c r="B398" i="14"/>
  <c r="F398" i="14" s="1"/>
  <c r="P344" i="2"/>
  <c r="B366" i="14"/>
  <c r="F366" i="14" s="1"/>
  <c r="P312" i="2"/>
  <c r="B334" i="14"/>
  <c r="F334" i="14" s="1"/>
  <c r="P181" i="2"/>
  <c r="B203" i="14"/>
  <c r="F203" i="14" s="1"/>
  <c r="P108" i="2"/>
  <c r="B130" i="14"/>
  <c r="F130" i="14" s="1"/>
  <c r="P76" i="2"/>
  <c r="B98" i="14"/>
  <c r="F98" i="14" s="1"/>
  <c r="P44" i="2"/>
  <c r="B66" i="14"/>
  <c r="F66" i="14" s="1"/>
  <c r="P27" i="2"/>
  <c r="B49" i="14"/>
  <c r="F49" i="14" s="1"/>
  <c r="P732" i="2"/>
  <c r="B754" i="14"/>
  <c r="F754" i="14" s="1"/>
  <c r="P58" i="2"/>
  <c r="B80" i="14"/>
  <c r="F80" i="14" s="1"/>
  <c r="P26" i="2"/>
  <c r="B48" i="14"/>
  <c r="F48" i="14" s="1"/>
  <c r="P103" i="2"/>
  <c r="B125" i="14"/>
  <c r="F125" i="14" s="1"/>
  <c r="P23" i="2"/>
  <c r="B45" i="14"/>
  <c r="F45" i="14" s="1"/>
  <c r="P569" i="2"/>
  <c r="B591" i="14"/>
  <c r="F591" i="14" s="1"/>
  <c r="P65" i="2"/>
  <c r="B87" i="14"/>
  <c r="F87" i="14" s="1"/>
  <c r="P33" i="2"/>
  <c r="B55" i="14"/>
  <c r="F55" i="14" s="1"/>
  <c r="P592" i="2"/>
  <c r="B614" i="14"/>
  <c r="F614" i="14" s="1"/>
  <c r="P368" i="2"/>
  <c r="B390" i="14"/>
  <c r="F390" i="14" s="1"/>
  <c r="P68" i="2"/>
  <c r="B90" i="14"/>
  <c r="F90" i="14" s="1"/>
  <c r="P25" i="2"/>
  <c r="B47" i="14"/>
  <c r="F47" i="14" s="1"/>
  <c r="P373" i="2"/>
  <c r="B395" i="14"/>
  <c r="F395" i="14" s="1"/>
  <c r="P679" i="2"/>
  <c r="B701" i="14"/>
  <c r="F701" i="14" s="1"/>
  <c r="P95" i="2"/>
  <c r="B117" i="14"/>
  <c r="F117" i="14" s="1"/>
  <c r="P31" i="2"/>
  <c r="B53" i="14"/>
  <c r="F53" i="14" s="1"/>
  <c r="P19" i="2"/>
  <c r="B41" i="14"/>
  <c r="F41" i="14" s="1"/>
  <c r="P636" i="2"/>
  <c r="B658" i="14"/>
  <c r="F658" i="14" s="1"/>
  <c r="P560" i="2"/>
  <c r="B582" i="14"/>
  <c r="F582" i="14" s="1"/>
  <c r="P501" i="2"/>
  <c r="B523" i="14"/>
  <c r="F523" i="14" s="1"/>
  <c r="P57" i="2"/>
  <c r="B79" i="14"/>
  <c r="F79" i="14" s="1"/>
  <c r="P83" i="2"/>
  <c r="B105" i="14"/>
  <c r="F105" i="14" s="1"/>
  <c r="P526" i="2"/>
  <c r="B548" i="14"/>
  <c r="F548" i="14" s="1"/>
  <c r="P94" i="2"/>
  <c r="B116" i="14"/>
  <c r="F116" i="14" s="1"/>
  <c r="P557" i="2"/>
  <c r="B579" i="14"/>
  <c r="F579" i="14" s="1"/>
  <c r="P468" i="2"/>
  <c r="B490" i="14"/>
  <c r="F490" i="14" s="1"/>
  <c r="P128" i="2"/>
  <c r="B150" i="14"/>
  <c r="F150" i="14" s="1"/>
  <c r="P32" i="2"/>
  <c r="B54" i="14"/>
  <c r="F54" i="14" s="1"/>
  <c r="P607" i="2"/>
  <c r="B629" i="14"/>
  <c r="F629" i="14" s="1"/>
  <c r="P662" i="2"/>
  <c r="B684" i="14"/>
  <c r="F684" i="14" s="1"/>
  <c r="P630" i="2"/>
  <c r="B652" i="14"/>
  <c r="F652" i="14" s="1"/>
  <c r="P598" i="2"/>
  <c r="B620" i="14"/>
  <c r="F620" i="14" s="1"/>
  <c r="P566" i="2"/>
  <c r="B588" i="14"/>
  <c r="F588" i="14" s="1"/>
  <c r="P518" i="2"/>
  <c r="B540" i="14"/>
  <c r="F540" i="14" s="1"/>
  <c r="P486" i="2"/>
  <c r="B508" i="14"/>
  <c r="F508" i="14" s="1"/>
  <c r="P406" i="2"/>
  <c r="B428" i="14"/>
  <c r="F428" i="14" s="1"/>
  <c r="P302" i="2"/>
  <c r="B324" i="14"/>
  <c r="F324" i="14" s="1"/>
  <c r="P262" i="2"/>
  <c r="B284" i="14"/>
  <c r="F284" i="14" s="1"/>
  <c r="P230" i="2"/>
  <c r="B252" i="14"/>
  <c r="F252" i="14" s="1"/>
  <c r="P705" i="2"/>
  <c r="B727" i="14"/>
  <c r="F727" i="14" s="1"/>
  <c r="P641" i="2"/>
  <c r="B663" i="14"/>
  <c r="F663" i="14" s="1"/>
  <c r="P577" i="2"/>
  <c r="B599" i="14"/>
  <c r="F599" i="14" s="1"/>
  <c r="P193" i="2"/>
  <c r="B215" i="14"/>
  <c r="F215" i="14" s="1"/>
  <c r="P129" i="2"/>
  <c r="B151" i="14"/>
  <c r="F151" i="14" s="1"/>
  <c r="P216" i="2"/>
  <c r="B238" i="14"/>
  <c r="F238" i="14" s="1"/>
  <c r="P136" i="2"/>
  <c r="B158" i="14"/>
  <c r="F158" i="14" s="1"/>
  <c r="P631" i="2"/>
  <c r="B653" i="14"/>
  <c r="F653" i="14" s="1"/>
  <c r="P717" i="2"/>
  <c r="B739" i="14"/>
  <c r="F739" i="14" s="1"/>
  <c r="P685" i="2"/>
  <c r="B707" i="14"/>
  <c r="F707" i="14" s="1"/>
  <c r="P637" i="2"/>
  <c r="B659" i="14"/>
  <c r="F659" i="14" s="1"/>
  <c r="P589" i="2"/>
  <c r="B611" i="14"/>
  <c r="F611" i="14" s="1"/>
  <c r="P509" i="2"/>
  <c r="B531" i="14"/>
  <c r="F531" i="14" s="1"/>
  <c r="P461" i="2"/>
  <c r="B483" i="14"/>
  <c r="F483" i="14" s="1"/>
  <c r="P421" i="2"/>
  <c r="B443" i="14"/>
  <c r="F443" i="14" s="1"/>
  <c r="P317" i="2"/>
  <c r="B339" i="14"/>
  <c r="F339" i="14" s="1"/>
  <c r="P277" i="2"/>
  <c r="B299" i="14"/>
  <c r="F299" i="14" s="1"/>
  <c r="P237" i="2"/>
  <c r="B259" i="14"/>
  <c r="F259" i="14" s="1"/>
  <c r="P165" i="2"/>
  <c r="B187" i="14"/>
  <c r="F187" i="14" s="1"/>
  <c r="P61" i="2"/>
  <c r="B83" i="14"/>
  <c r="F83" i="14" s="1"/>
  <c r="P160" i="2"/>
  <c r="B182" i="14"/>
  <c r="F182" i="14" s="1"/>
  <c r="P85" i="2"/>
  <c r="B107" i="14"/>
  <c r="F107" i="14" s="1"/>
  <c r="P551" i="2"/>
  <c r="B573" i="14"/>
  <c r="F573" i="14" s="1"/>
  <c r="P391" i="2"/>
  <c r="B413" i="14"/>
  <c r="F413" i="14" s="1"/>
  <c r="P708" i="2"/>
  <c r="B730" i="14"/>
  <c r="F730" i="14" s="1"/>
  <c r="P668" i="2"/>
  <c r="B690" i="14"/>
  <c r="F690" i="14" s="1"/>
  <c r="P628" i="2"/>
  <c r="B650" i="14"/>
  <c r="F650" i="14" s="1"/>
  <c r="P564" i="2"/>
  <c r="B586" i="14"/>
  <c r="F586" i="14" s="1"/>
  <c r="P532" i="2"/>
  <c r="B554" i="14"/>
  <c r="F554" i="14" s="1"/>
  <c r="P428" i="2"/>
  <c r="B450" i="14"/>
  <c r="F450" i="14" s="1"/>
  <c r="P591" i="2"/>
  <c r="B613" i="14"/>
  <c r="F613" i="14" s="1"/>
  <c r="P519" i="2"/>
  <c r="B541" i="14"/>
  <c r="F541" i="14" s="1"/>
  <c r="P263" i="2"/>
  <c r="B285" i="14"/>
  <c r="F285" i="14" s="1"/>
  <c r="P199" i="2"/>
  <c r="B221" i="14"/>
  <c r="F221" i="14" s="1"/>
  <c r="P135" i="2"/>
  <c r="B157" i="14"/>
  <c r="F157" i="14" s="1"/>
  <c r="P579" i="2"/>
  <c r="B601" i="14"/>
  <c r="F601" i="14" s="1"/>
  <c r="P323" i="2"/>
  <c r="B345" i="14"/>
  <c r="F345" i="14" s="1"/>
  <c r="P291" i="2"/>
  <c r="B313" i="14"/>
  <c r="F313" i="14" s="1"/>
  <c r="P670" i="2"/>
  <c r="B692" i="14"/>
  <c r="F692" i="14" s="1"/>
  <c r="P606" i="2"/>
  <c r="B628" i="14"/>
  <c r="F628" i="14" s="1"/>
  <c r="P534" i="2"/>
  <c r="B556" i="14"/>
  <c r="F556" i="14" s="1"/>
  <c r="P470" i="2"/>
  <c r="B492" i="14"/>
  <c r="F492" i="14" s="1"/>
  <c r="P398" i="2"/>
  <c r="B420" i="14"/>
  <c r="F420" i="14" s="1"/>
  <c r="P115" i="2"/>
  <c r="B137" i="14"/>
  <c r="F137" i="14" s="1"/>
  <c r="P527" i="2"/>
  <c r="B549" i="14"/>
  <c r="F549" i="14" s="1"/>
  <c r="P351" i="2"/>
  <c r="B373" i="14"/>
  <c r="F373" i="14" s="1"/>
  <c r="P546" i="2"/>
  <c r="B568" i="14"/>
  <c r="F568" i="14" s="1"/>
  <c r="P482" i="2"/>
  <c r="B504" i="14"/>
  <c r="F504" i="14" s="1"/>
  <c r="P450" i="2"/>
  <c r="B472" i="14"/>
  <c r="F472" i="14" s="1"/>
  <c r="P114" i="2"/>
  <c r="B136" i="14"/>
  <c r="F136" i="14" s="1"/>
  <c r="P733" i="2"/>
  <c r="B755" i="14"/>
  <c r="F755" i="14" s="1"/>
  <c r="P669" i="2"/>
  <c r="B691" i="14"/>
  <c r="F691" i="14" s="1"/>
  <c r="P597" i="2"/>
  <c r="B619" i="14"/>
  <c r="F619" i="14" s="1"/>
  <c r="P525" i="2"/>
  <c r="B547" i="14"/>
  <c r="F547" i="14" s="1"/>
  <c r="P453" i="2"/>
  <c r="B475" i="14"/>
  <c r="F475" i="14" s="1"/>
  <c r="P271" i="2"/>
  <c r="B293" i="14"/>
  <c r="F293" i="14" s="1"/>
  <c r="P151" i="2"/>
  <c r="B173" i="14"/>
  <c r="F173" i="14" s="1"/>
  <c r="P88" i="2"/>
  <c r="B110" i="14"/>
  <c r="F110" i="14" s="1"/>
  <c r="P561" i="2"/>
  <c r="B583" i="14"/>
  <c r="F583" i="14" s="1"/>
  <c r="P529" i="2"/>
  <c r="B551" i="14"/>
  <c r="F551" i="14" s="1"/>
  <c r="P497" i="2"/>
  <c r="B519" i="14"/>
  <c r="F519" i="14" s="1"/>
  <c r="P465" i="2"/>
  <c r="B487" i="14"/>
  <c r="F487" i="14" s="1"/>
  <c r="P353" i="2"/>
  <c r="B375" i="14"/>
  <c r="F375" i="14" s="1"/>
  <c r="P153" i="2"/>
  <c r="B175" i="14"/>
  <c r="F175" i="14" s="1"/>
  <c r="P121" i="2"/>
  <c r="B143" i="14"/>
  <c r="F143" i="14" s="1"/>
  <c r="P660" i="2"/>
  <c r="B682" i="14"/>
  <c r="F682" i="14" s="1"/>
  <c r="P588" i="2"/>
  <c r="B610" i="14"/>
  <c r="F610" i="14" s="1"/>
  <c r="P524" i="2"/>
  <c r="B546" i="14"/>
  <c r="F546" i="14" s="1"/>
  <c r="P675" i="2"/>
  <c r="B697" i="14"/>
  <c r="F697" i="14" s="1"/>
  <c r="P575" i="2"/>
  <c r="B597" i="14"/>
  <c r="F597" i="14" s="1"/>
  <c r="P431" i="2"/>
  <c r="B453" i="14"/>
  <c r="F453" i="14" s="1"/>
  <c r="P279" i="2"/>
  <c r="B301" i="14"/>
  <c r="F301" i="14" s="1"/>
  <c r="P159" i="2"/>
  <c r="B181" i="14"/>
  <c r="F181" i="14" s="1"/>
  <c r="P334" i="2"/>
  <c r="B356" i="14"/>
  <c r="F356" i="14" s="1"/>
  <c r="P142" i="2"/>
  <c r="B164" i="14"/>
  <c r="F164" i="14" s="1"/>
  <c r="P38" i="2"/>
  <c r="B60" i="14"/>
  <c r="F60" i="14" s="1"/>
  <c r="P441" i="2"/>
  <c r="B463" i="14"/>
  <c r="F463" i="14" s="1"/>
  <c r="P377" i="2"/>
  <c r="B399" i="14"/>
  <c r="F399" i="14" s="1"/>
  <c r="P313" i="2"/>
  <c r="B335" i="14"/>
  <c r="F335" i="14" s="1"/>
  <c r="P120" i="2"/>
  <c r="B142" i="14"/>
  <c r="F142" i="14" s="1"/>
  <c r="P423" i="2"/>
  <c r="B445" i="14"/>
  <c r="F445" i="14" s="1"/>
  <c r="P389" i="2"/>
  <c r="B411" i="14"/>
  <c r="F411" i="14" s="1"/>
  <c r="P205" i="2"/>
  <c r="B227" i="14"/>
  <c r="F227" i="14" s="1"/>
  <c r="P133" i="2"/>
  <c r="B155" i="14"/>
  <c r="F155" i="14" s="1"/>
  <c r="P152" i="2"/>
  <c r="B174" i="14"/>
  <c r="F174" i="14" s="1"/>
  <c r="P62" i="2"/>
  <c r="B84" i="14"/>
  <c r="F84" i="14" s="1"/>
  <c r="P364" i="2"/>
  <c r="B386" i="14"/>
  <c r="F386" i="14" s="1"/>
  <c r="P332" i="2"/>
  <c r="B354" i="14"/>
  <c r="F354" i="14" s="1"/>
  <c r="P300" i="2"/>
  <c r="B322" i="14"/>
  <c r="F322" i="14" s="1"/>
  <c r="P260" i="2"/>
  <c r="B282" i="14"/>
  <c r="F282" i="14" s="1"/>
  <c r="P228" i="2"/>
  <c r="B250" i="14"/>
  <c r="F250" i="14" s="1"/>
  <c r="P164" i="2"/>
  <c r="B186" i="14"/>
  <c r="F186" i="14" s="1"/>
  <c r="P132" i="2"/>
  <c r="B154" i="14"/>
  <c r="F154" i="14" s="1"/>
  <c r="P447" i="2"/>
  <c r="B469" i="14"/>
  <c r="F469" i="14" s="1"/>
  <c r="P383" i="2"/>
  <c r="B405" i="14"/>
  <c r="F405" i="14" s="1"/>
  <c r="P319" i="2"/>
  <c r="B341" i="14"/>
  <c r="F341" i="14" s="1"/>
  <c r="P255" i="2"/>
  <c r="B277" i="14"/>
  <c r="F277" i="14" s="1"/>
  <c r="P127" i="2"/>
  <c r="B149" i="14"/>
  <c r="F149" i="14" s="1"/>
  <c r="P195" i="2"/>
  <c r="B217" i="14"/>
  <c r="F217" i="14" s="1"/>
  <c r="P123" i="2"/>
  <c r="B145" i="14"/>
  <c r="F145" i="14" s="1"/>
  <c r="P734" i="2"/>
  <c r="B756" i="14"/>
  <c r="F756" i="14" s="1"/>
  <c r="P462" i="2"/>
  <c r="B484" i="14"/>
  <c r="F484" i="14" s="1"/>
  <c r="P390" i="2"/>
  <c r="B412" i="14"/>
  <c r="F412" i="14" s="1"/>
  <c r="P318" i="2"/>
  <c r="B340" i="14"/>
  <c r="F340" i="14" s="1"/>
  <c r="P254" i="2"/>
  <c r="B276" i="14"/>
  <c r="F276" i="14" s="1"/>
  <c r="P182" i="2"/>
  <c r="B204" i="14"/>
  <c r="F204" i="14" s="1"/>
  <c r="P105" i="2"/>
  <c r="B127" i="14"/>
  <c r="F127" i="14" s="1"/>
  <c r="P738" i="2"/>
  <c r="B760" i="14"/>
  <c r="F760" i="14" s="1"/>
  <c r="P725" i="2"/>
  <c r="B747" i="14"/>
  <c r="F747" i="14" s="1"/>
  <c r="P653" i="2"/>
  <c r="B675" i="14"/>
  <c r="F675" i="14" s="1"/>
  <c r="P517" i="2"/>
  <c r="B539" i="14"/>
  <c r="F539" i="14" s="1"/>
  <c r="P445" i="2"/>
  <c r="B467" i="14"/>
  <c r="F467" i="14" s="1"/>
  <c r="P301" i="2"/>
  <c r="B323" i="14"/>
  <c r="F323" i="14" s="1"/>
  <c r="P229" i="2"/>
  <c r="B251" i="14"/>
  <c r="F251" i="14" s="1"/>
  <c r="P157" i="2"/>
  <c r="B179" i="14"/>
  <c r="F179" i="14" s="1"/>
  <c r="P77" i="2"/>
  <c r="B99" i="14"/>
  <c r="F99" i="14" s="1"/>
  <c r="P415" i="2"/>
  <c r="B437" i="14"/>
  <c r="F437" i="14" s="1"/>
  <c r="P137" i="2"/>
  <c r="B159" i="14"/>
  <c r="F159" i="14" s="1"/>
  <c r="P436" i="2"/>
  <c r="B458" i="14"/>
  <c r="F458" i="14" s="1"/>
  <c r="P609" i="2"/>
  <c r="B631" i="14"/>
  <c r="F631" i="14" s="1"/>
  <c r="P649" i="2"/>
  <c r="B671" i="14"/>
  <c r="F671" i="14" s="1"/>
  <c r="P644" i="2"/>
  <c r="B666" i="14"/>
  <c r="F666" i="14" s="1"/>
  <c r="P188" i="2"/>
  <c r="B210" i="14"/>
  <c r="F210" i="14" s="1"/>
  <c r="P201" i="2"/>
  <c r="B223" i="14"/>
  <c r="F223" i="14" s="1"/>
  <c r="P478" i="2"/>
  <c r="B500" i="14"/>
  <c r="F500" i="14" s="1"/>
  <c r="P622" i="2"/>
  <c r="B644" i="14"/>
  <c r="F644" i="14" s="1"/>
  <c r="P269" i="2"/>
  <c r="B291" i="14"/>
  <c r="F291" i="14" s="1"/>
  <c r="P197" i="2"/>
  <c r="B219" i="14"/>
  <c r="F219" i="14" s="1"/>
  <c r="P45" i="2"/>
  <c r="B67" i="14"/>
  <c r="F67" i="14" s="1"/>
  <c r="P156" i="2"/>
  <c r="B178" i="14"/>
  <c r="F178" i="14" s="1"/>
  <c r="P487" i="2"/>
  <c r="B509" i="14"/>
  <c r="F509" i="14" s="1"/>
  <c r="P265" i="2"/>
  <c r="B287" i="14"/>
  <c r="F287" i="14" s="1"/>
  <c r="P91" i="2"/>
  <c r="B113" i="14"/>
  <c r="F113" i="14" s="1"/>
  <c r="P701" i="2"/>
  <c r="B723" i="14"/>
  <c r="F723" i="14" s="1"/>
  <c r="P412" i="2"/>
  <c r="B434" i="14"/>
  <c r="F434" i="14" s="1"/>
  <c r="P234" i="2"/>
  <c r="B256" i="14"/>
  <c r="F256" i="14" s="1"/>
  <c r="P130" i="2"/>
  <c r="B152" i="14"/>
  <c r="F152" i="14" s="1"/>
  <c r="P729" i="2"/>
  <c r="B751" i="14"/>
  <c r="F751" i="14" s="1"/>
  <c r="P665" i="2"/>
  <c r="B687" i="14"/>
  <c r="F687" i="14" s="1"/>
  <c r="P476" i="2"/>
  <c r="B498" i="14"/>
  <c r="F498" i="14" s="1"/>
  <c r="P565" i="2"/>
  <c r="B587" i="14"/>
  <c r="F587" i="14" s="1"/>
  <c r="P535" i="2"/>
  <c r="B557" i="14"/>
  <c r="F557" i="14" s="1"/>
  <c r="P278" i="2"/>
  <c r="B300" i="14"/>
  <c r="F300" i="14" s="1"/>
  <c r="P86" i="2"/>
  <c r="B108" i="14"/>
  <c r="F108" i="14" s="1"/>
  <c r="P333" i="2"/>
  <c r="B355" i="14"/>
  <c r="F355" i="14" s="1"/>
  <c r="P642" i="2"/>
  <c r="B664" i="14"/>
  <c r="F664" i="14" s="1"/>
  <c r="P393" i="2"/>
  <c r="B415" i="14"/>
  <c r="F415" i="14" s="1"/>
  <c r="P404" i="2"/>
  <c r="B426" i="14"/>
  <c r="F426" i="14" s="1"/>
  <c r="P686" i="2"/>
  <c r="B708" i="14"/>
  <c r="F708" i="14" s="1"/>
  <c r="P663" i="2"/>
  <c r="B685" i="14"/>
  <c r="F685" i="14" s="1"/>
  <c r="P386" i="2"/>
  <c r="B408" i="14"/>
  <c r="F408" i="14" s="1"/>
  <c r="P204" i="2"/>
  <c r="B226" i="14"/>
  <c r="F226" i="14" s="1"/>
  <c r="P559" i="2"/>
  <c r="B581" i="14"/>
  <c r="F581" i="14" s="1"/>
  <c r="P533" i="2"/>
  <c r="B555" i="14"/>
  <c r="F555" i="14" s="1"/>
  <c r="P623" i="2"/>
  <c r="B645" i="14"/>
  <c r="F645" i="14" s="1"/>
  <c r="P737" i="2"/>
  <c r="B759" i="14"/>
  <c r="F759" i="14" s="1"/>
  <c r="P481" i="2"/>
  <c r="B503" i="14"/>
  <c r="F503" i="14" s="1"/>
  <c r="P601" i="2"/>
  <c r="B623" i="14"/>
  <c r="F623" i="14" s="1"/>
  <c r="P473" i="2"/>
  <c r="B495" i="14"/>
  <c r="F495" i="14" s="1"/>
  <c r="P329" i="2"/>
  <c r="B351" i="14"/>
  <c r="F351" i="14" s="1"/>
  <c r="P161" i="2"/>
  <c r="B183" i="14"/>
  <c r="F183" i="14" s="1"/>
  <c r="P727" i="2"/>
  <c r="B749" i="14"/>
  <c r="F749" i="14" s="1"/>
  <c r="P687" i="2"/>
  <c r="B709" i="14"/>
  <c r="F709" i="14" s="1"/>
  <c r="P477" i="2"/>
  <c r="B499" i="14"/>
  <c r="F499" i="14" s="1"/>
  <c r="P189" i="2"/>
  <c r="B211" i="14"/>
  <c r="F211" i="14" s="1"/>
  <c r="P150" i="2"/>
  <c r="B172" i="14"/>
  <c r="F172" i="14" s="1"/>
  <c r="P266" i="2"/>
  <c r="B288" i="14"/>
  <c r="F288" i="14" s="1"/>
  <c r="P194" i="2"/>
  <c r="B216" i="14"/>
  <c r="F216" i="14" s="1"/>
  <c r="P540" i="2"/>
  <c r="B562" i="14"/>
  <c r="F562" i="14" s="1"/>
  <c r="P286" i="2"/>
  <c r="B308" i="14"/>
  <c r="F308" i="14" s="1"/>
  <c r="P80" i="2"/>
  <c r="B102" i="14"/>
  <c r="F102" i="14" s="1"/>
  <c r="P614" i="2"/>
  <c r="B636" i="14"/>
  <c r="F636" i="14" s="1"/>
  <c r="P358" i="2"/>
  <c r="B380" i="14"/>
  <c r="F380" i="14" s="1"/>
  <c r="P176" i="2"/>
  <c r="B198" i="14"/>
  <c r="F198" i="14" s="1"/>
  <c r="P343" i="2"/>
  <c r="B365" i="14"/>
  <c r="F365" i="14" s="1"/>
  <c r="P721" i="2"/>
  <c r="B743" i="14"/>
  <c r="F743" i="14" s="1"/>
  <c r="P657" i="2"/>
  <c r="B679" i="14"/>
  <c r="F679" i="14" s="1"/>
  <c r="P217" i="2"/>
  <c r="B239" i="14"/>
  <c r="F239" i="14" s="1"/>
  <c r="P340" i="2"/>
  <c r="B362" i="14"/>
  <c r="F362" i="14" s="1"/>
  <c r="P469" i="2"/>
  <c r="B491" i="14"/>
  <c r="F491" i="14" s="1"/>
  <c r="P490" i="2"/>
  <c r="B512" i="14"/>
  <c r="F512" i="14" s="1"/>
  <c r="P268" i="2"/>
  <c r="B290" i="14"/>
  <c r="F290" i="14" s="1"/>
  <c r="P605" i="2"/>
  <c r="B627" i="14"/>
  <c r="F627" i="14" s="1"/>
  <c r="P634" i="2"/>
  <c r="B656" i="14"/>
  <c r="F656" i="14" s="1"/>
  <c r="P709" i="2"/>
  <c r="B731" i="14"/>
  <c r="F731" i="14" s="1"/>
  <c r="P692" i="2"/>
  <c r="B714" i="14"/>
  <c r="F714" i="14" s="1"/>
  <c r="P492" i="2"/>
  <c r="B514" i="14"/>
  <c r="F514" i="14" s="1"/>
  <c r="P610" i="2"/>
  <c r="B632" i="14"/>
  <c r="F632" i="14" s="1"/>
  <c r="P370" i="2"/>
  <c r="B392" i="14"/>
  <c r="F392" i="14" s="1"/>
  <c r="P177" i="2"/>
  <c r="B199" i="14"/>
  <c r="F199" i="14" s="1"/>
  <c r="P281" i="2"/>
  <c r="B303" i="14"/>
  <c r="F303" i="14" s="1"/>
  <c r="P173" i="2"/>
  <c r="B195" i="14"/>
  <c r="F195" i="14" s="1"/>
  <c r="P618" i="2"/>
  <c r="B640" i="14"/>
  <c r="F640" i="14" s="1"/>
  <c r="P617" i="2"/>
  <c r="B639" i="14"/>
  <c r="F639" i="14" s="1"/>
  <c r="P489" i="2"/>
  <c r="B511" i="14"/>
  <c r="F511" i="14" s="1"/>
  <c r="P573" i="2"/>
  <c r="B595" i="14"/>
  <c r="F595" i="14" s="1"/>
  <c r="P405" i="2"/>
  <c r="B427" i="14"/>
  <c r="F427" i="14" s="1"/>
  <c r="P221" i="2"/>
  <c r="B243" i="14"/>
  <c r="F243" i="14" s="1"/>
  <c r="P149" i="2"/>
  <c r="B171" i="14"/>
  <c r="F171" i="14" s="1"/>
  <c r="P684" i="2"/>
  <c r="B706" i="14"/>
  <c r="F706" i="14" s="1"/>
  <c r="P652" i="2"/>
  <c r="B674" i="14"/>
  <c r="F674" i="14" s="1"/>
  <c r="P516" i="2"/>
  <c r="B538" i="14"/>
  <c r="F538" i="14" s="1"/>
  <c r="P484" i="2"/>
  <c r="B506" i="14"/>
  <c r="F506" i="14" s="1"/>
  <c r="P444" i="2"/>
  <c r="B466" i="14"/>
  <c r="F466" i="14" s="1"/>
  <c r="P244" i="2"/>
  <c r="B266" i="14"/>
  <c r="F266" i="14" s="1"/>
  <c r="P180" i="2"/>
  <c r="B202" i="14"/>
  <c r="F202" i="14" s="1"/>
  <c r="P148" i="2"/>
  <c r="B170" i="14"/>
  <c r="F170" i="14" s="1"/>
  <c r="P563" i="2"/>
  <c r="B585" i="14"/>
  <c r="F585" i="14" s="1"/>
  <c r="P307" i="2"/>
  <c r="B329" i="14"/>
  <c r="F329" i="14" s="1"/>
  <c r="P366" i="2"/>
  <c r="B388" i="14"/>
  <c r="F388" i="14" s="1"/>
  <c r="P294" i="2"/>
  <c r="B316" i="14"/>
  <c r="F316" i="14" s="1"/>
  <c r="P56" i="2"/>
  <c r="B78" i="14"/>
  <c r="F78" i="14" s="1"/>
  <c r="P695" i="2"/>
  <c r="B717" i="14"/>
  <c r="F717" i="14" s="1"/>
  <c r="P394" i="2"/>
  <c r="B416" i="14"/>
  <c r="F416" i="14" s="1"/>
  <c r="P330" i="2"/>
  <c r="B352" i="14"/>
  <c r="F352" i="14" s="1"/>
  <c r="P583" i="2"/>
  <c r="B605" i="14"/>
  <c r="F605" i="14" s="1"/>
  <c r="P399" i="2"/>
  <c r="B421" i="14"/>
  <c r="F421" i="14" s="1"/>
  <c r="P678" i="2"/>
  <c r="B700" i="14"/>
  <c r="F700" i="14" s="1"/>
  <c r="P582" i="2"/>
  <c r="B604" i="14"/>
  <c r="F604" i="14" s="1"/>
  <c r="P264" i="2"/>
  <c r="B286" i="14"/>
  <c r="F286" i="14" s="1"/>
  <c r="P261" i="2"/>
  <c r="B283" i="14"/>
  <c r="F283" i="14" s="1"/>
  <c r="P219" i="2"/>
  <c r="B241" i="14"/>
  <c r="F241" i="14" s="1"/>
  <c r="P397" i="2"/>
  <c r="B419" i="14"/>
  <c r="F419" i="14" s="1"/>
  <c r="P145" i="2"/>
  <c r="B167" i="14"/>
  <c r="F167" i="14" s="1"/>
  <c r="P163" i="2"/>
  <c r="B185" i="14"/>
  <c r="F185" i="14" s="1"/>
  <c r="P166" i="2"/>
  <c r="B188" i="14"/>
  <c r="F188" i="14" s="1"/>
  <c r="P707" i="2"/>
  <c r="B729" i="14"/>
  <c r="F729" i="14" s="1"/>
  <c r="P650" i="2"/>
  <c r="B672" i="14"/>
  <c r="F672" i="14" s="1"/>
  <c r="P48" i="2"/>
  <c r="B70" i="14"/>
  <c r="F70" i="14" s="1"/>
  <c r="P599" i="2"/>
  <c r="B621" i="14"/>
  <c r="F621" i="14" s="1"/>
  <c r="P463" i="2"/>
  <c r="B485" i="14"/>
  <c r="F485" i="14" s="1"/>
  <c r="P327" i="2"/>
  <c r="B349" i="14"/>
  <c r="F349" i="14" s="1"/>
  <c r="P183" i="2"/>
  <c r="B205" i="14"/>
  <c r="F205" i="14" s="1"/>
  <c r="P382" i="2"/>
  <c r="B404" i="14"/>
  <c r="F404" i="14" s="1"/>
  <c r="P270" i="2"/>
  <c r="B292" i="14"/>
  <c r="F292" i="14" s="1"/>
  <c r="P198" i="2"/>
  <c r="B220" i="14"/>
  <c r="F220" i="14" s="1"/>
  <c r="P78" i="2"/>
  <c r="B100" i="14"/>
  <c r="F100" i="14" s="1"/>
  <c r="P46" i="2"/>
  <c r="B68" i="14"/>
  <c r="F68" i="14" s="1"/>
  <c r="P713" i="2"/>
  <c r="B735" i="14"/>
  <c r="F735" i="14" s="1"/>
  <c r="P585" i="2"/>
  <c r="B607" i="14"/>
  <c r="F607" i="14" s="1"/>
  <c r="P457" i="2"/>
  <c r="B479" i="14"/>
  <c r="F479" i="14" s="1"/>
  <c r="P619" i="2"/>
  <c r="B641" i="14"/>
  <c r="F641" i="14" s="1"/>
  <c r="P191" i="2"/>
  <c r="B213" i="14"/>
  <c r="F213" i="14" s="1"/>
  <c r="P378" i="2"/>
  <c r="B400" i="14"/>
  <c r="F400" i="14" s="1"/>
  <c r="P314" i="2"/>
  <c r="B336" i="14"/>
  <c r="F336" i="14" s="1"/>
  <c r="P178" i="2"/>
  <c r="B200" i="14"/>
  <c r="F200" i="14" s="1"/>
  <c r="P206" i="2"/>
  <c r="B228" i="14"/>
  <c r="F228" i="14" s="1"/>
  <c r="P253" i="2"/>
  <c r="B275" i="14"/>
  <c r="F275" i="14" s="1"/>
  <c r="P209" i="2"/>
  <c r="B231" i="14"/>
  <c r="F231" i="14" s="1"/>
  <c r="P410" i="2"/>
  <c r="B432" i="14"/>
  <c r="F432" i="14" s="1"/>
  <c r="P446" i="2"/>
  <c r="B468" i="14"/>
  <c r="F468" i="14" s="1"/>
  <c r="P374" i="2"/>
  <c r="B396" i="14"/>
  <c r="F396" i="14" s="1"/>
  <c r="P513" i="2"/>
  <c r="B535" i="14"/>
  <c r="F535" i="14" s="1"/>
  <c r="P196" i="2"/>
  <c r="B218" i="14"/>
  <c r="F218" i="14" s="1"/>
  <c r="P315" i="2"/>
  <c r="B337" i="14"/>
  <c r="F337" i="14" s="1"/>
  <c r="P500" i="2"/>
  <c r="B522" i="14"/>
  <c r="F522" i="14" s="1"/>
  <c r="P418" i="2"/>
  <c r="B440" i="14"/>
  <c r="F440" i="14" s="1"/>
  <c r="P168" i="2"/>
  <c r="B190" i="14"/>
  <c r="F190" i="14" s="1"/>
  <c r="P437" i="2"/>
  <c r="B459" i="14"/>
  <c r="F459" i="14" s="1"/>
  <c r="P208" i="2"/>
  <c r="B230" i="14"/>
  <c r="F230" i="14" s="1"/>
  <c r="P326" i="2"/>
  <c r="B348" i="14"/>
  <c r="F348" i="14" s="1"/>
  <c r="P388" i="2"/>
  <c r="B410" i="14"/>
  <c r="F410" i="14" s="1"/>
  <c r="P324" i="2"/>
  <c r="B346" i="14"/>
  <c r="F346" i="14" s="1"/>
  <c r="P292" i="2"/>
  <c r="B314" i="14"/>
  <c r="F314" i="14" s="1"/>
  <c r="P239" i="2"/>
  <c r="B261" i="14"/>
  <c r="F261" i="14" s="1"/>
  <c r="P723" i="2"/>
  <c r="B745" i="14"/>
  <c r="F745" i="14" s="1"/>
  <c r="P491" i="2"/>
  <c r="B513" i="14"/>
  <c r="F513" i="14" s="1"/>
  <c r="P719" i="2"/>
  <c r="B741" i="14"/>
  <c r="F741" i="14" s="1"/>
  <c r="P325" i="2"/>
  <c r="B347" i="14"/>
  <c r="F347" i="14" s="1"/>
  <c r="P419" i="2"/>
  <c r="B441" i="14"/>
  <c r="F441" i="14" s="1"/>
  <c r="P224" i="2"/>
  <c r="B246" i="14"/>
  <c r="F246" i="14" s="1"/>
  <c r="P466" i="2"/>
  <c r="B488" i="14"/>
  <c r="F488" i="14" s="1"/>
  <c r="P349" i="2"/>
  <c r="B371" i="14"/>
  <c r="F371" i="14" s="1"/>
  <c r="P474" i="2"/>
  <c r="B496" i="14"/>
  <c r="F496" i="14" s="1"/>
  <c r="P210" i="2"/>
  <c r="B232" i="14"/>
  <c r="F232" i="14" s="1"/>
  <c r="P726" i="2"/>
  <c r="B748" i="14"/>
  <c r="F748" i="14" s="1"/>
  <c r="P646" i="2"/>
  <c r="B668" i="14"/>
  <c r="F668" i="14" s="1"/>
  <c r="P502" i="2"/>
  <c r="B524" i="14"/>
  <c r="F524" i="14" s="1"/>
  <c r="P246" i="2"/>
  <c r="B268" i="14"/>
  <c r="F268" i="14" s="1"/>
  <c r="P126" i="2"/>
  <c r="B148" i="14"/>
  <c r="F148" i="14" s="1"/>
  <c r="P54" i="2"/>
  <c r="B76" i="14"/>
  <c r="F76" i="14" s="1"/>
  <c r="P673" i="2"/>
  <c r="B695" i="14"/>
  <c r="F695" i="14" s="1"/>
  <c r="P417" i="2"/>
  <c r="B439" i="14"/>
  <c r="F439" i="14" s="1"/>
  <c r="P248" i="2"/>
  <c r="B270" i="14"/>
  <c r="F270" i="14" s="1"/>
  <c r="P380" i="2"/>
  <c r="B402" i="14"/>
  <c r="F402" i="14" s="1"/>
  <c r="P348" i="2"/>
  <c r="B370" i="14"/>
  <c r="F370" i="14" s="1"/>
  <c r="P316" i="2"/>
  <c r="B338" i="14"/>
  <c r="F338" i="14" s="1"/>
  <c r="P287" i="2"/>
  <c r="B309" i="14"/>
  <c r="F309" i="14" s="1"/>
  <c r="P667" i="2"/>
  <c r="B689" i="14"/>
  <c r="F689" i="14" s="1"/>
  <c r="P179" i="2"/>
  <c r="B201" i="14"/>
  <c r="F201" i="14" s="1"/>
  <c r="P596" i="2"/>
  <c r="B618" i="14"/>
  <c r="F618" i="14" s="1"/>
  <c r="P207" i="2"/>
  <c r="B229" i="14"/>
  <c r="F229" i="14" s="1"/>
  <c r="P690" i="2"/>
  <c r="B712" i="14"/>
  <c r="F712" i="14" s="1"/>
  <c r="P298" i="2"/>
  <c r="B320" i="14"/>
  <c r="F320" i="14" s="1"/>
  <c r="P184" i="2"/>
  <c r="B206" i="14"/>
  <c r="F206" i="14" s="1"/>
  <c r="P703" i="2"/>
  <c r="B725" i="14"/>
  <c r="F725" i="14" s="1"/>
  <c r="P615" i="2"/>
  <c r="B637" i="14"/>
  <c r="F637" i="14" s="1"/>
  <c r="P495" i="2"/>
  <c r="B517" i="14"/>
  <c r="F517" i="14" s="1"/>
  <c r="P367" i="2"/>
  <c r="B389" i="14"/>
  <c r="F389" i="14" s="1"/>
  <c r="P223" i="2"/>
  <c r="B245" i="14"/>
  <c r="F245" i="14" s="1"/>
  <c r="P174" i="2"/>
  <c r="B196" i="14"/>
  <c r="F196" i="14" s="1"/>
  <c r="P537" i="2"/>
  <c r="B559" i="14"/>
  <c r="F559" i="14" s="1"/>
  <c r="P409" i="2"/>
  <c r="B431" i="14"/>
  <c r="F431" i="14" s="1"/>
  <c r="P345" i="2"/>
  <c r="B367" i="14"/>
  <c r="F367" i="14" s="1"/>
  <c r="P479" i="2"/>
  <c r="B501" i="14"/>
  <c r="F501" i="14" s="1"/>
  <c r="P693" i="2"/>
  <c r="B715" i="14"/>
  <c r="F715" i="14" s="1"/>
  <c r="P549" i="2"/>
  <c r="B571" i="14"/>
  <c r="F571" i="14" s="1"/>
  <c r="P429" i="2"/>
  <c r="B451" i="14"/>
  <c r="F451" i="14" s="1"/>
  <c r="P357" i="2"/>
  <c r="B379" i="14"/>
  <c r="F379" i="14" s="1"/>
  <c r="P285" i="2"/>
  <c r="B307" i="14"/>
  <c r="F307" i="14" s="1"/>
  <c r="P213" i="2"/>
  <c r="B235" i="14"/>
  <c r="F235" i="14" s="1"/>
  <c r="P107" i="2"/>
  <c r="B129" i="14"/>
  <c r="F129" i="14" s="1"/>
  <c r="P439" i="2"/>
  <c r="B461" i="14"/>
  <c r="F461" i="14" s="1"/>
  <c r="P716" i="2"/>
  <c r="B738" i="14"/>
  <c r="F738" i="14" s="1"/>
  <c r="P676" i="2"/>
  <c r="B698" i="14"/>
  <c r="F698" i="14" s="1"/>
  <c r="P604" i="2"/>
  <c r="B626" i="14"/>
  <c r="F626" i="14" s="1"/>
  <c r="P572" i="2"/>
  <c r="B594" i="14"/>
  <c r="F594" i="14" s="1"/>
  <c r="P508" i="2"/>
  <c r="B530" i="14"/>
  <c r="F530" i="14" s="1"/>
  <c r="P308" i="2"/>
  <c r="B330" i="14"/>
  <c r="F330" i="14" s="1"/>
  <c r="P735" i="2"/>
  <c r="B757" i="14"/>
  <c r="F757" i="14" s="1"/>
  <c r="P215" i="2"/>
  <c r="B237" i="14"/>
  <c r="F237" i="14" s="1"/>
  <c r="P522" i="2"/>
  <c r="B544" i="14"/>
  <c r="F544" i="14" s="1"/>
  <c r="P541" i="2"/>
  <c r="B563" i="14"/>
  <c r="F563" i="14" s="1"/>
  <c r="P455" i="2"/>
  <c r="B477" i="14"/>
  <c r="F477" i="14" s="1"/>
  <c r="P460" i="2"/>
  <c r="B482" i="14"/>
  <c r="F482" i="14" s="1"/>
  <c r="P521" i="2"/>
  <c r="B543" i="14"/>
  <c r="F543" i="14" s="1"/>
  <c r="P331" i="2"/>
  <c r="B353" i="14"/>
  <c r="F353" i="14" s="1"/>
  <c r="P139" i="2"/>
  <c r="B161" i="14"/>
  <c r="F161" i="14" s="1"/>
  <c r="P571" i="2"/>
  <c r="B593" i="14"/>
  <c r="F593" i="14" s="1"/>
  <c r="P539" i="2"/>
  <c r="B561" i="14"/>
  <c r="F561" i="14" s="1"/>
  <c r="P427" i="2"/>
  <c r="B449" i="14"/>
  <c r="F449" i="14" s="1"/>
  <c r="P355" i="2"/>
  <c r="B377" i="14"/>
  <c r="F377" i="14" s="1"/>
  <c r="P283" i="2"/>
  <c r="B305" i="14"/>
  <c r="F305" i="14" s="1"/>
  <c r="P235" i="2"/>
  <c r="B257" i="14"/>
  <c r="F257" i="14" s="1"/>
  <c r="P698" i="2"/>
  <c r="B720" i="14"/>
  <c r="F720" i="14" s="1"/>
  <c r="P666" i="2"/>
  <c r="B688" i="14"/>
  <c r="F688" i="14" s="1"/>
  <c r="P523" i="2"/>
  <c r="B545" i="14"/>
  <c r="F545" i="14" s="1"/>
  <c r="P722" i="2"/>
  <c r="B744" i="14"/>
  <c r="F744" i="14" s="1"/>
  <c r="P109" i="2"/>
  <c r="B131" i="14"/>
  <c r="F131" i="14" s="1"/>
  <c r="P627" i="2"/>
  <c r="B649" i="14"/>
  <c r="F649" i="14" s="1"/>
  <c r="P443" i="2"/>
  <c r="B465" i="14"/>
  <c r="F465" i="14" s="1"/>
  <c r="P339" i="2"/>
  <c r="B361" i="14"/>
  <c r="F361" i="14" s="1"/>
  <c r="P214" i="2"/>
  <c r="B236" i="14"/>
  <c r="F236" i="14" s="1"/>
  <c r="P682" i="2"/>
  <c r="B704" i="14"/>
  <c r="F704" i="14" s="1"/>
  <c r="P413" i="2"/>
  <c r="B435" i="14"/>
  <c r="F435" i="14" s="1"/>
  <c r="P341" i="2"/>
  <c r="B363" i="14"/>
  <c r="F363" i="14" s="1"/>
  <c r="P125" i="2"/>
  <c r="B147" i="14"/>
  <c r="F147" i="14" s="1"/>
  <c r="P689" i="2"/>
  <c r="B711" i="14"/>
  <c r="F711" i="14" s="1"/>
  <c r="P625" i="2"/>
  <c r="B647" i="14"/>
  <c r="F647" i="14" s="1"/>
  <c r="P425" i="2"/>
  <c r="B447" i="14"/>
  <c r="F447" i="14" s="1"/>
  <c r="P276" i="2"/>
  <c r="B298" i="14"/>
  <c r="F298" i="14" s="1"/>
  <c r="P212" i="2"/>
  <c r="B234" i="14"/>
  <c r="F234" i="14" s="1"/>
  <c r="P471" i="2"/>
  <c r="B493" i="14"/>
  <c r="F493" i="14" s="1"/>
  <c r="P715" i="2"/>
  <c r="B737" i="14"/>
  <c r="F737" i="14" s="1"/>
  <c r="P96" i="2"/>
  <c r="B118" i="14"/>
  <c r="F118" i="14" s="1"/>
  <c r="P231" i="2"/>
  <c r="B253" i="14"/>
  <c r="F253" i="14" s="1"/>
  <c r="P451" i="2"/>
  <c r="B473" i="14"/>
  <c r="F473" i="14" s="1"/>
  <c r="P162" i="2"/>
  <c r="B184" i="14"/>
  <c r="F184" i="14" s="1"/>
  <c r="P710" i="2"/>
  <c r="B732" i="14"/>
  <c r="F732" i="14" s="1"/>
  <c r="P256" i="2"/>
  <c r="B278" i="14"/>
  <c r="F278" i="14" s="1"/>
  <c r="P638" i="2"/>
  <c r="B660" i="14"/>
  <c r="F660" i="14" s="1"/>
  <c r="P574" i="2"/>
  <c r="B596" i="14"/>
  <c r="F596" i="14" s="1"/>
  <c r="P422" i="2"/>
  <c r="B444" i="14"/>
  <c r="F444" i="14" s="1"/>
  <c r="P342" i="2"/>
  <c r="B364" i="14"/>
  <c r="F364" i="14" s="1"/>
  <c r="P593" i="2"/>
  <c r="B615" i="14"/>
  <c r="F615" i="14" s="1"/>
  <c r="P140" i="2"/>
  <c r="B162" i="14"/>
  <c r="F162" i="14" s="1"/>
  <c r="P531" i="2"/>
  <c r="B553" i="14"/>
  <c r="F553" i="14" s="1"/>
  <c r="P267" i="2"/>
  <c r="B289" i="14"/>
  <c r="F289" i="14" s="1"/>
  <c r="P22" i="2"/>
  <c r="B44" i="14"/>
  <c r="F44" i="14" s="1"/>
  <c r="P40" i="2"/>
  <c r="B62" i="14"/>
  <c r="F62" i="14" s="1"/>
  <c r="P93" i="2"/>
  <c r="B115" i="14"/>
  <c r="F115" i="14" s="1"/>
  <c r="P21" i="2"/>
  <c r="B43" i="14"/>
  <c r="F43" i="14" s="1"/>
  <c r="P655" i="2"/>
  <c r="B677" i="14"/>
  <c r="F677" i="14" s="1"/>
  <c r="P547" i="2"/>
  <c r="B569" i="14"/>
  <c r="F569" i="14" s="1"/>
  <c r="P435" i="2"/>
  <c r="B457" i="14"/>
  <c r="F457" i="14" s="1"/>
  <c r="P24" i="2"/>
  <c r="B46" i="14"/>
  <c r="F46" i="14" s="1"/>
  <c r="P578" i="2"/>
  <c r="B600" i="14"/>
  <c r="F600" i="14" s="1"/>
  <c r="P514" i="2"/>
  <c r="B536" i="14"/>
  <c r="F536" i="14" s="1"/>
  <c r="P346" i="2"/>
  <c r="B368" i="14"/>
  <c r="F368" i="14" s="1"/>
  <c r="P282" i="2"/>
  <c r="B304" i="14"/>
  <c r="F304" i="14" s="1"/>
  <c r="P250" i="2"/>
  <c r="B272" i="14"/>
  <c r="F272" i="14" s="1"/>
  <c r="P681" i="2"/>
  <c r="B703" i="14"/>
  <c r="F703" i="14" s="1"/>
  <c r="P252" i="2"/>
  <c r="B274" i="14"/>
  <c r="F274" i="14" s="1"/>
  <c r="P369" i="2"/>
  <c r="B391" i="14"/>
  <c r="F391" i="14" s="1"/>
  <c r="P305" i="2"/>
  <c r="B327" i="14"/>
  <c r="F327" i="14" s="1"/>
  <c r="P169" i="2"/>
  <c r="B191" i="14"/>
  <c r="F191" i="14" s="1"/>
  <c r="P433" i="2"/>
  <c r="B455" i="14"/>
  <c r="F455" i="14" s="1"/>
  <c r="P603" i="2"/>
  <c r="B625" i="14"/>
  <c r="F625" i="14" s="1"/>
  <c r="P379" i="2"/>
  <c r="B401" i="14"/>
  <c r="F401" i="14" s="1"/>
  <c r="P297" i="2"/>
  <c r="B319" i="14"/>
  <c r="F319" i="14" s="1"/>
  <c r="P299" i="2"/>
  <c r="B321" i="14"/>
  <c r="F321" i="14" s="1"/>
  <c r="P718" i="2"/>
  <c r="B740" i="14"/>
  <c r="F740" i="14" s="1"/>
  <c r="P494" i="2"/>
  <c r="B516" i="14"/>
  <c r="F516" i="14" s="1"/>
  <c r="P454" i="2"/>
  <c r="B476" i="14"/>
  <c r="F476" i="14" s="1"/>
  <c r="P310" i="2"/>
  <c r="B332" i="14"/>
  <c r="F332" i="14" s="1"/>
  <c r="P238" i="2"/>
  <c r="B260" i="14"/>
  <c r="F260" i="14" s="1"/>
  <c r="P118" i="2"/>
  <c r="B140" i="14"/>
  <c r="F140" i="14" s="1"/>
  <c r="P401" i="2"/>
  <c r="B423" i="14"/>
  <c r="F423" i="14" s="1"/>
  <c r="P337" i="2"/>
  <c r="B359" i="14"/>
  <c r="F359" i="14" s="1"/>
  <c r="P273" i="2"/>
  <c r="B295" i="14"/>
  <c r="F295" i="14" s="1"/>
  <c r="P141" i="2"/>
  <c r="B163" i="14"/>
  <c r="F163" i="14" s="1"/>
  <c r="P69" i="2"/>
  <c r="B91" i="14"/>
  <c r="F91" i="14" s="1"/>
  <c r="P97" i="2"/>
  <c r="B119" i="14"/>
  <c r="F119" i="14" s="1"/>
  <c r="P372" i="2"/>
  <c r="B394" i="14"/>
  <c r="F394" i="14" s="1"/>
  <c r="P236" i="2"/>
  <c r="B258" i="14"/>
  <c r="F258" i="14" s="1"/>
  <c r="P172" i="2"/>
  <c r="B194" i="14"/>
  <c r="F194" i="14" s="1"/>
  <c r="P335" i="2"/>
  <c r="B357" i="14"/>
  <c r="F357" i="14" s="1"/>
  <c r="P143" i="2"/>
  <c r="B165" i="14"/>
  <c r="F165" i="14" s="1"/>
  <c r="P507" i="2"/>
  <c r="B529" i="14"/>
  <c r="F529" i="14" s="1"/>
  <c r="P475" i="2"/>
  <c r="B497" i="14"/>
  <c r="F497" i="14" s="1"/>
  <c r="P363" i="2"/>
  <c r="B385" i="14"/>
  <c r="F385" i="14" s="1"/>
  <c r="P211" i="2"/>
  <c r="B233" i="14"/>
  <c r="F233" i="14" s="1"/>
  <c r="P171" i="2"/>
  <c r="B193" i="14"/>
  <c r="F193" i="14" s="1"/>
  <c r="P131" i="2"/>
  <c r="B153" i="14"/>
  <c r="F153" i="14" s="1"/>
  <c r="P550" i="2"/>
  <c r="B572" i="14"/>
  <c r="F572" i="14" s="1"/>
  <c r="P647" i="2"/>
  <c r="B669" i="14"/>
  <c r="F669" i="14" s="1"/>
  <c r="P218" i="2"/>
  <c r="B240" i="14"/>
  <c r="F240" i="14" s="1"/>
  <c r="P146" i="2"/>
  <c r="B168" i="14"/>
  <c r="F168" i="14" s="1"/>
  <c r="P200" i="2"/>
  <c r="B222" i="14"/>
  <c r="F222" i="14" s="1"/>
  <c r="P225" i="2"/>
  <c r="B247" i="14"/>
  <c r="F247" i="14" s="1"/>
  <c r="P510" i="2"/>
  <c r="B532" i="14"/>
  <c r="F532" i="14" s="1"/>
  <c r="P187" i="2"/>
  <c r="B209" i="14"/>
  <c r="F209" i="14" s="1"/>
  <c r="P602" i="2"/>
  <c r="B624" i="14"/>
  <c r="F624" i="14" s="1"/>
  <c r="P434" i="2"/>
  <c r="B456" i="14"/>
  <c r="F456" i="14" s="1"/>
  <c r="P361" i="2"/>
  <c r="B383" i="14"/>
  <c r="F383" i="14" s="1"/>
  <c r="P613" i="2"/>
  <c r="B635" i="14"/>
  <c r="F635" i="14" s="1"/>
  <c r="P37" i="2"/>
  <c r="B59" i="14"/>
  <c r="F59" i="14" s="1"/>
  <c r="P295" i="2"/>
  <c r="B317" i="14"/>
  <c r="F317" i="14" s="1"/>
  <c r="P714" i="2"/>
  <c r="B736" i="14"/>
  <c r="F736" i="14" s="1"/>
  <c r="P289" i="2"/>
  <c r="B311" i="14"/>
  <c r="F311" i="14" s="1"/>
  <c r="P671" i="2"/>
  <c r="B693" i="14"/>
  <c r="F693" i="14" s="1"/>
  <c r="P426" i="2"/>
  <c r="B448" i="14"/>
  <c r="F448" i="14" s="1"/>
  <c r="P322" i="2"/>
  <c r="B344" i="14"/>
  <c r="F344" i="14" s="1"/>
  <c r="P731" i="2"/>
  <c r="B753" i="14"/>
  <c r="F753" i="14" s="1"/>
  <c r="P202" i="2"/>
  <c r="B224" i="14"/>
  <c r="F224" i="14" s="1"/>
  <c r="P75" i="2"/>
  <c r="B97" i="14"/>
  <c r="F97" i="14" s="1"/>
  <c r="P395" i="2"/>
  <c r="B417" i="14"/>
  <c r="F417" i="14" s="1"/>
  <c r="P651" i="2"/>
  <c r="B673" i="14"/>
  <c r="F673" i="14" s="1"/>
  <c r="P190" i="2"/>
  <c r="B212" i="14"/>
  <c r="F212" i="14" s="1"/>
  <c r="P387" i="2"/>
  <c r="B409" i="14"/>
  <c r="F409" i="14" s="1"/>
  <c r="P570" i="2"/>
  <c r="B592" i="14"/>
  <c r="F592" i="14" s="1"/>
  <c r="P442" i="2"/>
  <c r="B464" i="14"/>
  <c r="F464" i="14" s="1"/>
  <c r="P242" i="2"/>
  <c r="B264" i="14"/>
  <c r="F264" i="14" s="1"/>
  <c r="P170" i="2"/>
  <c r="B192" i="14"/>
  <c r="F192" i="14" s="1"/>
  <c r="P106" i="2"/>
  <c r="B128" i="14"/>
  <c r="F128" i="14" s="1"/>
  <c r="P375" i="2"/>
  <c r="B397" i="14"/>
  <c r="F397" i="14" s="1"/>
  <c r="P629" i="2"/>
  <c r="B651" i="14"/>
  <c r="F651" i="14" s="1"/>
  <c r="P611" i="2"/>
  <c r="B633" i="14"/>
  <c r="F633" i="14" s="1"/>
  <c r="P499" i="2"/>
  <c r="B521" i="14"/>
  <c r="F521" i="14" s="1"/>
  <c r="P347" i="2"/>
  <c r="B369" i="14"/>
  <c r="F369" i="14" s="1"/>
  <c r="P155" i="2"/>
  <c r="B177" i="14"/>
  <c r="F177" i="14" s="1"/>
  <c r="P98" i="2"/>
  <c r="B120" i="14"/>
  <c r="F120" i="14" s="1"/>
  <c r="P306" i="2"/>
  <c r="B328" i="14"/>
  <c r="F328" i="14" s="1"/>
  <c r="P730" i="2"/>
  <c r="B752" i="14"/>
  <c r="F752" i="14" s="1"/>
  <c r="P99" i="2"/>
  <c r="B121" i="14"/>
  <c r="F121" i="14" s="1"/>
  <c r="P110" i="2"/>
  <c r="B132" i="14"/>
  <c r="F132" i="14" s="1"/>
  <c r="P70" i="2"/>
  <c r="B92" i="14"/>
  <c r="F92" i="14" s="1"/>
  <c r="P620" i="2"/>
  <c r="B642" i="14"/>
  <c r="F642" i="14" s="1"/>
  <c r="P459" i="2"/>
  <c r="B481" i="14"/>
  <c r="F481" i="14" s="1"/>
  <c r="P590" i="2"/>
  <c r="B612" i="14"/>
  <c r="F612" i="14" s="1"/>
  <c r="P438" i="2"/>
  <c r="B460" i="14"/>
  <c r="F460" i="14" s="1"/>
  <c r="P112" i="2"/>
  <c r="B134" i="14"/>
  <c r="F134" i="14" s="1"/>
  <c r="P356" i="2"/>
  <c r="B378" i="14"/>
  <c r="F378" i="14" s="1"/>
  <c r="P530" i="2"/>
  <c r="B552" i="14"/>
  <c r="F552" i="14" s="1"/>
  <c r="P430" i="2"/>
  <c r="B452" i="14"/>
  <c r="F452" i="14" s="1"/>
  <c r="P555" i="2"/>
  <c r="B577" i="14"/>
  <c r="F577" i="14" s="1"/>
  <c r="P626" i="2"/>
  <c r="B648" i="14"/>
  <c r="F648" i="14" s="1"/>
  <c r="P594" i="2"/>
  <c r="B616" i="14"/>
  <c r="F616" i="14" s="1"/>
  <c r="P458" i="2"/>
  <c r="B480" i="14"/>
  <c r="F480" i="14" s="1"/>
  <c r="P354" i="2"/>
  <c r="B376" i="14"/>
  <c r="F376" i="14" s="1"/>
  <c r="P290" i="2"/>
  <c r="B312" i="14"/>
  <c r="F312" i="14" s="1"/>
  <c r="P122" i="2"/>
  <c r="B144" i="14"/>
  <c r="F144" i="14" s="1"/>
  <c r="P240" i="2"/>
  <c r="B262" i="14"/>
  <c r="F262" i="14" s="1"/>
  <c r="P113" i="2"/>
  <c r="B135" i="14"/>
  <c r="F135" i="14" s="1"/>
  <c r="P699" i="2"/>
  <c r="B721" i="14"/>
  <c r="F721" i="14" s="1"/>
  <c r="P538" i="2"/>
  <c r="B560" i="14"/>
  <c r="F560" i="14" s="1"/>
  <c r="P147" i="2"/>
  <c r="B169" i="14"/>
  <c r="F169" i="14" s="1"/>
  <c r="P243" i="2"/>
  <c r="B265" i="14"/>
  <c r="F265" i="14" s="1"/>
  <c r="P683" i="2"/>
  <c r="B705" i="14"/>
  <c r="F705" i="14" s="1"/>
  <c r="P138" i="2"/>
  <c r="B160" i="14"/>
  <c r="F160" i="14" s="1"/>
  <c r="P643" i="2"/>
  <c r="B665" i="14"/>
  <c r="F665" i="14" s="1"/>
  <c r="P280" i="2"/>
  <c r="B302" i="14"/>
  <c r="F302" i="14" s="1"/>
  <c r="P639" i="2"/>
  <c r="B661" i="14"/>
  <c r="F661" i="14" s="1"/>
  <c r="P247" i="2"/>
  <c r="B269" i="14"/>
  <c r="F269" i="14" s="1"/>
  <c r="P102" i="2"/>
  <c r="B124" i="14"/>
  <c r="F124" i="14" s="1"/>
  <c r="P303" i="2"/>
  <c r="B325" i="14"/>
  <c r="F325" i="14" s="1"/>
  <c r="P365" i="2"/>
  <c r="B387" i="14"/>
  <c r="F387" i="14" s="1"/>
  <c r="P293" i="2"/>
  <c r="B315" i="14"/>
  <c r="F315" i="14" s="1"/>
  <c r="N5" i="2"/>
  <c r="C6" i="2"/>
  <c r="N36" i="7"/>
  <c r="G13" i="2"/>
  <c r="H13" i="2" s="1"/>
  <c r="O13" i="2" s="1"/>
  <c r="N6" i="2"/>
  <c r="I12" i="2"/>
  <c r="J12" i="2" s="1"/>
  <c r="L12" i="2" s="1"/>
  <c r="O12" i="2" s="1"/>
  <c r="G14" i="2"/>
  <c r="H14" i="2" s="1"/>
  <c r="O14" i="2" s="1"/>
  <c r="I9" i="2"/>
  <c r="J9" i="2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I16" i="2"/>
  <c r="J16" i="2" s="1"/>
  <c r="L16" i="2" s="1"/>
  <c r="O16" i="2" s="1"/>
  <c r="I15" i="2"/>
  <c r="J15" i="2" s="1"/>
  <c r="L15" i="2" s="1"/>
  <c r="O15" i="2" s="1"/>
  <c r="G17" i="2"/>
  <c r="H17" i="2" s="1"/>
  <c r="I11" i="2"/>
  <c r="J11" i="2" s="1"/>
  <c r="L11" i="2" s="1"/>
  <c r="O11" i="2" s="1"/>
  <c r="G18" i="2"/>
  <c r="H18" i="2" s="1"/>
  <c r="G10" i="2"/>
  <c r="H10" i="2" s="1"/>
  <c r="E22" i="5"/>
  <c r="D23" i="5"/>
  <c r="F23" i="5" s="1"/>
  <c r="I38" i="7"/>
  <c r="L38" i="7" s="1"/>
  <c r="H37" i="7"/>
  <c r="K37" i="7" s="1"/>
  <c r="M35" i="7"/>
  <c r="G37" i="7"/>
  <c r="J37" i="7" s="1"/>
  <c r="A75" i="7"/>
  <c r="B74" i="7"/>
  <c r="B31" i="7"/>
  <c r="L17" i="2"/>
  <c r="K17" i="2"/>
  <c r="K13" i="2"/>
  <c r="K11" i="2"/>
  <c r="K18" i="2"/>
  <c r="L18" i="2"/>
  <c r="K10" i="2"/>
  <c r="L10" i="2"/>
  <c r="K14" i="2"/>
  <c r="G3" i="2" l="1"/>
  <c r="W6" i="2"/>
  <c r="P11" i="2"/>
  <c r="B33" i="14"/>
  <c r="F33" i="14" s="1"/>
  <c r="P15" i="2"/>
  <c r="B37" i="14"/>
  <c r="F37" i="14" s="1"/>
  <c r="P16" i="2"/>
  <c r="B38" i="14"/>
  <c r="F38" i="14" s="1"/>
  <c r="P14" i="2"/>
  <c r="B36" i="14"/>
  <c r="F36" i="14" s="1"/>
  <c r="P12" i="2"/>
  <c r="B34" i="14"/>
  <c r="F34" i="14" s="1"/>
  <c r="P13" i="2"/>
  <c r="B35" i="14"/>
  <c r="F35" i="14" s="1"/>
  <c r="K9" i="2"/>
  <c r="J6" i="2"/>
  <c r="Y6" i="2"/>
  <c r="F22" i="14" s="1"/>
  <c r="N37" i="7"/>
  <c r="L9" i="2"/>
  <c r="K16" i="2"/>
  <c r="O18" i="2"/>
  <c r="K12" i="2"/>
  <c r="K15" i="2"/>
  <c r="H6" i="2"/>
  <c r="O17" i="2"/>
  <c r="O10" i="2"/>
  <c r="E23" i="5"/>
  <c r="D24" i="5"/>
  <c r="F24" i="5" s="1"/>
  <c r="M36" i="7"/>
  <c r="G38" i="7"/>
  <c r="J38" i="7" s="1"/>
  <c r="H38" i="7"/>
  <c r="K38" i="7" s="1"/>
  <c r="I39" i="7"/>
  <c r="L39" i="7" s="1"/>
  <c r="A76" i="7"/>
  <c r="B75" i="7"/>
  <c r="B32" i="7"/>
  <c r="X6" i="2" l="1"/>
  <c r="F23" i="14" s="1"/>
  <c r="F18" i="14" s="1"/>
  <c r="F21" i="14"/>
  <c r="I7" i="11"/>
  <c r="J7" i="11" s="1"/>
  <c r="P10" i="2"/>
  <c r="B32" i="14"/>
  <c r="F32" i="14" s="1"/>
  <c r="P17" i="2"/>
  <c r="B39" i="14"/>
  <c r="F39" i="14" s="1"/>
  <c r="P18" i="2"/>
  <c r="B40" i="14"/>
  <c r="F40" i="14" s="1"/>
  <c r="L6" i="2"/>
  <c r="O9" i="2"/>
  <c r="B31" i="14" s="1"/>
  <c r="F31" i="14" s="1"/>
  <c r="N38" i="7"/>
  <c r="P9" i="2"/>
  <c r="P6" i="2" s="1"/>
  <c r="E24" i="5"/>
  <c r="D25" i="5"/>
  <c r="F25" i="5" s="1"/>
  <c r="I40" i="7"/>
  <c r="L40" i="7" s="1"/>
  <c r="H39" i="7"/>
  <c r="K39" i="7" s="1"/>
  <c r="M37" i="7"/>
  <c r="G39" i="7"/>
  <c r="J39" i="7" s="1"/>
  <c r="B76" i="7"/>
  <c r="A77" i="7"/>
  <c r="B33" i="7"/>
  <c r="P5" i="2" l="1"/>
  <c r="C23" i="9" s="1"/>
  <c r="V6" i="2"/>
  <c r="R9" i="2"/>
  <c r="N39" i="7"/>
  <c r="O6" i="2"/>
  <c r="Q9" i="2"/>
  <c r="E25" i="5"/>
  <c r="D26" i="5"/>
  <c r="F26" i="5" s="1"/>
  <c r="M38" i="7"/>
  <c r="I41" i="7"/>
  <c r="L41" i="7" s="1"/>
  <c r="G40" i="7"/>
  <c r="J40" i="7" s="1"/>
  <c r="H40" i="7"/>
  <c r="K40" i="7" s="1"/>
  <c r="B77" i="7"/>
  <c r="A78" i="7"/>
  <c r="B34" i="7"/>
  <c r="R10" i="2" l="1"/>
  <c r="T9" i="2"/>
  <c r="V8" i="2"/>
  <c r="D7" i="11" s="1"/>
  <c r="E7" i="11" s="1"/>
  <c r="N40" i="7"/>
  <c r="S9" i="2"/>
  <c r="Q10" i="2"/>
  <c r="E26" i="5"/>
  <c r="D27" i="5"/>
  <c r="F27" i="5" s="1"/>
  <c r="H41" i="7"/>
  <c r="K41" i="7" s="1"/>
  <c r="M39" i="7"/>
  <c r="G41" i="7"/>
  <c r="J41" i="7" s="1"/>
  <c r="I42" i="7"/>
  <c r="L42" i="7" s="1"/>
  <c r="B78" i="7"/>
  <c r="A79" i="7"/>
  <c r="B35" i="7"/>
  <c r="B17" i="4" l="1"/>
  <c r="T10" i="2"/>
  <c r="R11" i="2"/>
  <c r="N41" i="7"/>
  <c r="Q11" i="2"/>
  <c r="S10" i="2"/>
  <c r="M40" i="7"/>
  <c r="D28" i="5"/>
  <c r="F28" i="5" s="1"/>
  <c r="E27" i="5"/>
  <c r="G42" i="7"/>
  <c r="J42" i="7" s="1"/>
  <c r="I43" i="7"/>
  <c r="L43" i="7" s="1"/>
  <c r="H42" i="7"/>
  <c r="K42" i="7" s="1"/>
  <c r="A80" i="7"/>
  <c r="B79" i="7"/>
  <c r="B36" i="7"/>
  <c r="T11" i="2" l="1"/>
  <c r="R12" i="2"/>
  <c r="N42" i="7"/>
  <c r="Q12" i="2"/>
  <c r="S11" i="2"/>
  <c r="D29" i="5"/>
  <c r="F29" i="5" s="1"/>
  <c r="E28" i="5"/>
  <c r="H43" i="7"/>
  <c r="K43" i="7" s="1"/>
  <c r="M41" i="7"/>
  <c r="I44" i="7"/>
  <c r="L44" i="7" s="1"/>
  <c r="G43" i="7"/>
  <c r="J43" i="7" s="1"/>
  <c r="B80" i="7"/>
  <c r="A81" i="7"/>
  <c r="B37" i="7"/>
  <c r="R13" i="2" l="1"/>
  <c r="T12" i="2"/>
  <c r="N43" i="7"/>
  <c r="Q13" i="2"/>
  <c r="S12" i="2"/>
  <c r="M42" i="7"/>
  <c r="D30" i="5"/>
  <c r="F30" i="5" s="1"/>
  <c r="E29" i="5"/>
  <c r="I45" i="7"/>
  <c r="L45" i="7" s="1"/>
  <c r="G44" i="7"/>
  <c r="J44" i="7" s="1"/>
  <c r="H44" i="7"/>
  <c r="K44" i="7" s="1"/>
  <c r="A82" i="7"/>
  <c r="B81" i="7"/>
  <c r="B38" i="7"/>
  <c r="T13" i="2" l="1"/>
  <c r="R14" i="2"/>
  <c r="N44" i="7"/>
  <c r="S13" i="2"/>
  <c r="Q14" i="2"/>
  <c r="D31" i="5"/>
  <c r="F31" i="5" s="1"/>
  <c r="E30" i="5"/>
  <c r="H45" i="7"/>
  <c r="K45" i="7" s="1"/>
  <c r="M43" i="7"/>
  <c r="G45" i="7"/>
  <c r="J45" i="7" s="1"/>
  <c r="I46" i="7"/>
  <c r="L46" i="7" s="1"/>
  <c r="A83" i="7"/>
  <c r="B82" i="7"/>
  <c r="B39" i="7"/>
  <c r="R15" i="2" l="1"/>
  <c r="T14" i="2"/>
  <c r="N45" i="7"/>
  <c r="Q15" i="2"/>
  <c r="S14" i="2"/>
  <c r="D32" i="5"/>
  <c r="F32" i="5" s="1"/>
  <c r="E31" i="5"/>
  <c r="M44" i="7"/>
  <c r="I47" i="7"/>
  <c r="L47" i="7" s="1"/>
  <c r="G46" i="7"/>
  <c r="J46" i="7" s="1"/>
  <c r="H46" i="7"/>
  <c r="K46" i="7" s="1"/>
  <c r="A84" i="7"/>
  <c r="B83" i="7"/>
  <c r="B40" i="7"/>
  <c r="R16" i="2" l="1"/>
  <c r="T15" i="2"/>
  <c r="N46" i="7"/>
  <c r="S15" i="2"/>
  <c r="Q16" i="2"/>
  <c r="D33" i="5"/>
  <c r="F33" i="5" s="1"/>
  <c r="E32" i="5"/>
  <c r="M45" i="7"/>
  <c r="H47" i="7"/>
  <c r="K47" i="7" s="1"/>
  <c r="G47" i="7"/>
  <c r="J47" i="7" s="1"/>
  <c r="M46" i="7"/>
  <c r="I48" i="7"/>
  <c r="L48" i="7" s="1"/>
  <c r="B84" i="7"/>
  <c r="A85" i="7"/>
  <c r="B41" i="7"/>
  <c r="R17" i="2" l="1"/>
  <c r="T16" i="2"/>
  <c r="N47" i="7"/>
  <c r="Q17" i="2"/>
  <c r="S16" i="2"/>
  <c r="D34" i="5"/>
  <c r="F34" i="5" s="1"/>
  <c r="E33" i="5"/>
  <c r="I49" i="7"/>
  <c r="L49" i="7" s="1"/>
  <c r="G48" i="7"/>
  <c r="J48" i="7" s="1"/>
  <c r="H48" i="7"/>
  <c r="K48" i="7" s="1"/>
  <c r="A86" i="7"/>
  <c r="B85" i="7"/>
  <c r="B42" i="7"/>
  <c r="R18" i="2" l="1"/>
  <c r="T17" i="2"/>
  <c r="N48" i="7"/>
  <c r="Q18" i="2"/>
  <c r="S17" i="2"/>
  <c r="D35" i="5"/>
  <c r="F35" i="5" s="1"/>
  <c r="E34" i="5"/>
  <c r="G49" i="7"/>
  <c r="J49" i="7" s="1"/>
  <c r="H49" i="7"/>
  <c r="K49" i="7" s="1"/>
  <c r="M47" i="7"/>
  <c r="I50" i="7"/>
  <c r="L50" i="7" s="1"/>
  <c r="B86" i="7"/>
  <c r="A87" i="7"/>
  <c r="B43" i="7"/>
  <c r="R19" i="2" l="1"/>
  <c r="T18" i="2"/>
  <c r="N49" i="7"/>
  <c r="S18" i="2"/>
  <c r="Q19" i="2"/>
  <c r="D36" i="5"/>
  <c r="F36" i="5" s="1"/>
  <c r="E35" i="5"/>
  <c r="I51" i="7"/>
  <c r="L51" i="7" s="1"/>
  <c r="H50" i="7"/>
  <c r="K50" i="7" s="1"/>
  <c r="M48" i="7"/>
  <c r="G50" i="7"/>
  <c r="J50" i="7" s="1"/>
  <c r="A88" i="7"/>
  <c r="B87" i="7"/>
  <c r="B44" i="7"/>
  <c r="R20" i="2" l="1"/>
  <c r="T19" i="2"/>
  <c r="N50" i="7"/>
  <c r="Q20" i="2"/>
  <c r="S19" i="2"/>
  <c r="D37" i="5"/>
  <c r="F37" i="5" s="1"/>
  <c r="E36" i="5"/>
  <c r="M49" i="7"/>
  <c r="G51" i="7"/>
  <c r="J51" i="7" s="1"/>
  <c r="H51" i="7"/>
  <c r="K51" i="7" s="1"/>
  <c r="I52" i="7"/>
  <c r="L52" i="7" s="1"/>
  <c r="B88" i="7"/>
  <c r="A89" i="7"/>
  <c r="B45" i="7"/>
  <c r="R21" i="2" l="1"/>
  <c r="T20" i="2"/>
  <c r="N51" i="7"/>
  <c r="Q21" i="2"/>
  <c r="S20" i="2"/>
  <c r="D38" i="5"/>
  <c r="F38" i="5" s="1"/>
  <c r="E37" i="5"/>
  <c r="I53" i="7"/>
  <c r="L53" i="7" s="1"/>
  <c r="H52" i="7"/>
  <c r="K52" i="7" s="1"/>
  <c r="M50" i="7"/>
  <c r="G52" i="7"/>
  <c r="J52" i="7" s="1"/>
  <c r="A90" i="7"/>
  <c r="B89" i="7"/>
  <c r="B46" i="7"/>
  <c r="R22" i="2" l="1"/>
  <c r="T21" i="2"/>
  <c r="N52" i="7"/>
  <c r="Q22" i="2"/>
  <c r="S21" i="2"/>
  <c r="M51" i="7"/>
  <c r="D39" i="5"/>
  <c r="F39" i="5" s="1"/>
  <c r="E38" i="5"/>
  <c r="G53" i="7"/>
  <c r="J53" i="7" s="1"/>
  <c r="H53" i="7"/>
  <c r="K53" i="7" s="1"/>
  <c r="I54" i="7"/>
  <c r="L54" i="7" s="1"/>
  <c r="B90" i="7"/>
  <c r="A91" i="7"/>
  <c r="B47" i="7"/>
  <c r="R23" i="2" l="1"/>
  <c r="T22" i="2"/>
  <c r="N53" i="7"/>
  <c r="Q23" i="2"/>
  <c r="S22" i="2"/>
  <c r="D40" i="5"/>
  <c r="F40" i="5" s="1"/>
  <c r="E39" i="5"/>
  <c r="M52" i="7"/>
  <c r="I55" i="7"/>
  <c r="L55" i="7" s="1"/>
  <c r="H54" i="7"/>
  <c r="K54" i="7" s="1"/>
  <c r="G54" i="7"/>
  <c r="J54" i="7" s="1"/>
  <c r="A92" i="7"/>
  <c r="B91" i="7"/>
  <c r="B48" i="7"/>
  <c r="R24" i="2" l="1"/>
  <c r="T23" i="2"/>
  <c r="N54" i="7"/>
  <c r="S23" i="2"/>
  <c r="Q24" i="2"/>
  <c r="M53" i="7"/>
  <c r="D41" i="5"/>
  <c r="F41" i="5" s="1"/>
  <c r="E40" i="5"/>
  <c r="G55" i="7"/>
  <c r="J55" i="7" s="1"/>
  <c r="H55" i="7"/>
  <c r="K55" i="7" s="1"/>
  <c r="I56" i="7"/>
  <c r="L56" i="7" s="1"/>
  <c r="B92" i="7"/>
  <c r="A93" i="7"/>
  <c r="B49" i="7"/>
  <c r="R25" i="2" l="1"/>
  <c r="T24" i="2"/>
  <c r="N55" i="7"/>
  <c r="Q25" i="2"/>
  <c r="S24" i="2"/>
  <c r="D42" i="5"/>
  <c r="F42" i="5" s="1"/>
  <c r="E41" i="5"/>
  <c r="M54" i="7"/>
  <c r="I57" i="7"/>
  <c r="L57" i="7" s="1"/>
  <c r="H56" i="7"/>
  <c r="K56" i="7" s="1"/>
  <c r="G56" i="7"/>
  <c r="J56" i="7" s="1"/>
  <c r="A94" i="7"/>
  <c r="B93" i="7"/>
  <c r="B50" i="7"/>
  <c r="R26" i="2" l="1"/>
  <c r="T25" i="2"/>
  <c r="N56" i="7"/>
  <c r="Q26" i="2"/>
  <c r="S25" i="2"/>
  <c r="D43" i="5"/>
  <c r="F43" i="5" s="1"/>
  <c r="E42" i="5"/>
  <c r="M55" i="7"/>
  <c r="G57" i="7"/>
  <c r="J57" i="7" s="1"/>
  <c r="H57" i="7"/>
  <c r="K57" i="7" s="1"/>
  <c r="I58" i="7"/>
  <c r="L58" i="7" s="1"/>
  <c r="B94" i="7"/>
  <c r="A95" i="7"/>
  <c r="B51" i="7"/>
  <c r="R27" i="2" l="1"/>
  <c r="T26" i="2"/>
  <c r="N57" i="7"/>
  <c r="Q27" i="2"/>
  <c r="S26" i="2"/>
  <c r="D44" i="5"/>
  <c r="F44" i="5" s="1"/>
  <c r="E43" i="5"/>
  <c r="I59" i="7"/>
  <c r="L59" i="7" s="1"/>
  <c r="M56" i="7"/>
  <c r="H58" i="7"/>
  <c r="K58" i="7" s="1"/>
  <c r="G58" i="7"/>
  <c r="J58" i="7" s="1"/>
  <c r="A96" i="7"/>
  <c r="B95" i="7"/>
  <c r="B52" i="7"/>
  <c r="R28" i="2" l="1"/>
  <c r="T27" i="2"/>
  <c r="N58" i="7"/>
  <c r="Q28" i="2"/>
  <c r="S27" i="2"/>
  <c r="M57" i="7"/>
  <c r="D45" i="5"/>
  <c r="F45" i="5" s="1"/>
  <c r="E44" i="5"/>
  <c r="G59" i="7"/>
  <c r="J59" i="7" s="1"/>
  <c r="H59" i="7"/>
  <c r="K59" i="7" s="1"/>
  <c r="I60" i="7"/>
  <c r="L60" i="7" s="1"/>
  <c r="B96" i="7"/>
  <c r="A97" i="7"/>
  <c r="B53" i="7"/>
  <c r="R29" i="2" l="1"/>
  <c r="T28" i="2"/>
  <c r="N59" i="7"/>
  <c r="Q29" i="2"/>
  <c r="S28" i="2"/>
  <c r="D46" i="5"/>
  <c r="F46" i="5" s="1"/>
  <c r="E45" i="5"/>
  <c r="I61" i="7"/>
  <c r="L61" i="7" s="1"/>
  <c r="H60" i="7"/>
  <c r="K60" i="7" s="1"/>
  <c r="M58" i="7"/>
  <c r="G60" i="7"/>
  <c r="J60" i="7" s="1"/>
  <c r="B97" i="7"/>
  <c r="A98" i="7"/>
  <c r="B54" i="7"/>
  <c r="R30" i="2" l="1"/>
  <c r="T29" i="2"/>
  <c r="N60" i="7"/>
  <c r="Q30" i="2"/>
  <c r="S29" i="2"/>
  <c r="M59" i="7"/>
  <c r="D47" i="5"/>
  <c r="F47" i="5" s="1"/>
  <c r="E46" i="5"/>
  <c r="G61" i="7"/>
  <c r="J61" i="7" s="1"/>
  <c r="H61" i="7"/>
  <c r="K61" i="7" s="1"/>
  <c r="I62" i="7"/>
  <c r="L62" i="7" s="1"/>
  <c r="A99" i="7"/>
  <c r="B98" i="7"/>
  <c r="B55" i="7"/>
  <c r="T30" i="2" l="1"/>
  <c r="R31" i="2"/>
  <c r="N61" i="7"/>
  <c r="Q31" i="2"/>
  <c r="S30" i="2"/>
  <c r="D48" i="5"/>
  <c r="F48" i="5" s="1"/>
  <c r="E47" i="5"/>
  <c r="I63" i="7"/>
  <c r="L63" i="7" s="1"/>
  <c r="H62" i="7"/>
  <c r="K62" i="7" s="1"/>
  <c r="M60" i="7"/>
  <c r="G62" i="7"/>
  <c r="J62" i="7" s="1"/>
  <c r="B99" i="7"/>
  <c r="A100" i="7"/>
  <c r="B56" i="7"/>
  <c r="R32" i="2" l="1"/>
  <c r="T31" i="2"/>
  <c r="N62" i="7"/>
  <c r="S31" i="2"/>
  <c r="Q32" i="2"/>
  <c r="M61" i="7"/>
  <c r="D49" i="5"/>
  <c r="F49" i="5" s="1"/>
  <c r="E48" i="5"/>
  <c r="G63" i="7"/>
  <c r="J63" i="7" s="1"/>
  <c r="H63" i="7"/>
  <c r="K63" i="7" s="1"/>
  <c r="I64" i="7"/>
  <c r="L64" i="7" s="1"/>
  <c r="A101" i="7"/>
  <c r="B100" i="7"/>
  <c r="B57" i="7"/>
  <c r="R33" i="2" l="1"/>
  <c r="T32" i="2"/>
  <c r="N63" i="7"/>
  <c r="S32" i="2"/>
  <c r="Q33" i="2"/>
  <c r="D50" i="5"/>
  <c r="F50" i="5" s="1"/>
  <c r="E49" i="5"/>
  <c r="H64" i="7"/>
  <c r="K64" i="7" s="1"/>
  <c r="I65" i="7"/>
  <c r="L65" i="7" s="1"/>
  <c r="M62" i="7"/>
  <c r="G64" i="7"/>
  <c r="J64" i="7" s="1"/>
  <c r="A102" i="7"/>
  <c r="B101" i="7"/>
  <c r="B58" i="7"/>
  <c r="R34" i="2" l="1"/>
  <c r="T33" i="2"/>
  <c r="N64" i="7"/>
  <c r="Q34" i="2"/>
  <c r="S33" i="2"/>
  <c r="M63" i="7"/>
  <c r="D51" i="5"/>
  <c r="F51" i="5" s="1"/>
  <c r="E50" i="5"/>
  <c r="I66" i="7"/>
  <c r="L66" i="7" s="1"/>
  <c r="G65" i="7"/>
  <c r="J65" i="7" s="1"/>
  <c r="H65" i="7"/>
  <c r="K65" i="7" s="1"/>
  <c r="A103" i="7"/>
  <c r="B102" i="7"/>
  <c r="B59" i="7"/>
  <c r="R35" i="2" l="1"/>
  <c r="T34" i="2"/>
  <c r="N65" i="7"/>
  <c r="Q35" i="2"/>
  <c r="S34" i="2"/>
  <c r="D52" i="5"/>
  <c r="F52" i="5" s="1"/>
  <c r="E51" i="5"/>
  <c r="M64" i="7"/>
  <c r="G66" i="7"/>
  <c r="J66" i="7" s="1"/>
  <c r="H66" i="7"/>
  <c r="K66" i="7" s="1"/>
  <c r="I67" i="7"/>
  <c r="L67" i="7" s="1"/>
  <c r="A104" i="7"/>
  <c r="B103" i="7"/>
  <c r="B60" i="7"/>
  <c r="R36" i="2" l="1"/>
  <c r="T35" i="2"/>
  <c r="N66" i="7"/>
  <c r="S35" i="2"/>
  <c r="Q36" i="2"/>
  <c r="D53" i="5"/>
  <c r="F53" i="5" s="1"/>
  <c r="E52" i="5"/>
  <c r="M65" i="7"/>
  <c r="I68" i="7"/>
  <c r="L68" i="7" s="1"/>
  <c r="H67" i="7"/>
  <c r="K67" i="7" s="1"/>
  <c r="G67" i="7"/>
  <c r="J67" i="7" s="1"/>
  <c r="B104" i="7"/>
  <c r="A105" i="7"/>
  <c r="B61" i="7"/>
  <c r="R37" i="2" l="1"/>
  <c r="T36" i="2"/>
  <c r="N67" i="7"/>
  <c r="S36" i="2"/>
  <c r="Q37" i="2"/>
  <c r="D54" i="5"/>
  <c r="F54" i="5" s="1"/>
  <c r="E53" i="5"/>
  <c r="H68" i="7"/>
  <c r="K68" i="7" s="1"/>
  <c r="M66" i="7"/>
  <c r="G68" i="7"/>
  <c r="J68" i="7" s="1"/>
  <c r="M67" i="7"/>
  <c r="I69" i="7"/>
  <c r="L69" i="7" s="1"/>
  <c r="A106" i="7"/>
  <c r="B105" i="7"/>
  <c r="B62" i="7"/>
  <c r="T37" i="2" l="1"/>
  <c r="R38" i="2"/>
  <c r="N68" i="7"/>
  <c r="Q38" i="2"/>
  <c r="S37" i="2"/>
  <c r="D55" i="5"/>
  <c r="F55" i="5" s="1"/>
  <c r="E54" i="5"/>
  <c r="G69" i="7"/>
  <c r="J69" i="7" s="1"/>
  <c r="I70" i="7"/>
  <c r="L70" i="7" s="1"/>
  <c r="H69" i="7"/>
  <c r="K69" i="7" s="1"/>
  <c r="B106" i="7"/>
  <c r="A107" i="7"/>
  <c r="B63" i="7"/>
  <c r="R39" i="2" l="1"/>
  <c r="T38" i="2"/>
  <c r="N69" i="7"/>
  <c r="Q39" i="2"/>
  <c r="S38" i="2"/>
  <c r="D56" i="5"/>
  <c r="F56" i="5" s="1"/>
  <c r="E55" i="5"/>
  <c r="H70" i="7"/>
  <c r="K70" i="7" s="1"/>
  <c r="I71" i="7"/>
  <c r="L71" i="7" s="1"/>
  <c r="M68" i="7"/>
  <c r="G70" i="7"/>
  <c r="J70" i="7" s="1"/>
  <c r="A108" i="7"/>
  <c r="B107" i="7"/>
  <c r="B64" i="7"/>
  <c r="R40" i="2" l="1"/>
  <c r="T39" i="2"/>
  <c r="N70" i="7"/>
  <c r="S39" i="2"/>
  <c r="Q40" i="2"/>
  <c r="M69" i="7"/>
  <c r="D57" i="5"/>
  <c r="F57" i="5" s="1"/>
  <c r="E56" i="5"/>
  <c r="G71" i="7"/>
  <c r="J71" i="7" s="1"/>
  <c r="I72" i="7"/>
  <c r="L72" i="7" s="1"/>
  <c r="H71" i="7"/>
  <c r="K71" i="7" s="1"/>
  <c r="B108" i="7"/>
  <c r="A109" i="7"/>
  <c r="B65" i="7"/>
  <c r="R41" i="2" l="1"/>
  <c r="T40" i="2"/>
  <c r="N71" i="7"/>
  <c r="Q41" i="2"/>
  <c r="S40" i="2"/>
  <c r="D58" i="5"/>
  <c r="F58" i="5" s="1"/>
  <c r="E57" i="5"/>
  <c r="H72" i="7"/>
  <c r="K72" i="7" s="1"/>
  <c r="M70" i="7"/>
  <c r="I73" i="7"/>
  <c r="L73" i="7" s="1"/>
  <c r="G72" i="7"/>
  <c r="J72" i="7" s="1"/>
  <c r="A110" i="7"/>
  <c r="B109" i="7"/>
  <c r="B66" i="7"/>
  <c r="R42" i="2" l="1"/>
  <c r="T41" i="2"/>
  <c r="N72" i="7"/>
  <c r="S41" i="2"/>
  <c r="Q42" i="2"/>
  <c r="M71" i="7"/>
  <c r="D59" i="5"/>
  <c r="F59" i="5" s="1"/>
  <c r="E58" i="5"/>
  <c r="G73" i="7"/>
  <c r="J73" i="7" s="1"/>
  <c r="I74" i="7"/>
  <c r="L74" i="7" s="1"/>
  <c r="H73" i="7"/>
  <c r="K73" i="7" s="1"/>
  <c r="B110" i="7"/>
  <c r="A111" i="7"/>
  <c r="B67" i="7"/>
  <c r="R43" i="2" l="1"/>
  <c r="T42" i="2"/>
  <c r="N73" i="7"/>
  <c r="Q43" i="2"/>
  <c r="S42" i="2"/>
  <c r="D60" i="5"/>
  <c r="F60" i="5" s="1"/>
  <c r="E59" i="5"/>
  <c r="I75" i="7"/>
  <c r="L75" i="7" s="1"/>
  <c r="H74" i="7"/>
  <c r="K74" i="7" s="1"/>
  <c r="M72" i="7"/>
  <c r="G74" i="7"/>
  <c r="J74" i="7" s="1"/>
  <c r="A112" i="7"/>
  <c r="B111" i="7"/>
  <c r="B68" i="7"/>
  <c r="T43" i="2" l="1"/>
  <c r="R44" i="2"/>
  <c r="N74" i="7"/>
  <c r="Q44" i="2"/>
  <c r="S43" i="2"/>
  <c r="M73" i="7"/>
  <c r="D61" i="5"/>
  <c r="F61" i="5" s="1"/>
  <c r="E60" i="5"/>
  <c r="G75" i="7"/>
  <c r="J75" i="7" s="1"/>
  <c r="H75" i="7"/>
  <c r="K75" i="7" s="1"/>
  <c r="I76" i="7"/>
  <c r="L76" i="7" s="1"/>
  <c r="B112" i="7"/>
  <c r="A113" i="7"/>
  <c r="B69" i="7"/>
  <c r="R45" i="2" l="1"/>
  <c r="T44" i="2"/>
  <c r="N75" i="7"/>
  <c r="S44" i="2"/>
  <c r="Q45" i="2"/>
  <c r="D62" i="5"/>
  <c r="F62" i="5" s="1"/>
  <c r="E61" i="5"/>
  <c r="M74" i="7"/>
  <c r="I77" i="7"/>
  <c r="L77" i="7" s="1"/>
  <c r="H76" i="7"/>
  <c r="K76" i="7" s="1"/>
  <c r="G76" i="7"/>
  <c r="J76" i="7" s="1"/>
  <c r="A114" i="7"/>
  <c r="B113" i="7"/>
  <c r="B70" i="7"/>
  <c r="R46" i="2" l="1"/>
  <c r="T45" i="2"/>
  <c r="N76" i="7"/>
  <c r="Q46" i="2"/>
  <c r="S45" i="2"/>
  <c r="M75" i="7"/>
  <c r="D63" i="5"/>
  <c r="F63" i="5" s="1"/>
  <c r="E62" i="5"/>
  <c r="G77" i="7"/>
  <c r="J77" i="7" s="1"/>
  <c r="H77" i="7"/>
  <c r="K77" i="7" s="1"/>
  <c r="I78" i="7"/>
  <c r="L78" i="7" s="1"/>
  <c r="B114" i="7"/>
  <c r="B71" i="7"/>
  <c r="R47" i="2" l="1"/>
  <c r="T46" i="2"/>
  <c r="N77" i="7"/>
  <c r="S46" i="2"/>
  <c r="Q47" i="2"/>
  <c r="D64" i="5"/>
  <c r="F64" i="5" s="1"/>
  <c r="E63" i="5"/>
  <c r="H78" i="7"/>
  <c r="K78" i="7" s="1"/>
  <c r="I79" i="7"/>
  <c r="L79" i="7" s="1"/>
  <c r="M76" i="7"/>
  <c r="G78" i="7"/>
  <c r="J78" i="7" s="1"/>
  <c r="R48" i="2" l="1"/>
  <c r="T47" i="2"/>
  <c r="N78" i="7"/>
  <c r="S47" i="2"/>
  <c r="Q48" i="2"/>
  <c r="M77" i="7"/>
  <c r="D65" i="5"/>
  <c r="F65" i="5" s="1"/>
  <c r="E64" i="5"/>
  <c r="I80" i="7"/>
  <c r="L80" i="7" s="1"/>
  <c r="G79" i="7"/>
  <c r="J79" i="7" s="1"/>
  <c r="H79" i="7"/>
  <c r="K79" i="7" s="1"/>
  <c r="R49" i="2" l="1"/>
  <c r="T48" i="2"/>
  <c r="N79" i="7"/>
  <c r="S48" i="2"/>
  <c r="Q49" i="2"/>
  <c r="D66" i="5"/>
  <c r="F66" i="5" s="1"/>
  <c r="E65" i="5"/>
  <c r="I81" i="7"/>
  <c r="L81" i="7" s="1"/>
  <c r="H80" i="7"/>
  <c r="K80" i="7" s="1"/>
  <c r="M78" i="7"/>
  <c r="G80" i="7"/>
  <c r="J80" i="7" s="1"/>
  <c r="R50" i="2" l="1"/>
  <c r="T49" i="2"/>
  <c r="N80" i="7"/>
  <c r="Q50" i="2"/>
  <c r="S49" i="2"/>
  <c r="M79" i="7"/>
  <c r="D67" i="5"/>
  <c r="F67" i="5" s="1"/>
  <c r="E66" i="5"/>
  <c r="G81" i="7"/>
  <c r="J81" i="7" s="1"/>
  <c r="H81" i="7"/>
  <c r="K81" i="7" s="1"/>
  <c r="I82" i="7"/>
  <c r="L82" i="7" s="1"/>
  <c r="R51" i="2" l="1"/>
  <c r="T50" i="2"/>
  <c r="N81" i="7"/>
  <c r="S50" i="2"/>
  <c r="Q51" i="2"/>
  <c r="D68" i="5"/>
  <c r="F68" i="5" s="1"/>
  <c r="E67" i="5"/>
  <c r="I83" i="7"/>
  <c r="L83" i="7" s="1"/>
  <c r="M80" i="7"/>
  <c r="H82" i="7"/>
  <c r="K82" i="7" s="1"/>
  <c r="G82" i="7"/>
  <c r="J82" i="7" s="1"/>
  <c r="T51" i="2" l="1"/>
  <c r="R52" i="2"/>
  <c r="N82" i="7"/>
  <c r="Q52" i="2"/>
  <c r="S51" i="2"/>
  <c r="M81" i="7"/>
  <c r="D69" i="5"/>
  <c r="F69" i="5" s="1"/>
  <c r="E68" i="5"/>
  <c r="G83" i="7"/>
  <c r="J83" i="7" s="1"/>
  <c r="H83" i="7"/>
  <c r="K83" i="7" s="1"/>
  <c r="I84" i="7"/>
  <c r="L84" i="7" s="1"/>
  <c r="R53" i="2" l="1"/>
  <c r="T52" i="2"/>
  <c r="N83" i="7"/>
  <c r="Q53" i="2"/>
  <c r="S52" i="2"/>
  <c r="D70" i="5"/>
  <c r="F70" i="5" s="1"/>
  <c r="E69" i="5"/>
  <c r="H84" i="7"/>
  <c r="K84" i="7" s="1"/>
  <c r="M82" i="7"/>
  <c r="I85" i="7"/>
  <c r="L85" i="7" s="1"/>
  <c r="G84" i="7"/>
  <c r="J84" i="7" s="1"/>
  <c r="R54" i="2" l="1"/>
  <c r="T53" i="2"/>
  <c r="N84" i="7"/>
  <c r="Q54" i="2"/>
  <c r="S53" i="2"/>
  <c r="M83" i="7"/>
  <c r="D71" i="5"/>
  <c r="F71" i="5" s="1"/>
  <c r="E70" i="5"/>
  <c r="G85" i="7"/>
  <c r="J85" i="7" s="1"/>
  <c r="I86" i="7"/>
  <c r="L86" i="7" s="1"/>
  <c r="H85" i="7"/>
  <c r="K85" i="7" s="1"/>
  <c r="R55" i="2" l="1"/>
  <c r="T54" i="2"/>
  <c r="N85" i="7"/>
  <c r="S54" i="2"/>
  <c r="Q55" i="2"/>
  <c r="D72" i="5"/>
  <c r="F72" i="5" s="1"/>
  <c r="E71" i="5"/>
  <c r="H86" i="7"/>
  <c r="K86" i="7" s="1"/>
  <c r="I87" i="7"/>
  <c r="L87" i="7" s="1"/>
  <c r="M84" i="7"/>
  <c r="G86" i="7"/>
  <c r="J86" i="7" s="1"/>
  <c r="R56" i="2" l="1"/>
  <c r="T55" i="2"/>
  <c r="N86" i="7"/>
  <c r="Q56" i="2"/>
  <c r="S55" i="2"/>
  <c r="M85" i="7"/>
  <c r="D73" i="5"/>
  <c r="F73" i="5" s="1"/>
  <c r="E72" i="5"/>
  <c r="G87" i="7"/>
  <c r="J87" i="7" s="1"/>
  <c r="I88" i="7"/>
  <c r="L88" i="7" s="1"/>
  <c r="H87" i="7"/>
  <c r="K87" i="7" s="1"/>
  <c r="R57" i="2" l="1"/>
  <c r="T56" i="2"/>
  <c r="N87" i="7"/>
  <c r="S56" i="2"/>
  <c r="Q57" i="2"/>
  <c r="D74" i="5"/>
  <c r="F74" i="5" s="1"/>
  <c r="E73" i="5"/>
  <c r="H88" i="7"/>
  <c r="K88" i="7" s="1"/>
  <c r="I89" i="7"/>
  <c r="L89" i="7" s="1"/>
  <c r="M86" i="7"/>
  <c r="G88" i="7"/>
  <c r="J88" i="7" s="1"/>
  <c r="R58" i="2" l="1"/>
  <c r="T57" i="2"/>
  <c r="N88" i="7"/>
  <c r="Q58" i="2"/>
  <c r="S57" i="2"/>
  <c r="M87" i="7"/>
  <c r="D75" i="5"/>
  <c r="F75" i="5" s="1"/>
  <c r="E74" i="5"/>
  <c r="G89" i="7"/>
  <c r="J89" i="7" s="1"/>
  <c r="I90" i="7"/>
  <c r="L90" i="7" s="1"/>
  <c r="H89" i="7"/>
  <c r="K89" i="7" s="1"/>
  <c r="R59" i="2" l="1"/>
  <c r="T58" i="2"/>
  <c r="N89" i="7"/>
  <c r="Q59" i="2"/>
  <c r="S58" i="2"/>
  <c r="D76" i="5"/>
  <c r="F76" i="5" s="1"/>
  <c r="E75" i="5"/>
  <c r="I91" i="7"/>
  <c r="L91" i="7" s="1"/>
  <c r="H90" i="7"/>
  <c r="K90" i="7" s="1"/>
  <c r="M88" i="7"/>
  <c r="G90" i="7"/>
  <c r="J90" i="7" s="1"/>
  <c r="R60" i="2" l="1"/>
  <c r="T59" i="2"/>
  <c r="N90" i="7"/>
  <c r="Q60" i="2"/>
  <c r="S59" i="2"/>
  <c r="M89" i="7"/>
  <c r="D77" i="5"/>
  <c r="F77" i="5" s="1"/>
  <c r="E76" i="5"/>
  <c r="G91" i="7"/>
  <c r="J91" i="7" s="1"/>
  <c r="H91" i="7"/>
  <c r="K91" i="7" s="1"/>
  <c r="I92" i="7"/>
  <c r="L92" i="7" s="1"/>
  <c r="R61" i="2" l="1"/>
  <c r="T60" i="2"/>
  <c r="N91" i="7"/>
  <c r="Q61" i="2"/>
  <c r="S60" i="2"/>
  <c r="D78" i="5"/>
  <c r="F78" i="5" s="1"/>
  <c r="E77" i="5"/>
  <c r="M90" i="7"/>
  <c r="I93" i="7"/>
  <c r="L93" i="7" s="1"/>
  <c r="H92" i="7"/>
  <c r="K92" i="7" s="1"/>
  <c r="G92" i="7"/>
  <c r="J92" i="7" s="1"/>
  <c r="R62" i="2" l="1"/>
  <c r="T61" i="2"/>
  <c r="N92" i="7"/>
  <c r="Q62" i="2"/>
  <c r="S61" i="2"/>
  <c r="M91" i="7"/>
  <c r="D79" i="5"/>
  <c r="F79" i="5" s="1"/>
  <c r="E78" i="5"/>
  <c r="I94" i="7"/>
  <c r="L94" i="7" s="1"/>
  <c r="G93" i="7"/>
  <c r="J93" i="7" s="1"/>
  <c r="H93" i="7"/>
  <c r="K93" i="7" s="1"/>
  <c r="R63" i="2" l="1"/>
  <c r="T62" i="2"/>
  <c r="N93" i="7"/>
  <c r="S62" i="2"/>
  <c r="Q63" i="2"/>
  <c r="D80" i="5"/>
  <c r="F80" i="5" s="1"/>
  <c r="E79" i="5"/>
  <c r="I95" i="7"/>
  <c r="L95" i="7" s="1"/>
  <c r="H94" i="7"/>
  <c r="K94" i="7" s="1"/>
  <c r="M92" i="7"/>
  <c r="G94" i="7"/>
  <c r="J94" i="7" s="1"/>
  <c r="R64" i="2" l="1"/>
  <c r="T63" i="2"/>
  <c r="N94" i="7"/>
  <c r="S63" i="2"/>
  <c r="Q64" i="2"/>
  <c r="M93" i="7"/>
  <c r="D81" i="5"/>
  <c r="F81" i="5" s="1"/>
  <c r="E80" i="5"/>
  <c r="I96" i="7"/>
  <c r="L96" i="7" s="1"/>
  <c r="G95" i="7"/>
  <c r="J95" i="7" s="1"/>
  <c r="H95" i="7"/>
  <c r="K95" i="7" s="1"/>
  <c r="R65" i="2" l="1"/>
  <c r="T64" i="2"/>
  <c r="N95" i="7"/>
  <c r="Q65" i="2"/>
  <c r="S64" i="2"/>
  <c r="D82" i="5"/>
  <c r="F82" i="5" s="1"/>
  <c r="E81" i="5"/>
  <c r="I97" i="7"/>
  <c r="L97" i="7" s="1"/>
  <c r="H96" i="7"/>
  <c r="K96" i="7" s="1"/>
  <c r="M94" i="7"/>
  <c r="G96" i="7"/>
  <c r="J96" i="7" s="1"/>
  <c r="R66" i="2" l="1"/>
  <c r="T65" i="2"/>
  <c r="N96" i="7"/>
  <c r="Q66" i="2"/>
  <c r="S65" i="2"/>
  <c r="M95" i="7"/>
  <c r="D83" i="5"/>
  <c r="F83" i="5" s="1"/>
  <c r="E82" i="5"/>
  <c r="I98" i="7"/>
  <c r="L98" i="7" s="1"/>
  <c r="G97" i="7"/>
  <c r="J97" i="7" s="1"/>
  <c r="H97" i="7"/>
  <c r="K97" i="7" s="1"/>
  <c r="R67" i="2" l="1"/>
  <c r="T66" i="2"/>
  <c r="N97" i="7"/>
  <c r="S66" i="2"/>
  <c r="Q67" i="2"/>
  <c r="D84" i="5"/>
  <c r="F84" i="5" s="1"/>
  <c r="E83" i="5"/>
  <c r="I99" i="7"/>
  <c r="L99" i="7" s="1"/>
  <c r="H98" i="7"/>
  <c r="K98" i="7" s="1"/>
  <c r="M96" i="7"/>
  <c r="G98" i="7"/>
  <c r="J98" i="7" s="1"/>
  <c r="R68" i="2" l="1"/>
  <c r="T67" i="2"/>
  <c r="N98" i="7"/>
  <c r="Q68" i="2"/>
  <c r="S67" i="2"/>
  <c r="M97" i="7"/>
  <c r="D85" i="5"/>
  <c r="F85" i="5" s="1"/>
  <c r="E84" i="5"/>
  <c r="I100" i="7"/>
  <c r="L100" i="7" s="1"/>
  <c r="G99" i="7"/>
  <c r="J99" i="7" s="1"/>
  <c r="H99" i="7"/>
  <c r="K99" i="7" s="1"/>
  <c r="R69" i="2" l="1"/>
  <c r="T68" i="2"/>
  <c r="N99" i="7"/>
  <c r="S68" i="2"/>
  <c r="Q69" i="2"/>
  <c r="D86" i="5"/>
  <c r="F86" i="5" s="1"/>
  <c r="E85" i="5"/>
  <c r="I101" i="7"/>
  <c r="L101" i="7" s="1"/>
  <c r="H100" i="7"/>
  <c r="K100" i="7" s="1"/>
  <c r="M98" i="7"/>
  <c r="G100" i="7"/>
  <c r="J100" i="7" s="1"/>
  <c r="R70" i="2" l="1"/>
  <c r="T69" i="2"/>
  <c r="N100" i="7"/>
  <c r="S69" i="2"/>
  <c r="Q70" i="2"/>
  <c r="M99" i="7"/>
  <c r="D87" i="5"/>
  <c r="F87" i="5" s="1"/>
  <c r="E86" i="5"/>
  <c r="I102" i="7"/>
  <c r="L102" i="7" s="1"/>
  <c r="G101" i="7"/>
  <c r="J101" i="7" s="1"/>
  <c r="H101" i="7"/>
  <c r="K101" i="7" s="1"/>
  <c r="R71" i="2" l="1"/>
  <c r="T70" i="2"/>
  <c r="N101" i="7"/>
  <c r="Q71" i="2"/>
  <c r="S70" i="2"/>
  <c r="D88" i="5"/>
  <c r="F88" i="5" s="1"/>
  <c r="E87" i="5"/>
  <c r="I103" i="7"/>
  <c r="L103" i="7" s="1"/>
  <c r="H102" i="7"/>
  <c r="K102" i="7" s="1"/>
  <c r="M100" i="7"/>
  <c r="G102" i="7"/>
  <c r="J102" i="7" s="1"/>
  <c r="R72" i="2" l="1"/>
  <c r="T71" i="2"/>
  <c r="N102" i="7"/>
  <c r="S71" i="2"/>
  <c r="Q72" i="2"/>
  <c r="M101" i="7"/>
  <c r="D89" i="5"/>
  <c r="F89" i="5" s="1"/>
  <c r="E88" i="5"/>
  <c r="I104" i="7"/>
  <c r="L104" i="7" s="1"/>
  <c r="G103" i="7"/>
  <c r="J103" i="7" s="1"/>
  <c r="H103" i="7"/>
  <c r="K103" i="7" s="1"/>
  <c r="R73" i="2" l="1"/>
  <c r="T72" i="2"/>
  <c r="N103" i="7"/>
  <c r="Q73" i="2"/>
  <c r="S72" i="2"/>
  <c r="D90" i="5"/>
  <c r="F90" i="5" s="1"/>
  <c r="E89" i="5"/>
  <c r="I105" i="7"/>
  <c r="L105" i="7" s="1"/>
  <c r="H104" i="7"/>
  <c r="K104" i="7" s="1"/>
  <c r="M102" i="7"/>
  <c r="G104" i="7"/>
  <c r="J104" i="7" s="1"/>
  <c r="R74" i="2" l="1"/>
  <c r="T73" i="2"/>
  <c r="N104" i="7"/>
  <c r="Q74" i="2"/>
  <c r="S73" i="2"/>
  <c r="M103" i="7"/>
  <c r="D91" i="5"/>
  <c r="F91" i="5" s="1"/>
  <c r="E90" i="5"/>
  <c r="I106" i="7"/>
  <c r="L106" i="7" s="1"/>
  <c r="G105" i="7"/>
  <c r="J105" i="7" s="1"/>
  <c r="H105" i="7"/>
  <c r="K105" i="7" s="1"/>
  <c r="R75" i="2" l="1"/>
  <c r="T74" i="2"/>
  <c r="N105" i="7"/>
  <c r="Q75" i="2"/>
  <c r="S74" i="2"/>
  <c r="D92" i="5"/>
  <c r="F92" i="5" s="1"/>
  <c r="E91" i="5"/>
  <c r="I107" i="7"/>
  <c r="L107" i="7" s="1"/>
  <c r="H106" i="7"/>
  <c r="K106" i="7" s="1"/>
  <c r="M104" i="7"/>
  <c r="G106" i="7"/>
  <c r="J106" i="7" s="1"/>
  <c r="R76" i="2" l="1"/>
  <c r="T75" i="2"/>
  <c r="N106" i="7"/>
  <c r="S75" i="2"/>
  <c r="Q76" i="2"/>
  <c r="M105" i="7"/>
  <c r="D93" i="5"/>
  <c r="F93" i="5" s="1"/>
  <c r="E92" i="5"/>
  <c r="I108" i="7"/>
  <c r="L108" i="7" s="1"/>
  <c r="G107" i="7"/>
  <c r="J107" i="7" s="1"/>
  <c r="H107" i="7"/>
  <c r="K107" i="7" s="1"/>
  <c r="R77" i="2" l="1"/>
  <c r="T76" i="2"/>
  <c r="N107" i="7"/>
  <c r="Q77" i="2"/>
  <c r="S76" i="2"/>
  <c r="D94" i="5"/>
  <c r="F94" i="5" s="1"/>
  <c r="E93" i="5"/>
  <c r="I109" i="7"/>
  <c r="L109" i="7" s="1"/>
  <c r="H108" i="7"/>
  <c r="K108" i="7" s="1"/>
  <c r="M106" i="7"/>
  <c r="G108" i="7"/>
  <c r="J108" i="7" s="1"/>
  <c r="R78" i="2" l="1"/>
  <c r="T77" i="2"/>
  <c r="N108" i="7"/>
  <c r="S77" i="2"/>
  <c r="Q78" i="2"/>
  <c r="M107" i="7"/>
  <c r="D95" i="5"/>
  <c r="F95" i="5" s="1"/>
  <c r="E94" i="5"/>
  <c r="I110" i="7"/>
  <c r="L110" i="7" s="1"/>
  <c r="G109" i="7"/>
  <c r="J109" i="7" s="1"/>
  <c r="H109" i="7"/>
  <c r="K109" i="7" s="1"/>
  <c r="R79" i="2" l="1"/>
  <c r="T78" i="2"/>
  <c r="N109" i="7"/>
  <c r="Q79" i="2"/>
  <c r="S78" i="2"/>
  <c r="D96" i="5"/>
  <c r="F96" i="5" s="1"/>
  <c r="E95" i="5"/>
  <c r="G110" i="7"/>
  <c r="J110" i="7" s="1"/>
  <c r="H110" i="7"/>
  <c r="K110" i="7" s="1"/>
  <c r="M108" i="7"/>
  <c r="I111" i="7"/>
  <c r="L111" i="7" s="1"/>
  <c r="R80" i="2" l="1"/>
  <c r="T79" i="2"/>
  <c r="N110" i="7"/>
  <c r="S79" i="2"/>
  <c r="Q80" i="2"/>
  <c r="D97" i="5"/>
  <c r="F97" i="5" s="1"/>
  <c r="E96" i="5"/>
  <c r="H111" i="7"/>
  <c r="K111" i="7" s="1"/>
  <c r="I112" i="7"/>
  <c r="L112" i="7" s="1"/>
  <c r="M109" i="7"/>
  <c r="G111" i="7"/>
  <c r="J111" i="7" s="1"/>
  <c r="R81" i="2" l="1"/>
  <c r="T80" i="2"/>
  <c r="N111" i="7"/>
  <c r="Q81" i="2"/>
  <c r="S80" i="2"/>
  <c r="D98" i="5"/>
  <c r="F98" i="5" s="1"/>
  <c r="E97" i="5"/>
  <c r="H112" i="7"/>
  <c r="K112" i="7" s="1"/>
  <c r="M110" i="7"/>
  <c r="G112" i="7"/>
  <c r="J112" i="7" s="1"/>
  <c r="I113" i="7"/>
  <c r="L113" i="7" s="1"/>
  <c r="R82" i="2" l="1"/>
  <c r="T81" i="2"/>
  <c r="N112" i="7"/>
  <c r="Q82" i="2"/>
  <c r="S81" i="2"/>
  <c r="D99" i="5"/>
  <c r="F99" i="5" s="1"/>
  <c r="E98" i="5"/>
  <c r="H113" i="7"/>
  <c r="K113" i="7" s="1"/>
  <c r="I114" i="7"/>
  <c r="L114" i="7" s="1"/>
  <c r="M111" i="7"/>
  <c r="G113" i="7"/>
  <c r="J113" i="7" s="1"/>
  <c r="R83" i="2" l="1"/>
  <c r="T82" i="2"/>
  <c r="N113" i="7"/>
  <c r="Q83" i="2"/>
  <c r="S82" i="2"/>
  <c r="M112" i="7"/>
  <c r="D100" i="5"/>
  <c r="F100" i="5" s="1"/>
  <c r="E99" i="5"/>
  <c r="G114" i="7"/>
  <c r="J114" i="7" s="1"/>
  <c r="I115" i="7"/>
  <c r="L115" i="7" s="1"/>
  <c r="H114" i="7"/>
  <c r="K114" i="7" s="1"/>
  <c r="R84" i="2" l="1"/>
  <c r="T83" i="2"/>
  <c r="N114" i="7"/>
  <c r="Q84" i="2"/>
  <c r="S83" i="2"/>
  <c r="D101" i="5"/>
  <c r="F101" i="5" s="1"/>
  <c r="E100" i="5"/>
  <c r="H115" i="7"/>
  <c r="K115" i="7" s="1"/>
  <c r="I116" i="7"/>
  <c r="L116" i="7" s="1"/>
  <c r="M113" i="7"/>
  <c r="G115" i="7"/>
  <c r="J115" i="7" s="1"/>
  <c r="R85" i="2" l="1"/>
  <c r="T84" i="2"/>
  <c r="N115" i="7"/>
  <c r="Q85" i="2"/>
  <c r="S84" i="2"/>
  <c r="M114" i="7"/>
  <c r="D102" i="5"/>
  <c r="F102" i="5" s="1"/>
  <c r="E101" i="5"/>
  <c r="G116" i="7"/>
  <c r="J116" i="7" s="1"/>
  <c r="I117" i="7"/>
  <c r="L117" i="7" s="1"/>
  <c r="H116" i="7"/>
  <c r="K116" i="7" s="1"/>
  <c r="R86" i="2" l="1"/>
  <c r="T85" i="2"/>
  <c r="N116" i="7"/>
  <c r="Q86" i="2"/>
  <c r="S85" i="2"/>
  <c r="D103" i="5"/>
  <c r="F103" i="5" s="1"/>
  <c r="E102" i="5"/>
  <c r="H117" i="7"/>
  <c r="K117" i="7" s="1"/>
  <c r="I118" i="7"/>
  <c r="L118" i="7" s="1"/>
  <c r="M115" i="7"/>
  <c r="G117" i="7"/>
  <c r="J117" i="7" s="1"/>
  <c r="R87" i="2" l="1"/>
  <c r="T86" i="2"/>
  <c r="N117" i="7"/>
  <c r="S86" i="2"/>
  <c r="Q87" i="2"/>
  <c r="M116" i="7"/>
  <c r="D104" i="5"/>
  <c r="F104" i="5" s="1"/>
  <c r="E103" i="5"/>
  <c r="G118" i="7"/>
  <c r="J118" i="7" s="1"/>
  <c r="I119" i="7"/>
  <c r="L119" i="7" s="1"/>
  <c r="H118" i="7"/>
  <c r="K118" i="7" s="1"/>
  <c r="R88" i="2" l="1"/>
  <c r="T87" i="2"/>
  <c r="N118" i="7"/>
  <c r="S87" i="2"/>
  <c r="Q88" i="2"/>
  <c r="D105" i="5"/>
  <c r="F105" i="5" s="1"/>
  <c r="E104" i="5"/>
  <c r="H119" i="7"/>
  <c r="K119" i="7" s="1"/>
  <c r="I120" i="7"/>
  <c r="L120" i="7" s="1"/>
  <c r="M117" i="7"/>
  <c r="G119" i="7"/>
  <c r="J119" i="7" s="1"/>
  <c r="R89" i="2" l="1"/>
  <c r="T88" i="2"/>
  <c r="N119" i="7"/>
  <c r="S88" i="2"/>
  <c r="Q89" i="2"/>
  <c r="D106" i="5"/>
  <c r="F106" i="5" s="1"/>
  <c r="E105" i="5"/>
  <c r="M118" i="7"/>
  <c r="G120" i="7"/>
  <c r="J120" i="7" s="1"/>
  <c r="I121" i="7"/>
  <c r="L121" i="7" s="1"/>
  <c r="H120" i="7"/>
  <c r="K120" i="7" s="1"/>
  <c r="R90" i="2" l="1"/>
  <c r="T89" i="2"/>
  <c r="N120" i="7"/>
  <c r="S89" i="2"/>
  <c r="Q90" i="2"/>
  <c r="D107" i="5"/>
  <c r="F107" i="5" s="1"/>
  <c r="E106" i="5"/>
  <c r="H121" i="7"/>
  <c r="K121" i="7" s="1"/>
  <c r="I122" i="7"/>
  <c r="L122" i="7" s="1"/>
  <c r="M119" i="7"/>
  <c r="G121" i="7"/>
  <c r="J121" i="7" s="1"/>
  <c r="R91" i="2" l="1"/>
  <c r="T90" i="2"/>
  <c r="N121" i="7"/>
  <c r="Q91" i="2"/>
  <c r="S90" i="2"/>
  <c r="M120" i="7"/>
  <c r="D108" i="5"/>
  <c r="F108" i="5" s="1"/>
  <c r="E107" i="5"/>
  <c r="G122" i="7"/>
  <c r="J122" i="7" s="1"/>
  <c r="I123" i="7"/>
  <c r="L123" i="7" s="1"/>
  <c r="H122" i="7"/>
  <c r="K122" i="7" s="1"/>
  <c r="R92" i="2" l="1"/>
  <c r="T91" i="2"/>
  <c r="N122" i="7"/>
  <c r="Q92" i="2"/>
  <c r="S91" i="2"/>
  <c r="D109" i="5"/>
  <c r="F109" i="5" s="1"/>
  <c r="E108" i="5"/>
  <c r="H123" i="7"/>
  <c r="K123" i="7" s="1"/>
  <c r="I124" i="7"/>
  <c r="L124" i="7" s="1"/>
  <c r="M121" i="7"/>
  <c r="G123" i="7"/>
  <c r="J123" i="7" s="1"/>
  <c r="R93" i="2" l="1"/>
  <c r="T92" i="2"/>
  <c r="N123" i="7"/>
  <c r="Q93" i="2"/>
  <c r="S92" i="2"/>
  <c r="D110" i="5"/>
  <c r="F110" i="5" s="1"/>
  <c r="E109" i="5"/>
  <c r="M122" i="7"/>
  <c r="G124" i="7"/>
  <c r="J124" i="7" s="1"/>
  <c r="I125" i="7"/>
  <c r="L125" i="7" s="1"/>
  <c r="H124" i="7"/>
  <c r="K124" i="7" s="1"/>
  <c r="R94" i="2" l="1"/>
  <c r="T93" i="2"/>
  <c r="N124" i="7"/>
  <c r="Q94" i="2"/>
  <c r="S93" i="2"/>
  <c r="D111" i="5"/>
  <c r="F111" i="5" s="1"/>
  <c r="E110" i="5"/>
  <c r="H125" i="7"/>
  <c r="K125" i="7" s="1"/>
  <c r="I126" i="7"/>
  <c r="L126" i="7" s="1"/>
  <c r="M123" i="7"/>
  <c r="G125" i="7"/>
  <c r="J125" i="7" s="1"/>
  <c r="R95" i="2" l="1"/>
  <c r="T94" i="2"/>
  <c r="N125" i="7"/>
  <c r="Q95" i="2"/>
  <c r="S94" i="2"/>
  <c r="M124" i="7"/>
  <c r="D112" i="5"/>
  <c r="F112" i="5" s="1"/>
  <c r="E111" i="5"/>
  <c r="G126" i="7"/>
  <c r="J126" i="7" s="1"/>
  <c r="I127" i="7"/>
  <c r="L127" i="7" s="1"/>
  <c r="H126" i="7"/>
  <c r="K126" i="7" s="1"/>
  <c r="R96" i="2" l="1"/>
  <c r="T95" i="2"/>
  <c r="N126" i="7"/>
  <c r="Q96" i="2"/>
  <c r="S95" i="2"/>
  <c r="D113" i="5"/>
  <c r="F113" i="5" s="1"/>
  <c r="E112" i="5"/>
  <c r="H127" i="7"/>
  <c r="K127" i="7" s="1"/>
  <c r="I128" i="7"/>
  <c r="L128" i="7" s="1"/>
  <c r="M125" i="7"/>
  <c r="G127" i="7"/>
  <c r="J127" i="7" s="1"/>
  <c r="R97" i="2" l="1"/>
  <c r="T96" i="2"/>
  <c r="N127" i="7"/>
  <c r="S96" i="2"/>
  <c r="Q97" i="2"/>
  <c r="M126" i="7"/>
  <c r="D114" i="5"/>
  <c r="F114" i="5" s="1"/>
  <c r="E113" i="5"/>
  <c r="G128" i="7"/>
  <c r="J128" i="7" s="1"/>
  <c r="I129" i="7"/>
  <c r="L129" i="7" s="1"/>
  <c r="H128" i="7"/>
  <c r="K128" i="7" s="1"/>
  <c r="R98" i="2" l="1"/>
  <c r="T97" i="2"/>
  <c r="N128" i="7"/>
  <c r="Q98" i="2"/>
  <c r="S97" i="2"/>
  <c r="D115" i="5"/>
  <c r="F115" i="5" s="1"/>
  <c r="E114" i="5"/>
  <c r="H129" i="7"/>
  <c r="K129" i="7" s="1"/>
  <c r="I130" i="7"/>
  <c r="L130" i="7" s="1"/>
  <c r="M127" i="7"/>
  <c r="G129" i="7"/>
  <c r="J129" i="7" s="1"/>
  <c r="R99" i="2" l="1"/>
  <c r="T98" i="2"/>
  <c r="N129" i="7"/>
  <c r="S98" i="2"/>
  <c r="Q99" i="2"/>
  <c r="M128" i="7"/>
  <c r="D116" i="5"/>
  <c r="F116" i="5" s="1"/>
  <c r="E115" i="5"/>
  <c r="G130" i="7"/>
  <c r="J130" i="7" s="1"/>
  <c r="I131" i="7"/>
  <c r="L131" i="7" s="1"/>
  <c r="H130" i="7"/>
  <c r="K130" i="7" s="1"/>
  <c r="R100" i="2" l="1"/>
  <c r="T99" i="2"/>
  <c r="N130" i="7"/>
  <c r="Q100" i="2"/>
  <c r="S99" i="2"/>
  <c r="D117" i="5"/>
  <c r="F117" i="5" s="1"/>
  <c r="E116" i="5"/>
  <c r="H131" i="7"/>
  <c r="K131" i="7" s="1"/>
  <c r="I132" i="7"/>
  <c r="L132" i="7" s="1"/>
  <c r="M129" i="7"/>
  <c r="G131" i="7"/>
  <c r="J131" i="7" s="1"/>
  <c r="R101" i="2" l="1"/>
  <c r="T100" i="2"/>
  <c r="N131" i="7"/>
  <c r="Q101" i="2"/>
  <c r="S100" i="2"/>
  <c r="M130" i="7"/>
  <c r="D118" i="5"/>
  <c r="F118" i="5" s="1"/>
  <c r="E117" i="5"/>
  <c r="G132" i="7"/>
  <c r="J132" i="7" s="1"/>
  <c r="I133" i="7"/>
  <c r="L133" i="7" s="1"/>
  <c r="H132" i="7"/>
  <c r="K132" i="7" s="1"/>
  <c r="T101" i="2" l="1"/>
  <c r="R102" i="2"/>
  <c r="N132" i="7"/>
  <c r="Q102" i="2"/>
  <c r="S101" i="2"/>
  <c r="D119" i="5"/>
  <c r="F119" i="5" s="1"/>
  <c r="E118" i="5"/>
  <c r="H133" i="7"/>
  <c r="K133" i="7" s="1"/>
  <c r="I134" i="7"/>
  <c r="L134" i="7" s="1"/>
  <c r="M131" i="7"/>
  <c r="G133" i="7"/>
  <c r="J133" i="7" s="1"/>
  <c r="T102" i="2" l="1"/>
  <c r="R103" i="2"/>
  <c r="N133" i="7"/>
  <c r="Q103" i="2"/>
  <c r="S102" i="2"/>
  <c r="M132" i="7"/>
  <c r="D120" i="5"/>
  <c r="F120" i="5" s="1"/>
  <c r="E119" i="5"/>
  <c r="I135" i="7"/>
  <c r="L135" i="7" s="1"/>
  <c r="G134" i="7"/>
  <c r="J134" i="7" s="1"/>
  <c r="H134" i="7"/>
  <c r="K134" i="7" s="1"/>
  <c r="R104" i="2" l="1"/>
  <c r="T103" i="2"/>
  <c r="N134" i="7"/>
  <c r="Q104" i="2"/>
  <c r="S103" i="2"/>
  <c r="D121" i="5"/>
  <c r="F121" i="5" s="1"/>
  <c r="E120" i="5"/>
  <c r="H135" i="7"/>
  <c r="K135" i="7" s="1"/>
  <c r="M133" i="7"/>
  <c r="G135" i="7"/>
  <c r="J135" i="7" s="1"/>
  <c r="I136" i="7"/>
  <c r="L136" i="7" s="1"/>
  <c r="R105" i="2" l="1"/>
  <c r="T104" i="2"/>
  <c r="N135" i="7"/>
  <c r="S104" i="2"/>
  <c r="Q105" i="2"/>
  <c r="M134" i="7"/>
  <c r="D122" i="5"/>
  <c r="F122" i="5" s="1"/>
  <c r="E121" i="5"/>
  <c r="I137" i="7"/>
  <c r="L137" i="7" s="1"/>
  <c r="G136" i="7"/>
  <c r="J136" i="7" s="1"/>
  <c r="H136" i="7"/>
  <c r="K136" i="7" s="1"/>
  <c r="R106" i="2" l="1"/>
  <c r="T105" i="2"/>
  <c r="N136" i="7"/>
  <c r="Q106" i="2"/>
  <c r="S105" i="2"/>
  <c r="D123" i="5"/>
  <c r="F123" i="5" s="1"/>
  <c r="E122" i="5"/>
  <c r="H137" i="7"/>
  <c r="K137" i="7" s="1"/>
  <c r="M135" i="7"/>
  <c r="G137" i="7"/>
  <c r="J137" i="7" s="1"/>
  <c r="M136" i="7"/>
  <c r="I138" i="7"/>
  <c r="L138" i="7" s="1"/>
  <c r="R107" i="2" l="1"/>
  <c r="T106" i="2"/>
  <c r="N137" i="7"/>
  <c r="Q107" i="2"/>
  <c r="S106" i="2"/>
  <c r="D124" i="5"/>
  <c r="F124" i="5" s="1"/>
  <c r="E123" i="5"/>
  <c r="G138" i="7"/>
  <c r="J138" i="7" s="1"/>
  <c r="I139" i="7"/>
  <c r="L139" i="7" s="1"/>
  <c r="H138" i="7"/>
  <c r="K138" i="7" s="1"/>
  <c r="N138" i="7" l="1"/>
  <c r="R108" i="2"/>
  <c r="T107" i="2"/>
  <c r="Q108" i="2"/>
  <c r="S107" i="2"/>
  <c r="D125" i="5"/>
  <c r="F125" i="5" s="1"/>
  <c r="E124" i="5"/>
  <c r="H139" i="7"/>
  <c r="K139" i="7" s="1"/>
  <c r="I140" i="7"/>
  <c r="L140" i="7" s="1"/>
  <c r="M137" i="7"/>
  <c r="G139" i="7"/>
  <c r="J139" i="7" s="1"/>
  <c r="R109" i="2" l="1"/>
  <c r="T108" i="2"/>
  <c r="N139" i="7"/>
  <c r="Q109" i="2"/>
  <c r="S108" i="2"/>
  <c r="M138" i="7"/>
  <c r="D126" i="5"/>
  <c r="F126" i="5" s="1"/>
  <c r="E125" i="5"/>
  <c r="G140" i="7"/>
  <c r="J140" i="7" s="1"/>
  <c r="I141" i="7"/>
  <c r="L141" i="7" s="1"/>
  <c r="H140" i="7"/>
  <c r="K140" i="7" s="1"/>
  <c r="R110" i="2" l="1"/>
  <c r="T109" i="2"/>
  <c r="N140" i="7"/>
  <c r="S109" i="2"/>
  <c r="Q110" i="2"/>
  <c r="D127" i="5"/>
  <c r="F127" i="5" s="1"/>
  <c r="E126" i="5"/>
  <c r="H141" i="7"/>
  <c r="K141" i="7" s="1"/>
  <c r="I142" i="7"/>
  <c r="L142" i="7" s="1"/>
  <c r="M139" i="7"/>
  <c r="G141" i="7"/>
  <c r="J141" i="7" s="1"/>
  <c r="R111" i="2" l="1"/>
  <c r="T110" i="2"/>
  <c r="N141" i="7"/>
  <c r="Q111" i="2"/>
  <c r="S110" i="2"/>
  <c r="M140" i="7"/>
  <c r="D128" i="5"/>
  <c r="F128" i="5" s="1"/>
  <c r="E127" i="5"/>
  <c r="G142" i="7"/>
  <c r="J142" i="7" s="1"/>
  <c r="I143" i="7"/>
  <c r="L143" i="7" s="1"/>
  <c r="H142" i="7"/>
  <c r="K142" i="7" s="1"/>
  <c r="R112" i="2" l="1"/>
  <c r="T111" i="2"/>
  <c r="N142" i="7"/>
  <c r="S111" i="2"/>
  <c r="Q112" i="2"/>
  <c r="D129" i="5"/>
  <c r="F129" i="5" s="1"/>
  <c r="E128" i="5"/>
  <c r="H143" i="7"/>
  <c r="K143" i="7" s="1"/>
  <c r="I144" i="7"/>
  <c r="L144" i="7" s="1"/>
  <c r="M141" i="7"/>
  <c r="G143" i="7"/>
  <c r="J143" i="7" s="1"/>
  <c r="R113" i="2" l="1"/>
  <c r="T112" i="2"/>
  <c r="N143" i="7"/>
  <c r="Q113" i="2"/>
  <c r="S112" i="2"/>
  <c r="M142" i="7"/>
  <c r="D130" i="5"/>
  <c r="F130" i="5" s="1"/>
  <c r="E129" i="5"/>
  <c r="G144" i="7"/>
  <c r="J144" i="7" s="1"/>
  <c r="I145" i="7"/>
  <c r="L145" i="7" s="1"/>
  <c r="H144" i="7"/>
  <c r="K144" i="7" s="1"/>
  <c r="R114" i="2" l="1"/>
  <c r="T113" i="2"/>
  <c r="N144" i="7"/>
  <c r="Q114" i="2"/>
  <c r="S113" i="2"/>
  <c r="D131" i="5"/>
  <c r="F131" i="5" s="1"/>
  <c r="E130" i="5"/>
  <c r="H145" i="7"/>
  <c r="K145" i="7" s="1"/>
  <c r="I146" i="7"/>
  <c r="L146" i="7" s="1"/>
  <c r="M143" i="7"/>
  <c r="G145" i="7"/>
  <c r="J145" i="7" s="1"/>
  <c r="R115" i="2" l="1"/>
  <c r="T114" i="2"/>
  <c r="N145" i="7"/>
  <c r="S114" i="2"/>
  <c r="Q115" i="2"/>
  <c r="M144" i="7"/>
  <c r="D132" i="5"/>
  <c r="F132" i="5" s="1"/>
  <c r="E131" i="5"/>
  <c r="G146" i="7"/>
  <c r="J146" i="7" s="1"/>
  <c r="I147" i="7"/>
  <c r="L147" i="7" s="1"/>
  <c r="H146" i="7"/>
  <c r="K146" i="7" s="1"/>
  <c r="R116" i="2" l="1"/>
  <c r="T115" i="2"/>
  <c r="N146" i="7"/>
  <c r="S115" i="2"/>
  <c r="Q116" i="2"/>
  <c r="D133" i="5"/>
  <c r="F133" i="5" s="1"/>
  <c r="E132" i="5"/>
  <c r="H147" i="7"/>
  <c r="K147" i="7" s="1"/>
  <c r="I148" i="7"/>
  <c r="L148" i="7" s="1"/>
  <c r="M145" i="7"/>
  <c r="G147" i="7"/>
  <c r="J147" i="7" s="1"/>
  <c r="R117" i="2" l="1"/>
  <c r="T116" i="2"/>
  <c r="N147" i="7"/>
  <c r="Q117" i="2"/>
  <c r="S116" i="2"/>
  <c r="M146" i="7"/>
  <c r="D134" i="5"/>
  <c r="F134" i="5" s="1"/>
  <c r="E133" i="5"/>
  <c r="G148" i="7"/>
  <c r="J148" i="7" s="1"/>
  <c r="I149" i="7"/>
  <c r="L149" i="7" s="1"/>
  <c r="H148" i="7"/>
  <c r="K148" i="7" s="1"/>
  <c r="R118" i="2" l="1"/>
  <c r="T117" i="2"/>
  <c r="N148" i="7"/>
  <c r="S117" i="2"/>
  <c r="Q118" i="2"/>
  <c r="D135" i="5"/>
  <c r="F135" i="5" s="1"/>
  <c r="E134" i="5"/>
  <c r="H149" i="7"/>
  <c r="K149" i="7" s="1"/>
  <c r="I150" i="7"/>
  <c r="L150" i="7" s="1"/>
  <c r="M147" i="7"/>
  <c r="G149" i="7"/>
  <c r="J149" i="7" s="1"/>
  <c r="R119" i="2" l="1"/>
  <c r="T118" i="2"/>
  <c r="N149" i="7"/>
  <c r="Q119" i="2"/>
  <c r="S118" i="2"/>
  <c r="M148" i="7"/>
  <c r="D136" i="5"/>
  <c r="F136" i="5" s="1"/>
  <c r="E135" i="5"/>
  <c r="G150" i="7"/>
  <c r="J150" i="7" s="1"/>
  <c r="I151" i="7"/>
  <c r="L151" i="7" s="1"/>
  <c r="H150" i="7"/>
  <c r="K150" i="7" s="1"/>
  <c r="R120" i="2" l="1"/>
  <c r="T119" i="2"/>
  <c r="N150" i="7"/>
  <c r="Q120" i="2"/>
  <c r="S119" i="2"/>
  <c r="D137" i="5"/>
  <c r="F137" i="5" s="1"/>
  <c r="E136" i="5"/>
  <c r="M149" i="7"/>
  <c r="H151" i="7"/>
  <c r="K151" i="7" s="1"/>
  <c r="I152" i="7"/>
  <c r="L152" i="7" s="1"/>
  <c r="G151" i="7"/>
  <c r="J151" i="7" s="1"/>
  <c r="R121" i="2" l="1"/>
  <c r="T120" i="2"/>
  <c r="N151" i="7"/>
  <c r="Q121" i="2"/>
  <c r="S120" i="2"/>
  <c r="M150" i="7"/>
  <c r="D138" i="5"/>
  <c r="F138" i="5" s="1"/>
  <c r="E137" i="5"/>
  <c r="I153" i="7"/>
  <c r="L153" i="7" s="1"/>
  <c r="G152" i="7"/>
  <c r="J152" i="7" s="1"/>
  <c r="H152" i="7"/>
  <c r="K152" i="7" s="1"/>
  <c r="T121" i="2" l="1"/>
  <c r="R122" i="2"/>
  <c r="N152" i="7"/>
  <c r="Q122" i="2"/>
  <c r="S121" i="2"/>
  <c r="D139" i="5"/>
  <c r="F139" i="5" s="1"/>
  <c r="E138" i="5"/>
  <c r="M151" i="7"/>
  <c r="H153" i="7"/>
  <c r="K153" i="7" s="1"/>
  <c r="G153" i="7"/>
  <c r="J153" i="7" s="1"/>
  <c r="M152" i="7"/>
  <c r="I154" i="7"/>
  <c r="L154" i="7" s="1"/>
  <c r="R123" i="2" l="1"/>
  <c r="T122" i="2"/>
  <c r="N153" i="7"/>
  <c r="Q123" i="2"/>
  <c r="S122" i="2"/>
  <c r="D140" i="5"/>
  <c r="F140" i="5" s="1"/>
  <c r="E139" i="5"/>
  <c r="I155" i="7"/>
  <c r="L155" i="7" s="1"/>
  <c r="G154" i="7"/>
  <c r="J154" i="7" s="1"/>
  <c r="H154" i="7"/>
  <c r="K154" i="7" s="1"/>
  <c r="T123" i="2" l="1"/>
  <c r="R124" i="2"/>
  <c r="N154" i="7"/>
  <c r="S123" i="2"/>
  <c r="Q124" i="2"/>
  <c r="D141" i="5"/>
  <c r="F141" i="5" s="1"/>
  <c r="E140" i="5"/>
  <c r="H155" i="7"/>
  <c r="K155" i="7" s="1"/>
  <c r="G155" i="7"/>
  <c r="J155" i="7" s="1"/>
  <c r="M154" i="7"/>
  <c r="M153" i="7"/>
  <c r="I156" i="7"/>
  <c r="L156" i="7" s="1"/>
  <c r="R125" i="2" l="1"/>
  <c r="T124" i="2"/>
  <c r="N155" i="7"/>
  <c r="S124" i="2"/>
  <c r="Q125" i="2"/>
  <c r="D142" i="5"/>
  <c r="F142" i="5" s="1"/>
  <c r="E141" i="5"/>
  <c r="H156" i="7"/>
  <c r="K156" i="7" s="1"/>
  <c r="I157" i="7"/>
  <c r="L157" i="7" s="1"/>
  <c r="G156" i="7"/>
  <c r="J156" i="7" s="1"/>
  <c r="R126" i="2" l="1"/>
  <c r="T125" i="2"/>
  <c r="N156" i="7"/>
  <c r="Q126" i="2"/>
  <c r="S125" i="2"/>
  <c r="D143" i="5"/>
  <c r="F143" i="5" s="1"/>
  <c r="E142" i="5"/>
  <c r="M155" i="7"/>
  <c r="H157" i="7"/>
  <c r="K157" i="7" s="1"/>
  <c r="G157" i="7"/>
  <c r="J157" i="7" s="1"/>
  <c r="I158" i="7"/>
  <c r="L158" i="7" s="1"/>
  <c r="R127" i="2" l="1"/>
  <c r="T126" i="2"/>
  <c r="N157" i="7"/>
  <c r="Q127" i="2"/>
  <c r="S126" i="2"/>
  <c r="D144" i="5"/>
  <c r="F144" i="5" s="1"/>
  <c r="E143" i="5"/>
  <c r="M156" i="7"/>
  <c r="H158" i="7"/>
  <c r="K158" i="7" s="1"/>
  <c r="I159" i="7"/>
  <c r="L159" i="7" s="1"/>
  <c r="G158" i="7"/>
  <c r="J158" i="7" s="1"/>
  <c r="R128" i="2" l="1"/>
  <c r="T127" i="2"/>
  <c r="N158" i="7"/>
  <c r="S127" i="2"/>
  <c r="Q128" i="2"/>
  <c r="M157" i="7"/>
  <c r="D145" i="5"/>
  <c r="F145" i="5" s="1"/>
  <c r="E144" i="5"/>
  <c r="G159" i="7"/>
  <c r="J159" i="7" s="1"/>
  <c r="I160" i="7"/>
  <c r="L160" i="7" s="1"/>
  <c r="H159" i="7"/>
  <c r="K159" i="7" s="1"/>
  <c r="R129" i="2" l="1"/>
  <c r="T128" i="2"/>
  <c r="N159" i="7"/>
  <c r="S128" i="2"/>
  <c r="Q129" i="2"/>
  <c r="D146" i="5"/>
  <c r="F146" i="5" s="1"/>
  <c r="E145" i="5"/>
  <c r="G160" i="7"/>
  <c r="J160" i="7" s="1"/>
  <c r="H160" i="7"/>
  <c r="K160" i="7" s="1"/>
  <c r="I161" i="7"/>
  <c r="L161" i="7" s="1"/>
  <c r="M158" i="7"/>
  <c r="R130" i="2" l="1"/>
  <c r="T129" i="2"/>
  <c r="N160" i="7"/>
  <c r="S129" i="2"/>
  <c r="Q130" i="2"/>
  <c r="D147" i="5"/>
  <c r="F147" i="5" s="1"/>
  <c r="E146" i="5"/>
  <c r="I162" i="7"/>
  <c r="L162" i="7" s="1"/>
  <c r="H161" i="7"/>
  <c r="K161" i="7" s="1"/>
  <c r="M159" i="7"/>
  <c r="G161" i="7"/>
  <c r="J161" i="7" s="1"/>
  <c r="R131" i="2" l="1"/>
  <c r="T130" i="2"/>
  <c r="N161" i="7"/>
  <c r="Q131" i="2"/>
  <c r="S130" i="2"/>
  <c r="M160" i="7"/>
  <c r="D148" i="5"/>
  <c r="F148" i="5" s="1"/>
  <c r="E147" i="5"/>
  <c r="I163" i="7"/>
  <c r="L163" i="7" s="1"/>
  <c r="G162" i="7"/>
  <c r="J162" i="7" s="1"/>
  <c r="H162" i="7"/>
  <c r="K162" i="7" s="1"/>
  <c r="R132" i="2" l="1"/>
  <c r="T131" i="2"/>
  <c r="N162" i="7"/>
  <c r="Q132" i="2"/>
  <c r="S131" i="2"/>
  <c r="D149" i="5"/>
  <c r="F149" i="5" s="1"/>
  <c r="E148" i="5"/>
  <c r="H163" i="7"/>
  <c r="K163" i="7" s="1"/>
  <c r="M161" i="7"/>
  <c r="G163" i="7"/>
  <c r="J163" i="7" s="1"/>
  <c r="M162" i="7"/>
  <c r="I164" i="7"/>
  <c r="L164" i="7" s="1"/>
  <c r="T132" i="2" l="1"/>
  <c r="R133" i="2"/>
  <c r="N163" i="7"/>
  <c r="Q133" i="2"/>
  <c r="S132" i="2"/>
  <c r="D150" i="5"/>
  <c r="F150" i="5" s="1"/>
  <c r="E149" i="5"/>
  <c r="I165" i="7"/>
  <c r="L165" i="7" s="1"/>
  <c r="G164" i="7"/>
  <c r="J164" i="7" s="1"/>
  <c r="H164" i="7"/>
  <c r="K164" i="7" s="1"/>
  <c r="R134" i="2" l="1"/>
  <c r="T133" i="2"/>
  <c r="N164" i="7"/>
  <c r="Q134" i="2"/>
  <c r="S133" i="2"/>
  <c r="D151" i="5"/>
  <c r="F151" i="5" s="1"/>
  <c r="E150" i="5"/>
  <c r="M163" i="7"/>
  <c r="I166" i="7"/>
  <c r="L166" i="7" s="1"/>
  <c r="H165" i="7"/>
  <c r="K165" i="7" s="1"/>
  <c r="G165" i="7"/>
  <c r="J165" i="7" s="1"/>
  <c r="R135" i="2" l="1"/>
  <c r="T134" i="2"/>
  <c r="N165" i="7"/>
  <c r="Q135" i="2"/>
  <c r="S134" i="2"/>
  <c r="M164" i="7"/>
  <c r="D152" i="5"/>
  <c r="F152" i="5" s="1"/>
  <c r="E151" i="5"/>
  <c r="G166" i="7"/>
  <c r="J166" i="7" s="1"/>
  <c r="H166" i="7"/>
  <c r="K166" i="7" s="1"/>
  <c r="I167" i="7"/>
  <c r="L167" i="7" s="1"/>
  <c r="R136" i="2" l="1"/>
  <c r="T135" i="2"/>
  <c r="N166" i="7"/>
  <c r="S135" i="2"/>
  <c r="Q136" i="2"/>
  <c r="D153" i="5"/>
  <c r="F153" i="5" s="1"/>
  <c r="E152" i="5"/>
  <c r="I168" i="7"/>
  <c r="L168" i="7" s="1"/>
  <c r="H167" i="7"/>
  <c r="K167" i="7" s="1"/>
  <c r="M165" i="7"/>
  <c r="G167" i="7"/>
  <c r="J167" i="7" s="1"/>
  <c r="R137" i="2" l="1"/>
  <c r="T136" i="2"/>
  <c r="N167" i="7"/>
  <c r="Q137" i="2"/>
  <c r="S136" i="2"/>
  <c r="M166" i="7"/>
  <c r="D154" i="5"/>
  <c r="F154" i="5" s="1"/>
  <c r="E153" i="5"/>
  <c r="I169" i="7"/>
  <c r="L169" i="7" s="1"/>
  <c r="G168" i="7"/>
  <c r="J168" i="7" s="1"/>
  <c r="H168" i="7"/>
  <c r="K168" i="7" s="1"/>
  <c r="R138" i="2" l="1"/>
  <c r="T137" i="2"/>
  <c r="N168" i="7"/>
  <c r="Q138" i="2"/>
  <c r="S137" i="2"/>
  <c r="D155" i="5"/>
  <c r="F155" i="5" s="1"/>
  <c r="E154" i="5"/>
  <c r="M167" i="7"/>
  <c r="H169" i="7"/>
  <c r="K169" i="7" s="1"/>
  <c r="G169" i="7"/>
  <c r="J169" i="7" s="1"/>
  <c r="I170" i="7"/>
  <c r="L170" i="7" s="1"/>
  <c r="R139" i="2" l="1"/>
  <c r="T138" i="2"/>
  <c r="N169" i="7"/>
  <c r="S138" i="2"/>
  <c r="Q139" i="2"/>
  <c r="M168" i="7"/>
  <c r="D156" i="5"/>
  <c r="F156" i="5" s="1"/>
  <c r="E155" i="5"/>
  <c r="G170" i="7"/>
  <c r="J170" i="7" s="1"/>
  <c r="I171" i="7"/>
  <c r="L171" i="7" s="1"/>
  <c r="H170" i="7"/>
  <c r="K170" i="7" s="1"/>
  <c r="R140" i="2" l="1"/>
  <c r="T139" i="2"/>
  <c r="N170" i="7"/>
  <c r="Q140" i="2"/>
  <c r="S139" i="2"/>
  <c r="D157" i="5"/>
  <c r="F157" i="5" s="1"/>
  <c r="E156" i="5"/>
  <c r="G171" i="7"/>
  <c r="J171" i="7" s="1"/>
  <c r="H171" i="7"/>
  <c r="K171" i="7" s="1"/>
  <c r="I172" i="7"/>
  <c r="L172" i="7" s="1"/>
  <c r="M169" i="7"/>
  <c r="R141" i="2" l="1"/>
  <c r="T140" i="2"/>
  <c r="N171" i="7"/>
  <c r="Q141" i="2"/>
  <c r="S140" i="2"/>
  <c r="D158" i="5"/>
  <c r="F158" i="5" s="1"/>
  <c r="E157" i="5"/>
  <c r="I173" i="7"/>
  <c r="L173" i="7" s="1"/>
  <c r="H172" i="7"/>
  <c r="K172" i="7" s="1"/>
  <c r="M170" i="7"/>
  <c r="G172" i="7"/>
  <c r="J172" i="7" s="1"/>
  <c r="R142" i="2" l="1"/>
  <c r="T141" i="2"/>
  <c r="N172" i="7"/>
  <c r="S141" i="2"/>
  <c r="Q142" i="2"/>
  <c r="M171" i="7"/>
  <c r="D159" i="5"/>
  <c r="F159" i="5" s="1"/>
  <c r="E158" i="5"/>
  <c r="G173" i="7"/>
  <c r="J173" i="7" s="1"/>
  <c r="H173" i="7"/>
  <c r="K173" i="7" s="1"/>
  <c r="I174" i="7"/>
  <c r="L174" i="7" s="1"/>
  <c r="R143" i="2" l="1"/>
  <c r="T142" i="2"/>
  <c r="N173" i="7"/>
  <c r="Q143" i="2"/>
  <c r="S142" i="2"/>
  <c r="D160" i="5"/>
  <c r="F160" i="5" s="1"/>
  <c r="E159" i="5"/>
  <c r="I175" i="7"/>
  <c r="L175" i="7" s="1"/>
  <c r="H174" i="7"/>
  <c r="K174" i="7" s="1"/>
  <c r="M172" i="7"/>
  <c r="G174" i="7"/>
  <c r="J174" i="7" s="1"/>
  <c r="R144" i="2" l="1"/>
  <c r="T143" i="2"/>
  <c r="N174" i="7"/>
  <c r="Q144" i="2"/>
  <c r="S143" i="2"/>
  <c r="M173" i="7"/>
  <c r="D161" i="5"/>
  <c r="F161" i="5" s="1"/>
  <c r="E160" i="5"/>
  <c r="G175" i="7"/>
  <c r="J175" i="7" s="1"/>
  <c r="H175" i="7"/>
  <c r="K175" i="7" s="1"/>
  <c r="I176" i="7"/>
  <c r="L176" i="7" s="1"/>
  <c r="R145" i="2" l="1"/>
  <c r="T144" i="2"/>
  <c r="N175" i="7"/>
  <c r="Q145" i="2"/>
  <c r="S144" i="2"/>
  <c r="D162" i="5"/>
  <c r="F162" i="5" s="1"/>
  <c r="E161" i="5"/>
  <c r="G176" i="7"/>
  <c r="J176" i="7" s="1"/>
  <c r="I177" i="7"/>
  <c r="L177" i="7" s="1"/>
  <c r="H176" i="7"/>
  <c r="K176" i="7" s="1"/>
  <c r="M174" i="7"/>
  <c r="T145" i="2" l="1"/>
  <c r="R146" i="2"/>
  <c r="N176" i="7"/>
  <c r="Q146" i="2"/>
  <c r="S145" i="2"/>
  <c r="D163" i="5"/>
  <c r="F163" i="5" s="1"/>
  <c r="E162" i="5"/>
  <c r="H177" i="7"/>
  <c r="K177" i="7" s="1"/>
  <c r="I178" i="7"/>
  <c r="L178" i="7" s="1"/>
  <c r="M175" i="7"/>
  <c r="G177" i="7"/>
  <c r="J177" i="7" s="1"/>
  <c r="R147" i="2" l="1"/>
  <c r="T146" i="2"/>
  <c r="N177" i="7"/>
  <c r="Q147" i="2"/>
  <c r="S146" i="2"/>
  <c r="M176" i="7"/>
  <c r="D164" i="5"/>
  <c r="F164" i="5" s="1"/>
  <c r="E163" i="5"/>
  <c r="G178" i="7"/>
  <c r="J178" i="7" s="1"/>
  <c r="I179" i="7"/>
  <c r="L179" i="7" s="1"/>
  <c r="H178" i="7"/>
  <c r="K178" i="7" s="1"/>
  <c r="R148" i="2" l="1"/>
  <c r="T147" i="2"/>
  <c r="N178" i="7"/>
  <c r="Q148" i="2"/>
  <c r="S147" i="2"/>
  <c r="D165" i="5"/>
  <c r="F165" i="5" s="1"/>
  <c r="E164" i="5"/>
  <c r="H179" i="7"/>
  <c r="K179" i="7" s="1"/>
  <c r="G179" i="7"/>
  <c r="J179" i="7" s="1"/>
  <c r="M178" i="7"/>
  <c r="I180" i="7"/>
  <c r="L180" i="7" s="1"/>
  <c r="M177" i="7"/>
  <c r="R149" i="2" l="1"/>
  <c r="T148" i="2"/>
  <c r="N179" i="7"/>
  <c r="Q149" i="2"/>
  <c r="S148" i="2"/>
  <c r="D166" i="5"/>
  <c r="F166" i="5" s="1"/>
  <c r="E165" i="5"/>
  <c r="I181" i="7"/>
  <c r="L181" i="7" s="1"/>
  <c r="G180" i="7"/>
  <c r="J180" i="7" s="1"/>
  <c r="H180" i="7"/>
  <c r="K180" i="7" s="1"/>
  <c r="R150" i="2" l="1"/>
  <c r="T149" i="2"/>
  <c r="N180" i="7"/>
  <c r="Q150" i="2"/>
  <c r="S149" i="2"/>
  <c r="D167" i="5"/>
  <c r="F167" i="5" s="1"/>
  <c r="E166" i="5"/>
  <c r="H181" i="7"/>
  <c r="K181" i="7" s="1"/>
  <c r="I182" i="7"/>
  <c r="L182" i="7" s="1"/>
  <c r="M179" i="7"/>
  <c r="G181" i="7"/>
  <c r="J181" i="7" s="1"/>
  <c r="R151" i="2" l="1"/>
  <c r="T150" i="2"/>
  <c r="N181" i="7"/>
  <c r="Q151" i="2"/>
  <c r="S150" i="2"/>
  <c r="D168" i="5"/>
  <c r="F168" i="5" s="1"/>
  <c r="E167" i="5"/>
  <c r="M180" i="7"/>
  <c r="G182" i="7"/>
  <c r="J182" i="7" s="1"/>
  <c r="I183" i="7"/>
  <c r="L183" i="7" s="1"/>
  <c r="H182" i="7"/>
  <c r="K182" i="7" s="1"/>
  <c r="R152" i="2" l="1"/>
  <c r="T151" i="2"/>
  <c r="N182" i="7"/>
  <c r="S151" i="2"/>
  <c r="Q152" i="2"/>
  <c r="D169" i="5"/>
  <c r="F169" i="5" s="1"/>
  <c r="E168" i="5"/>
  <c r="I184" i="7"/>
  <c r="L184" i="7" s="1"/>
  <c r="H183" i="7"/>
  <c r="K183" i="7" s="1"/>
  <c r="M181" i="7"/>
  <c r="G183" i="7"/>
  <c r="J183" i="7" s="1"/>
  <c r="R153" i="2" l="1"/>
  <c r="T152" i="2"/>
  <c r="N183" i="7"/>
  <c r="Q153" i="2"/>
  <c r="S152" i="2"/>
  <c r="M182" i="7"/>
  <c r="D170" i="5"/>
  <c r="F170" i="5" s="1"/>
  <c r="E169" i="5"/>
  <c r="I185" i="7"/>
  <c r="L185" i="7" s="1"/>
  <c r="G184" i="7"/>
  <c r="J184" i="7" s="1"/>
  <c r="H184" i="7"/>
  <c r="K184" i="7" s="1"/>
  <c r="R154" i="2" l="1"/>
  <c r="T153" i="2"/>
  <c r="N184" i="7"/>
  <c r="Q154" i="2"/>
  <c r="S153" i="2"/>
  <c r="D171" i="5"/>
  <c r="F171" i="5" s="1"/>
  <c r="E170" i="5"/>
  <c r="H185" i="7"/>
  <c r="K185" i="7" s="1"/>
  <c r="M183" i="7"/>
  <c r="G185" i="7"/>
  <c r="J185" i="7" s="1"/>
  <c r="M184" i="7"/>
  <c r="I186" i="7"/>
  <c r="L186" i="7" s="1"/>
  <c r="R155" i="2" l="1"/>
  <c r="T154" i="2"/>
  <c r="N185" i="7"/>
  <c r="Q155" i="2"/>
  <c r="S154" i="2"/>
  <c r="D172" i="5"/>
  <c r="F172" i="5" s="1"/>
  <c r="E171" i="5"/>
  <c r="H186" i="7"/>
  <c r="K186" i="7" s="1"/>
  <c r="I187" i="7"/>
  <c r="L187" i="7" s="1"/>
  <c r="G186" i="7"/>
  <c r="J186" i="7" s="1"/>
  <c r="M185" i="7"/>
  <c r="R156" i="2" l="1"/>
  <c r="T155" i="2"/>
  <c r="N186" i="7"/>
  <c r="Q156" i="2"/>
  <c r="S155" i="2"/>
  <c r="D173" i="5"/>
  <c r="F173" i="5" s="1"/>
  <c r="E172" i="5"/>
  <c r="G187" i="7"/>
  <c r="J187" i="7" s="1"/>
  <c r="I188" i="7"/>
  <c r="L188" i="7" s="1"/>
  <c r="H187" i="7"/>
  <c r="K187" i="7" s="1"/>
  <c r="R157" i="2" l="1"/>
  <c r="T156" i="2"/>
  <c r="N187" i="7"/>
  <c r="Q157" i="2"/>
  <c r="S156" i="2"/>
  <c r="D174" i="5"/>
  <c r="F174" i="5" s="1"/>
  <c r="E173" i="5"/>
  <c r="G188" i="7"/>
  <c r="J188" i="7" s="1"/>
  <c r="H188" i="7"/>
  <c r="K188" i="7" s="1"/>
  <c r="I189" i="7"/>
  <c r="L189" i="7" s="1"/>
  <c r="M186" i="7"/>
  <c r="T157" i="2" l="1"/>
  <c r="R158" i="2"/>
  <c r="N188" i="7"/>
  <c r="S157" i="2"/>
  <c r="Q158" i="2"/>
  <c r="D175" i="5"/>
  <c r="F175" i="5" s="1"/>
  <c r="E174" i="5"/>
  <c r="G189" i="7"/>
  <c r="J189" i="7" s="1"/>
  <c r="I190" i="7"/>
  <c r="L190" i="7" s="1"/>
  <c r="H189" i="7"/>
  <c r="K189" i="7" s="1"/>
  <c r="M187" i="7"/>
  <c r="R159" i="2" l="1"/>
  <c r="T158" i="2"/>
  <c r="N189" i="7"/>
  <c r="Q159" i="2"/>
  <c r="S158" i="2"/>
  <c r="D176" i="5"/>
  <c r="F176" i="5" s="1"/>
  <c r="E175" i="5"/>
  <c r="I191" i="7"/>
  <c r="L191" i="7" s="1"/>
  <c r="H190" i="7"/>
  <c r="K190" i="7" s="1"/>
  <c r="M188" i="7"/>
  <c r="G190" i="7"/>
  <c r="J190" i="7" s="1"/>
  <c r="R160" i="2" l="1"/>
  <c r="T159" i="2"/>
  <c r="N190" i="7"/>
  <c r="S159" i="2"/>
  <c r="Q160" i="2"/>
  <c r="M189" i="7"/>
  <c r="D177" i="5"/>
  <c r="F177" i="5" s="1"/>
  <c r="E176" i="5"/>
  <c r="I192" i="7"/>
  <c r="L192" i="7" s="1"/>
  <c r="G191" i="7"/>
  <c r="J191" i="7" s="1"/>
  <c r="H191" i="7"/>
  <c r="K191" i="7" s="1"/>
  <c r="R161" i="2" l="1"/>
  <c r="T160" i="2"/>
  <c r="N191" i="7"/>
  <c r="Q161" i="2"/>
  <c r="S160" i="2"/>
  <c r="D178" i="5"/>
  <c r="F178" i="5" s="1"/>
  <c r="E177" i="5"/>
  <c r="M190" i="7"/>
  <c r="H192" i="7"/>
  <c r="K192" i="7" s="1"/>
  <c r="G192" i="7"/>
  <c r="J192" i="7" s="1"/>
  <c r="M191" i="7"/>
  <c r="I193" i="7"/>
  <c r="L193" i="7" s="1"/>
  <c r="R162" i="2" l="1"/>
  <c r="T161" i="2"/>
  <c r="N192" i="7"/>
  <c r="Q162" i="2"/>
  <c r="S161" i="2"/>
  <c r="D179" i="5"/>
  <c r="F179" i="5" s="1"/>
  <c r="E178" i="5"/>
  <c r="H193" i="7"/>
  <c r="K193" i="7" s="1"/>
  <c r="I194" i="7"/>
  <c r="L194" i="7" s="1"/>
  <c r="G193" i="7"/>
  <c r="J193" i="7" s="1"/>
  <c r="M192" i="7"/>
  <c r="R163" i="2" l="1"/>
  <c r="T162" i="2"/>
  <c r="N193" i="7"/>
  <c r="S162" i="2"/>
  <c r="Q163" i="2"/>
  <c r="D180" i="5"/>
  <c r="F180" i="5" s="1"/>
  <c r="E179" i="5"/>
  <c r="G194" i="7"/>
  <c r="J194" i="7" s="1"/>
  <c r="I195" i="7"/>
  <c r="L195" i="7" s="1"/>
  <c r="H194" i="7"/>
  <c r="K194" i="7" s="1"/>
  <c r="R164" i="2" l="1"/>
  <c r="T163" i="2"/>
  <c r="N194" i="7"/>
  <c r="Q164" i="2"/>
  <c r="S163" i="2"/>
  <c r="D181" i="5"/>
  <c r="F181" i="5" s="1"/>
  <c r="E180" i="5"/>
  <c r="G195" i="7"/>
  <c r="J195" i="7" s="1"/>
  <c r="H195" i="7"/>
  <c r="K195" i="7" s="1"/>
  <c r="I196" i="7"/>
  <c r="L196" i="7" s="1"/>
  <c r="M193" i="7"/>
  <c r="R165" i="2" l="1"/>
  <c r="T164" i="2"/>
  <c r="N195" i="7"/>
  <c r="Q165" i="2"/>
  <c r="S164" i="2"/>
  <c r="D182" i="5"/>
  <c r="F182" i="5" s="1"/>
  <c r="E181" i="5"/>
  <c r="I197" i="7"/>
  <c r="L197" i="7" s="1"/>
  <c r="H196" i="7"/>
  <c r="K196" i="7" s="1"/>
  <c r="M194" i="7"/>
  <c r="G196" i="7"/>
  <c r="J196" i="7" s="1"/>
  <c r="R166" i="2" l="1"/>
  <c r="T165" i="2"/>
  <c r="N196" i="7"/>
  <c r="S165" i="2"/>
  <c r="Q166" i="2"/>
  <c r="M195" i="7"/>
  <c r="D183" i="5"/>
  <c r="F183" i="5" s="1"/>
  <c r="E182" i="5"/>
  <c r="I198" i="7"/>
  <c r="L198" i="7" s="1"/>
  <c r="G197" i="7"/>
  <c r="J197" i="7" s="1"/>
  <c r="H197" i="7"/>
  <c r="K197" i="7" s="1"/>
  <c r="R167" i="2" l="1"/>
  <c r="T166" i="2"/>
  <c r="N197" i="7"/>
  <c r="Q167" i="2"/>
  <c r="S166" i="2"/>
  <c r="D184" i="5"/>
  <c r="F184" i="5" s="1"/>
  <c r="E183" i="5"/>
  <c r="M196" i="7"/>
  <c r="I199" i="7"/>
  <c r="L199" i="7" s="1"/>
  <c r="H198" i="7"/>
  <c r="K198" i="7" s="1"/>
  <c r="G198" i="7"/>
  <c r="J198" i="7" s="1"/>
  <c r="R168" i="2" l="1"/>
  <c r="T167" i="2"/>
  <c r="N198" i="7"/>
  <c r="Q168" i="2"/>
  <c r="S167" i="2"/>
  <c r="M197" i="7"/>
  <c r="D185" i="5"/>
  <c r="F185" i="5" s="1"/>
  <c r="E184" i="5"/>
  <c r="G199" i="7"/>
  <c r="J199" i="7" s="1"/>
  <c r="H199" i="7"/>
  <c r="K199" i="7" s="1"/>
  <c r="I200" i="7"/>
  <c r="L200" i="7" s="1"/>
  <c r="R169" i="2" l="1"/>
  <c r="T168" i="2"/>
  <c r="N199" i="7"/>
  <c r="Q169" i="2"/>
  <c r="S168" i="2"/>
  <c r="D186" i="5"/>
  <c r="F186" i="5" s="1"/>
  <c r="E185" i="5"/>
  <c r="G200" i="7"/>
  <c r="J200" i="7" s="1"/>
  <c r="I201" i="7"/>
  <c r="L201" i="7" s="1"/>
  <c r="H200" i="7"/>
  <c r="K200" i="7" s="1"/>
  <c r="M198" i="7"/>
  <c r="R170" i="2" l="1"/>
  <c r="T169" i="2"/>
  <c r="N200" i="7"/>
  <c r="Q170" i="2"/>
  <c r="S169" i="2"/>
  <c r="D187" i="5"/>
  <c r="F187" i="5" s="1"/>
  <c r="E186" i="5"/>
  <c r="G201" i="7"/>
  <c r="J201" i="7" s="1"/>
  <c r="H201" i="7"/>
  <c r="K201" i="7" s="1"/>
  <c r="I202" i="7"/>
  <c r="L202" i="7" s="1"/>
  <c r="M199" i="7"/>
  <c r="R171" i="2" l="1"/>
  <c r="T170" i="2"/>
  <c r="N201" i="7"/>
  <c r="Q171" i="2"/>
  <c r="S170" i="2"/>
  <c r="D188" i="5"/>
  <c r="F188" i="5" s="1"/>
  <c r="E187" i="5"/>
  <c r="H202" i="7"/>
  <c r="K202" i="7" s="1"/>
  <c r="I203" i="7"/>
  <c r="L203" i="7" s="1"/>
  <c r="M200" i="7"/>
  <c r="G202" i="7"/>
  <c r="J202" i="7" s="1"/>
  <c r="R172" i="2" l="1"/>
  <c r="T171" i="2"/>
  <c r="N202" i="7"/>
  <c r="S171" i="2"/>
  <c r="Q172" i="2"/>
  <c r="M201" i="7"/>
  <c r="D189" i="5"/>
  <c r="F189" i="5" s="1"/>
  <c r="E188" i="5"/>
  <c r="H203" i="7"/>
  <c r="K203" i="7" s="1"/>
  <c r="G203" i="7"/>
  <c r="J203" i="7" s="1"/>
  <c r="I204" i="7"/>
  <c r="L204" i="7" s="1"/>
  <c r="R173" i="2" l="1"/>
  <c r="T172" i="2"/>
  <c r="N203" i="7"/>
  <c r="Q173" i="2"/>
  <c r="S172" i="2"/>
  <c r="D190" i="5"/>
  <c r="F190" i="5" s="1"/>
  <c r="E189" i="5"/>
  <c r="M202" i="7"/>
  <c r="I205" i="7"/>
  <c r="L205" i="7" s="1"/>
  <c r="G204" i="7"/>
  <c r="J204" i="7" s="1"/>
  <c r="H204" i="7"/>
  <c r="K204" i="7" s="1"/>
  <c r="R174" i="2" l="1"/>
  <c r="T173" i="2"/>
  <c r="N204" i="7"/>
  <c r="Q174" i="2"/>
  <c r="S173" i="2"/>
  <c r="D191" i="5"/>
  <c r="F191" i="5" s="1"/>
  <c r="E190" i="5"/>
  <c r="M203" i="7"/>
  <c r="H205" i="7"/>
  <c r="K205" i="7" s="1"/>
  <c r="G205" i="7"/>
  <c r="J205" i="7" s="1"/>
  <c r="M204" i="7"/>
  <c r="I206" i="7"/>
  <c r="L206" i="7" s="1"/>
  <c r="R175" i="2" l="1"/>
  <c r="T174" i="2"/>
  <c r="N205" i="7"/>
  <c r="S174" i="2"/>
  <c r="Q175" i="2"/>
  <c r="D192" i="5"/>
  <c r="F192" i="5" s="1"/>
  <c r="E191" i="5"/>
  <c r="I207" i="7"/>
  <c r="L207" i="7" s="1"/>
  <c r="G206" i="7"/>
  <c r="J206" i="7" s="1"/>
  <c r="H206" i="7"/>
  <c r="K206" i="7" s="1"/>
  <c r="R176" i="2" l="1"/>
  <c r="T175" i="2"/>
  <c r="N206" i="7"/>
  <c r="S175" i="2"/>
  <c r="Q176" i="2"/>
  <c r="D193" i="5"/>
  <c r="F193" i="5" s="1"/>
  <c r="E192" i="5"/>
  <c r="M205" i="7"/>
  <c r="H207" i="7"/>
  <c r="K207" i="7" s="1"/>
  <c r="G207" i="7"/>
  <c r="J207" i="7" s="1"/>
  <c r="I208" i="7"/>
  <c r="L208" i="7" s="1"/>
  <c r="R177" i="2" l="1"/>
  <c r="T176" i="2"/>
  <c r="N207" i="7"/>
  <c r="Q177" i="2"/>
  <c r="S176" i="2"/>
  <c r="D194" i="5"/>
  <c r="F194" i="5" s="1"/>
  <c r="E193" i="5"/>
  <c r="M206" i="7"/>
  <c r="H208" i="7"/>
  <c r="K208" i="7" s="1"/>
  <c r="I209" i="7"/>
  <c r="L209" i="7" s="1"/>
  <c r="G208" i="7"/>
  <c r="J208" i="7" s="1"/>
  <c r="R178" i="2" l="1"/>
  <c r="T177" i="2"/>
  <c r="N208" i="7"/>
  <c r="S177" i="2"/>
  <c r="Q178" i="2"/>
  <c r="M207" i="7"/>
  <c r="D195" i="5"/>
  <c r="F195" i="5" s="1"/>
  <c r="E194" i="5"/>
  <c r="G209" i="7"/>
  <c r="J209" i="7" s="1"/>
  <c r="I210" i="7"/>
  <c r="L210" i="7" s="1"/>
  <c r="H209" i="7"/>
  <c r="K209" i="7" s="1"/>
  <c r="R179" i="2" l="1"/>
  <c r="T178" i="2"/>
  <c r="N209" i="7"/>
  <c r="Q179" i="2"/>
  <c r="S178" i="2"/>
  <c r="D196" i="5"/>
  <c r="F196" i="5" s="1"/>
  <c r="E195" i="5"/>
  <c r="H210" i="7"/>
  <c r="K210" i="7" s="1"/>
  <c r="I211" i="7"/>
  <c r="L211" i="7" s="1"/>
  <c r="M208" i="7"/>
  <c r="G210" i="7"/>
  <c r="J210" i="7" s="1"/>
  <c r="R180" i="2" l="1"/>
  <c r="T179" i="2"/>
  <c r="N210" i="7"/>
  <c r="S179" i="2"/>
  <c r="Q180" i="2"/>
  <c r="M209" i="7"/>
  <c r="D197" i="5"/>
  <c r="F197" i="5" s="1"/>
  <c r="E196" i="5"/>
  <c r="H211" i="7"/>
  <c r="K211" i="7" s="1"/>
  <c r="G211" i="7"/>
  <c r="J211" i="7" s="1"/>
  <c r="I212" i="7"/>
  <c r="L212" i="7" s="1"/>
  <c r="R181" i="2" l="1"/>
  <c r="T180" i="2"/>
  <c r="N211" i="7"/>
  <c r="Q181" i="2"/>
  <c r="S180" i="2"/>
  <c r="M210" i="7"/>
  <c r="D198" i="5"/>
  <c r="F198" i="5" s="1"/>
  <c r="E197" i="5"/>
  <c r="I213" i="7"/>
  <c r="L213" i="7" s="1"/>
  <c r="G212" i="7"/>
  <c r="J212" i="7" s="1"/>
  <c r="H212" i="7"/>
  <c r="K212" i="7" s="1"/>
  <c r="R182" i="2" l="1"/>
  <c r="T181" i="2"/>
  <c r="N212" i="7"/>
  <c r="Q182" i="2"/>
  <c r="S181" i="2"/>
  <c r="D199" i="5"/>
  <c r="F199" i="5" s="1"/>
  <c r="E198" i="5"/>
  <c r="M211" i="7"/>
  <c r="I214" i="7"/>
  <c r="L214" i="7" s="1"/>
  <c r="H213" i="7"/>
  <c r="K213" i="7" s="1"/>
  <c r="G213" i="7"/>
  <c r="J213" i="7" s="1"/>
  <c r="R183" i="2" l="1"/>
  <c r="T182" i="2"/>
  <c r="N213" i="7"/>
  <c r="S182" i="2"/>
  <c r="Q183" i="2"/>
  <c r="M212" i="7"/>
  <c r="D200" i="5"/>
  <c r="F200" i="5" s="1"/>
  <c r="E199" i="5"/>
  <c r="G214" i="7"/>
  <c r="J214" i="7" s="1"/>
  <c r="H214" i="7"/>
  <c r="K214" i="7" s="1"/>
  <c r="I215" i="7"/>
  <c r="L215" i="7" s="1"/>
  <c r="R184" i="2" l="1"/>
  <c r="T183" i="2"/>
  <c r="N214" i="7"/>
  <c r="Q184" i="2"/>
  <c r="S183" i="2"/>
  <c r="D201" i="5"/>
  <c r="F201" i="5" s="1"/>
  <c r="E200" i="5"/>
  <c r="G215" i="7"/>
  <c r="J215" i="7" s="1"/>
  <c r="I216" i="7"/>
  <c r="L216" i="7" s="1"/>
  <c r="H215" i="7"/>
  <c r="K215" i="7" s="1"/>
  <c r="M213" i="7"/>
  <c r="R185" i="2" l="1"/>
  <c r="T184" i="2"/>
  <c r="N215" i="7"/>
  <c r="S184" i="2"/>
  <c r="Q185" i="2"/>
  <c r="D202" i="5"/>
  <c r="F202" i="5" s="1"/>
  <c r="E201" i="5"/>
  <c r="I217" i="7"/>
  <c r="L217" i="7" s="1"/>
  <c r="H216" i="7"/>
  <c r="K216" i="7" s="1"/>
  <c r="M214" i="7"/>
  <c r="G216" i="7"/>
  <c r="J216" i="7" s="1"/>
  <c r="R186" i="2" l="1"/>
  <c r="T185" i="2"/>
  <c r="N216" i="7"/>
  <c r="Q186" i="2"/>
  <c r="S185" i="2"/>
  <c r="M215" i="7"/>
  <c r="D203" i="5"/>
  <c r="F203" i="5" s="1"/>
  <c r="E202" i="5"/>
  <c r="G217" i="7"/>
  <c r="J217" i="7" s="1"/>
  <c r="H217" i="7"/>
  <c r="K217" i="7" s="1"/>
  <c r="I218" i="7"/>
  <c r="L218" i="7" s="1"/>
  <c r="R187" i="2" l="1"/>
  <c r="T186" i="2"/>
  <c r="N217" i="7"/>
  <c r="Q187" i="2"/>
  <c r="S186" i="2"/>
  <c r="D204" i="5"/>
  <c r="F204" i="5" s="1"/>
  <c r="E203" i="5"/>
  <c r="I219" i="7"/>
  <c r="L219" i="7" s="1"/>
  <c r="G218" i="7"/>
  <c r="J218" i="7" s="1"/>
  <c r="H218" i="7"/>
  <c r="K218" i="7" s="1"/>
  <c r="M216" i="7"/>
  <c r="R188" i="2" l="1"/>
  <c r="T187" i="2"/>
  <c r="N218" i="7"/>
  <c r="Q188" i="2"/>
  <c r="S187" i="2"/>
  <c r="D205" i="5"/>
  <c r="F205" i="5" s="1"/>
  <c r="E204" i="5"/>
  <c r="M217" i="7"/>
  <c r="H219" i="7"/>
  <c r="K219" i="7" s="1"/>
  <c r="G219" i="7"/>
  <c r="J219" i="7" s="1"/>
  <c r="I220" i="7"/>
  <c r="L220" i="7" s="1"/>
  <c r="R189" i="2" l="1"/>
  <c r="T188" i="2"/>
  <c r="N219" i="7"/>
  <c r="S188" i="2"/>
  <c r="Q189" i="2"/>
  <c r="M218" i="7"/>
  <c r="D206" i="5"/>
  <c r="F206" i="5" s="1"/>
  <c r="E205" i="5"/>
  <c r="H220" i="7"/>
  <c r="K220" i="7" s="1"/>
  <c r="I221" i="7"/>
  <c r="L221" i="7" s="1"/>
  <c r="G220" i="7"/>
  <c r="J220" i="7" s="1"/>
  <c r="R190" i="2" l="1"/>
  <c r="T189" i="2"/>
  <c r="N220" i="7"/>
  <c r="Q190" i="2"/>
  <c r="S189" i="2"/>
  <c r="M219" i="7"/>
  <c r="D207" i="5"/>
  <c r="F207" i="5" s="1"/>
  <c r="E206" i="5"/>
  <c r="G221" i="7"/>
  <c r="J221" i="7" s="1"/>
  <c r="I222" i="7"/>
  <c r="L222" i="7" s="1"/>
  <c r="H221" i="7"/>
  <c r="K221" i="7" s="1"/>
  <c r="R191" i="2" l="1"/>
  <c r="T190" i="2"/>
  <c r="N221" i="7"/>
  <c r="Q191" i="2"/>
  <c r="S190" i="2"/>
  <c r="D208" i="5"/>
  <c r="F208" i="5" s="1"/>
  <c r="E207" i="5"/>
  <c r="H222" i="7"/>
  <c r="K222" i="7" s="1"/>
  <c r="I223" i="7"/>
  <c r="L223" i="7" s="1"/>
  <c r="M220" i="7"/>
  <c r="G222" i="7"/>
  <c r="J222" i="7" s="1"/>
  <c r="R192" i="2" l="1"/>
  <c r="T191" i="2"/>
  <c r="N222" i="7"/>
  <c r="Q192" i="2"/>
  <c r="S191" i="2"/>
  <c r="M221" i="7"/>
  <c r="D209" i="5"/>
  <c r="F209" i="5" s="1"/>
  <c r="E208" i="5"/>
  <c r="H223" i="7"/>
  <c r="K223" i="7" s="1"/>
  <c r="G223" i="7"/>
  <c r="J223" i="7" s="1"/>
  <c r="I224" i="7"/>
  <c r="L224" i="7" s="1"/>
  <c r="R193" i="2" l="1"/>
  <c r="T192" i="2"/>
  <c r="N223" i="7"/>
  <c r="Q193" i="2"/>
  <c r="S192" i="2"/>
  <c r="M222" i="7"/>
  <c r="D210" i="5"/>
  <c r="F210" i="5" s="1"/>
  <c r="E209" i="5"/>
  <c r="I225" i="7"/>
  <c r="L225" i="7" s="1"/>
  <c r="G224" i="7"/>
  <c r="J224" i="7" s="1"/>
  <c r="H224" i="7"/>
  <c r="K224" i="7" s="1"/>
  <c r="R194" i="2" l="1"/>
  <c r="T193" i="2"/>
  <c r="N224" i="7"/>
  <c r="S193" i="2"/>
  <c r="Q194" i="2"/>
  <c r="D211" i="5"/>
  <c r="F211" i="5" s="1"/>
  <c r="E210" i="5"/>
  <c r="M223" i="7"/>
  <c r="I226" i="7"/>
  <c r="L226" i="7" s="1"/>
  <c r="H225" i="7"/>
  <c r="K225" i="7" s="1"/>
  <c r="G225" i="7"/>
  <c r="J225" i="7" s="1"/>
  <c r="R195" i="2" l="1"/>
  <c r="T194" i="2"/>
  <c r="N225" i="7"/>
  <c r="Q195" i="2"/>
  <c r="S194" i="2"/>
  <c r="M224" i="7"/>
  <c r="D212" i="5"/>
  <c r="F212" i="5" s="1"/>
  <c r="E211" i="5"/>
  <c r="H226" i="7"/>
  <c r="K226" i="7" s="1"/>
  <c r="G226" i="7"/>
  <c r="J226" i="7" s="1"/>
  <c r="M225" i="7"/>
  <c r="I227" i="7"/>
  <c r="L227" i="7" s="1"/>
  <c r="R196" i="2" l="1"/>
  <c r="T195" i="2"/>
  <c r="N226" i="7"/>
  <c r="Q196" i="2"/>
  <c r="S195" i="2"/>
  <c r="D213" i="5"/>
  <c r="F213" i="5" s="1"/>
  <c r="E212" i="5"/>
  <c r="I228" i="7"/>
  <c r="L228" i="7" s="1"/>
  <c r="G227" i="7"/>
  <c r="J227" i="7" s="1"/>
  <c r="H227" i="7"/>
  <c r="K227" i="7" s="1"/>
  <c r="R197" i="2" l="1"/>
  <c r="T196" i="2"/>
  <c r="N227" i="7"/>
  <c r="Q197" i="2"/>
  <c r="S196" i="2"/>
  <c r="D214" i="5"/>
  <c r="F214" i="5" s="1"/>
  <c r="E213" i="5"/>
  <c r="M226" i="7"/>
  <c r="I229" i="7"/>
  <c r="L229" i="7" s="1"/>
  <c r="H228" i="7"/>
  <c r="K228" i="7" s="1"/>
  <c r="G228" i="7"/>
  <c r="J228" i="7" s="1"/>
  <c r="R198" i="2" l="1"/>
  <c r="T197" i="2"/>
  <c r="N228" i="7"/>
  <c r="Q198" i="2"/>
  <c r="S197" i="2"/>
  <c r="M227" i="7"/>
  <c r="D215" i="5"/>
  <c r="F215" i="5" s="1"/>
  <c r="E214" i="5"/>
  <c r="H229" i="7"/>
  <c r="K229" i="7" s="1"/>
  <c r="G229" i="7"/>
  <c r="J229" i="7" s="1"/>
  <c r="M228" i="7"/>
  <c r="I230" i="7"/>
  <c r="L230" i="7" s="1"/>
  <c r="R199" i="2" l="1"/>
  <c r="T198" i="2"/>
  <c r="N229" i="7"/>
  <c r="S198" i="2"/>
  <c r="Q199" i="2"/>
  <c r="D216" i="5"/>
  <c r="F216" i="5" s="1"/>
  <c r="E215" i="5"/>
  <c r="H230" i="7"/>
  <c r="K230" i="7" s="1"/>
  <c r="I231" i="7"/>
  <c r="L231" i="7" s="1"/>
  <c r="G230" i="7"/>
  <c r="J230" i="7" s="1"/>
  <c r="R200" i="2" l="1"/>
  <c r="T199" i="2"/>
  <c r="N230" i="7"/>
  <c r="Q200" i="2"/>
  <c r="S199" i="2"/>
  <c r="D217" i="5"/>
  <c r="F217" i="5" s="1"/>
  <c r="E216" i="5"/>
  <c r="M229" i="7"/>
  <c r="G231" i="7"/>
  <c r="J231" i="7" s="1"/>
  <c r="I232" i="7"/>
  <c r="L232" i="7" s="1"/>
  <c r="H231" i="7"/>
  <c r="K231" i="7" s="1"/>
  <c r="R201" i="2" l="1"/>
  <c r="T200" i="2"/>
  <c r="N231" i="7"/>
  <c r="Q201" i="2"/>
  <c r="S200" i="2"/>
  <c r="D218" i="5"/>
  <c r="F218" i="5" s="1"/>
  <c r="E217" i="5"/>
  <c r="H232" i="7"/>
  <c r="K232" i="7" s="1"/>
  <c r="G232" i="7"/>
  <c r="J232" i="7" s="1"/>
  <c r="I233" i="7"/>
  <c r="L233" i="7" s="1"/>
  <c r="M230" i="7"/>
  <c r="R202" i="2" l="1"/>
  <c r="T201" i="2"/>
  <c r="N232" i="7"/>
  <c r="Q202" i="2"/>
  <c r="S201" i="2"/>
  <c r="M231" i="7"/>
  <c r="D219" i="5"/>
  <c r="F219" i="5" s="1"/>
  <c r="E218" i="5"/>
  <c r="G233" i="7"/>
  <c r="J233" i="7" s="1"/>
  <c r="I234" i="7"/>
  <c r="L234" i="7" s="1"/>
  <c r="H233" i="7"/>
  <c r="K233" i="7" s="1"/>
  <c r="R203" i="2" l="1"/>
  <c r="T202" i="2"/>
  <c r="N233" i="7"/>
  <c r="S202" i="2"/>
  <c r="Q203" i="2"/>
  <c r="D220" i="5"/>
  <c r="F220" i="5" s="1"/>
  <c r="E219" i="5"/>
  <c r="G234" i="7"/>
  <c r="J234" i="7" s="1"/>
  <c r="H234" i="7"/>
  <c r="K234" i="7" s="1"/>
  <c r="I235" i="7"/>
  <c r="L235" i="7" s="1"/>
  <c r="M232" i="7"/>
  <c r="R204" i="2" l="1"/>
  <c r="T203" i="2"/>
  <c r="N234" i="7"/>
  <c r="Q204" i="2"/>
  <c r="S203" i="2"/>
  <c r="D221" i="5"/>
  <c r="F221" i="5" s="1"/>
  <c r="E220" i="5"/>
  <c r="G235" i="7"/>
  <c r="J235" i="7" s="1"/>
  <c r="I236" i="7"/>
  <c r="L236" i="7" s="1"/>
  <c r="H235" i="7"/>
  <c r="K235" i="7" s="1"/>
  <c r="M233" i="7"/>
  <c r="T204" i="2" l="1"/>
  <c r="R205" i="2"/>
  <c r="N235" i="7"/>
  <c r="Q205" i="2"/>
  <c r="S204" i="2"/>
  <c r="D222" i="5"/>
  <c r="F222" i="5" s="1"/>
  <c r="E221" i="5"/>
  <c r="H236" i="7"/>
  <c r="K236" i="7" s="1"/>
  <c r="I237" i="7"/>
  <c r="L237" i="7" s="1"/>
  <c r="M234" i="7"/>
  <c r="G236" i="7"/>
  <c r="J236" i="7" s="1"/>
  <c r="R206" i="2" l="1"/>
  <c r="T205" i="2"/>
  <c r="N236" i="7"/>
  <c r="Q206" i="2"/>
  <c r="S205" i="2"/>
  <c r="M235" i="7"/>
  <c r="D223" i="5"/>
  <c r="F223" i="5" s="1"/>
  <c r="E222" i="5"/>
  <c r="G237" i="7"/>
  <c r="J237" i="7" s="1"/>
  <c r="I238" i="7"/>
  <c r="L238" i="7" s="1"/>
  <c r="H237" i="7"/>
  <c r="K237" i="7" s="1"/>
  <c r="R207" i="2" l="1"/>
  <c r="T206" i="2"/>
  <c r="N237" i="7"/>
  <c r="S206" i="2"/>
  <c r="Q207" i="2"/>
  <c r="D224" i="5"/>
  <c r="F224" i="5" s="1"/>
  <c r="E223" i="5"/>
  <c r="H238" i="7"/>
  <c r="K238" i="7" s="1"/>
  <c r="I239" i="7"/>
  <c r="L239" i="7" s="1"/>
  <c r="M236" i="7"/>
  <c r="G238" i="7"/>
  <c r="J238" i="7" s="1"/>
  <c r="R208" i="2" l="1"/>
  <c r="T207" i="2"/>
  <c r="N238" i="7"/>
  <c r="S207" i="2"/>
  <c r="Q208" i="2"/>
  <c r="D225" i="5"/>
  <c r="F225" i="5" s="1"/>
  <c r="E224" i="5"/>
  <c r="M237" i="7"/>
  <c r="G239" i="7"/>
  <c r="J239" i="7" s="1"/>
  <c r="I240" i="7"/>
  <c r="L240" i="7" s="1"/>
  <c r="H239" i="7"/>
  <c r="K239" i="7" s="1"/>
  <c r="T208" i="2" l="1"/>
  <c r="R209" i="2"/>
  <c r="N239" i="7"/>
  <c r="Q209" i="2"/>
  <c r="S208" i="2"/>
  <c r="D226" i="5"/>
  <c r="F226" i="5" s="1"/>
  <c r="E225" i="5"/>
  <c r="I241" i="7"/>
  <c r="L241" i="7" s="1"/>
  <c r="H240" i="7"/>
  <c r="K240" i="7" s="1"/>
  <c r="M238" i="7"/>
  <c r="G240" i="7"/>
  <c r="J240" i="7" s="1"/>
  <c r="R210" i="2" l="1"/>
  <c r="T209" i="2"/>
  <c r="N240" i="7"/>
  <c r="S209" i="2"/>
  <c r="Q210" i="2"/>
  <c r="M239" i="7"/>
  <c r="D227" i="5"/>
  <c r="F227" i="5" s="1"/>
  <c r="E226" i="5"/>
  <c r="I242" i="7"/>
  <c r="L242" i="7" s="1"/>
  <c r="G241" i="7"/>
  <c r="J241" i="7" s="1"/>
  <c r="H241" i="7"/>
  <c r="K241" i="7" s="1"/>
  <c r="R211" i="2" l="1"/>
  <c r="T210" i="2"/>
  <c r="N241" i="7"/>
  <c r="Q211" i="2"/>
  <c r="S210" i="2"/>
  <c r="D228" i="5"/>
  <c r="F228" i="5" s="1"/>
  <c r="E227" i="5"/>
  <c r="H242" i="7"/>
  <c r="K242" i="7" s="1"/>
  <c r="M240" i="7"/>
  <c r="G242" i="7"/>
  <c r="J242" i="7" s="1"/>
  <c r="M241" i="7"/>
  <c r="I243" i="7"/>
  <c r="L243" i="7" s="1"/>
  <c r="R212" i="2" l="1"/>
  <c r="T211" i="2"/>
  <c r="N242" i="7"/>
  <c r="Q212" i="2"/>
  <c r="S211" i="2"/>
  <c r="D229" i="5"/>
  <c r="F229" i="5" s="1"/>
  <c r="E228" i="5"/>
  <c r="I244" i="7"/>
  <c r="L244" i="7" s="1"/>
  <c r="G243" i="7"/>
  <c r="J243" i="7" s="1"/>
  <c r="H243" i="7"/>
  <c r="K243" i="7" s="1"/>
  <c r="R213" i="2" l="1"/>
  <c r="T212" i="2"/>
  <c r="N243" i="7"/>
  <c r="Q213" i="2"/>
  <c r="S212" i="2"/>
  <c r="D230" i="5"/>
  <c r="F230" i="5" s="1"/>
  <c r="E229" i="5"/>
  <c r="H244" i="7"/>
  <c r="K244" i="7" s="1"/>
  <c r="M242" i="7"/>
  <c r="G244" i="7"/>
  <c r="J244" i="7" s="1"/>
  <c r="M243" i="7"/>
  <c r="I245" i="7"/>
  <c r="L245" i="7" s="1"/>
  <c r="R214" i="2" l="1"/>
  <c r="T213" i="2"/>
  <c r="N244" i="7"/>
  <c r="Q214" i="2"/>
  <c r="S213" i="2"/>
  <c r="D231" i="5"/>
  <c r="F231" i="5" s="1"/>
  <c r="E230" i="5"/>
  <c r="I246" i="7"/>
  <c r="L246" i="7" s="1"/>
  <c r="G245" i="7"/>
  <c r="J245" i="7" s="1"/>
  <c r="H245" i="7"/>
  <c r="K245" i="7" s="1"/>
  <c r="R215" i="2" l="1"/>
  <c r="T214" i="2"/>
  <c r="N245" i="7"/>
  <c r="S214" i="2"/>
  <c r="Q215" i="2"/>
  <c r="D232" i="5"/>
  <c r="F232" i="5" s="1"/>
  <c r="E231" i="5"/>
  <c r="I247" i="7"/>
  <c r="L247" i="7" s="1"/>
  <c r="M244" i="7"/>
  <c r="H246" i="7"/>
  <c r="K246" i="7" s="1"/>
  <c r="G246" i="7"/>
  <c r="J246" i="7" s="1"/>
  <c r="R216" i="2" l="1"/>
  <c r="T215" i="2"/>
  <c r="N246" i="7"/>
  <c r="S215" i="2"/>
  <c r="Q216" i="2"/>
  <c r="M245" i="7"/>
  <c r="D233" i="5"/>
  <c r="F233" i="5" s="1"/>
  <c r="E232" i="5"/>
  <c r="G247" i="7"/>
  <c r="J247" i="7" s="1"/>
  <c r="H247" i="7"/>
  <c r="K247" i="7" s="1"/>
  <c r="I248" i="7"/>
  <c r="L248" i="7" s="1"/>
  <c r="R217" i="2" l="1"/>
  <c r="T216" i="2"/>
  <c r="N247" i="7"/>
  <c r="S216" i="2"/>
  <c r="Q217" i="2"/>
  <c r="D234" i="5"/>
  <c r="F234" i="5" s="1"/>
  <c r="E233" i="5"/>
  <c r="I249" i="7"/>
  <c r="L249" i="7" s="1"/>
  <c r="H248" i="7"/>
  <c r="K248" i="7" s="1"/>
  <c r="M246" i="7"/>
  <c r="G248" i="7"/>
  <c r="J248" i="7" s="1"/>
  <c r="R218" i="2" l="1"/>
  <c r="T217" i="2"/>
  <c r="N248" i="7"/>
  <c r="S217" i="2"/>
  <c r="Q218" i="2"/>
  <c r="D235" i="5"/>
  <c r="F235" i="5" s="1"/>
  <c r="E234" i="5"/>
  <c r="M247" i="7"/>
  <c r="G249" i="7"/>
  <c r="J249" i="7" s="1"/>
  <c r="I250" i="7"/>
  <c r="L250" i="7" s="1"/>
  <c r="H249" i="7"/>
  <c r="K249" i="7" s="1"/>
  <c r="R219" i="2" l="1"/>
  <c r="T218" i="2"/>
  <c r="N249" i="7"/>
  <c r="Q219" i="2"/>
  <c r="S218" i="2"/>
  <c r="D236" i="5"/>
  <c r="F236" i="5" s="1"/>
  <c r="E235" i="5"/>
  <c r="H250" i="7"/>
  <c r="K250" i="7" s="1"/>
  <c r="I251" i="7"/>
  <c r="L251" i="7" s="1"/>
  <c r="M248" i="7"/>
  <c r="G250" i="7"/>
  <c r="J250" i="7" s="1"/>
  <c r="T219" i="2" l="1"/>
  <c r="R220" i="2"/>
  <c r="N250" i="7"/>
  <c r="Q220" i="2"/>
  <c r="S219" i="2"/>
  <c r="M249" i="7"/>
  <c r="D237" i="5"/>
  <c r="F237" i="5" s="1"/>
  <c r="E236" i="5"/>
  <c r="G251" i="7"/>
  <c r="J251" i="7" s="1"/>
  <c r="I252" i="7"/>
  <c r="L252" i="7" s="1"/>
  <c r="H251" i="7"/>
  <c r="K251" i="7" s="1"/>
  <c r="T220" i="2" l="1"/>
  <c r="R221" i="2"/>
  <c r="N251" i="7"/>
  <c r="S220" i="2"/>
  <c r="Q221" i="2"/>
  <c r="D238" i="5"/>
  <c r="F238" i="5" s="1"/>
  <c r="E237" i="5"/>
  <c r="H252" i="7"/>
  <c r="K252" i="7" s="1"/>
  <c r="I253" i="7"/>
  <c r="L253" i="7" s="1"/>
  <c r="M250" i="7"/>
  <c r="G252" i="7"/>
  <c r="J252" i="7" s="1"/>
  <c r="R222" i="2" l="1"/>
  <c r="T221" i="2"/>
  <c r="N252" i="7"/>
  <c r="S221" i="2"/>
  <c r="Q222" i="2"/>
  <c r="D239" i="5"/>
  <c r="F239" i="5" s="1"/>
  <c r="E238" i="5"/>
  <c r="G253" i="7"/>
  <c r="J253" i="7" s="1"/>
  <c r="M251" i="7"/>
  <c r="I254" i="7"/>
  <c r="L254" i="7" s="1"/>
  <c r="H253" i="7"/>
  <c r="K253" i="7" s="1"/>
  <c r="N253" i="7" l="1"/>
  <c r="R223" i="2"/>
  <c r="T222" i="2"/>
  <c r="Q223" i="2"/>
  <c r="S222" i="2"/>
  <c r="D240" i="5"/>
  <c r="F240" i="5" s="1"/>
  <c r="E239" i="5"/>
  <c r="H254" i="7"/>
  <c r="K254" i="7" s="1"/>
  <c r="I255" i="7"/>
  <c r="L255" i="7" s="1"/>
  <c r="M252" i="7"/>
  <c r="G254" i="7"/>
  <c r="J254" i="7" s="1"/>
  <c r="R224" i="2" l="1"/>
  <c r="T223" i="2"/>
  <c r="N254" i="7"/>
  <c r="Q224" i="2"/>
  <c r="S223" i="2"/>
  <c r="M253" i="7"/>
  <c r="D241" i="5"/>
  <c r="F241" i="5" s="1"/>
  <c r="E240" i="5"/>
  <c r="G255" i="7"/>
  <c r="J255" i="7" s="1"/>
  <c r="I256" i="7"/>
  <c r="L256" i="7" s="1"/>
  <c r="H255" i="7"/>
  <c r="K255" i="7" s="1"/>
  <c r="T224" i="2" l="1"/>
  <c r="R225" i="2"/>
  <c r="N255" i="7"/>
  <c r="Q225" i="2"/>
  <c r="S224" i="2"/>
  <c r="D242" i="5"/>
  <c r="F242" i="5" s="1"/>
  <c r="E241" i="5"/>
  <c r="I257" i="7"/>
  <c r="L257" i="7" s="1"/>
  <c r="H256" i="7"/>
  <c r="K256" i="7" s="1"/>
  <c r="M254" i="7"/>
  <c r="G256" i="7"/>
  <c r="J256" i="7" s="1"/>
  <c r="T225" i="2" l="1"/>
  <c r="R226" i="2"/>
  <c r="N256" i="7"/>
  <c r="Q226" i="2"/>
  <c r="S225" i="2"/>
  <c r="M255" i="7"/>
  <c r="D243" i="5"/>
  <c r="F243" i="5" s="1"/>
  <c r="E242" i="5"/>
  <c r="G257" i="7"/>
  <c r="J257" i="7" s="1"/>
  <c r="H257" i="7"/>
  <c r="K257" i="7" s="1"/>
  <c r="I258" i="7"/>
  <c r="L258" i="7" s="1"/>
  <c r="R227" i="2" l="1"/>
  <c r="T226" i="2"/>
  <c r="N257" i="7"/>
  <c r="Q227" i="2"/>
  <c r="S226" i="2"/>
  <c r="D244" i="5"/>
  <c r="F244" i="5" s="1"/>
  <c r="E243" i="5"/>
  <c r="I259" i="7"/>
  <c r="L259" i="7" s="1"/>
  <c r="H258" i="7"/>
  <c r="K258" i="7" s="1"/>
  <c r="M256" i="7"/>
  <c r="G258" i="7"/>
  <c r="J258" i="7" s="1"/>
  <c r="R228" i="2" l="1"/>
  <c r="T227" i="2"/>
  <c r="N258" i="7"/>
  <c r="Q228" i="2"/>
  <c r="S227" i="2"/>
  <c r="M257" i="7"/>
  <c r="D245" i="5"/>
  <c r="F245" i="5" s="1"/>
  <c r="E244" i="5"/>
  <c r="H259" i="7"/>
  <c r="K259" i="7" s="1"/>
  <c r="G259" i="7"/>
  <c r="J259" i="7" s="1"/>
  <c r="I260" i="7"/>
  <c r="L260" i="7" s="1"/>
  <c r="T228" i="2" l="1"/>
  <c r="R229" i="2"/>
  <c r="N259" i="7"/>
  <c r="Q229" i="2"/>
  <c r="S228" i="2"/>
  <c r="D246" i="5"/>
  <c r="F246" i="5" s="1"/>
  <c r="E245" i="5"/>
  <c r="M258" i="7"/>
  <c r="I261" i="7"/>
  <c r="L261" i="7" s="1"/>
  <c r="G260" i="7"/>
  <c r="J260" i="7" s="1"/>
  <c r="H260" i="7"/>
  <c r="K260" i="7" s="1"/>
  <c r="T229" i="2" l="1"/>
  <c r="R230" i="2"/>
  <c r="N260" i="7"/>
  <c r="Q230" i="2"/>
  <c r="S229" i="2"/>
  <c r="D247" i="5"/>
  <c r="F247" i="5" s="1"/>
  <c r="E246" i="5"/>
  <c r="M259" i="7"/>
  <c r="H261" i="7"/>
  <c r="K261" i="7" s="1"/>
  <c r="G261" i="7"/>
  <c r="J261" i="7" s="1"/>
  <c r="M260" i="7"/>
  <c r="I262" i="7"/>
  <c r="L262" i="7" s="1"/>
  <c r="R231" i="2" l="1"/>
  <c r="T230" i="2"/>
  <c r="N261" i="7"/>
  <c r="Q231" i="2"/>
  <c r="S230" i="2"/>
  <c r="D248" i="5"/>
  <c r="F248" i="5" s="1"/>
  <c r="E247" i="5"/>
  <c r="I263" i="7"/>
  <c r="L263" i="7" s="1"/>
  <c r="G262" i="7"/>
  <c r="J262" i="7" s="1"/>
  <c r="H262" i="7"/>
  <c r="K262" i="7" s="1"/>
  <c r="R232" i="2" l="1"/>
  <c r="T231" i="2"/>
  <c r="N262" i="7"/>
  <c r="S231" i="2"/>
  <c r="Q232" i="2"/>
  <c r="D249" i="5"/>
  <c r="F249" i="5" s="1"/>
  <c r="E248" i="5"/>
  <c r="I264" i="7"/>
  <c r="L264" i="7" s="1"/>
  <c r="M261" i="7"/>
  <c r="H263" i="7"/>
  <c r="K263" i="7" s="1"/>
  <c r="G263" i="7"/>
  <c r="J263" i="7" s="1"/>
  <c r="R233" i="2" l="1"/>
  <c r="T232" i="2"/>
  <c r="N263" i="7"/>
  <c r="Q233" i="2"/>
  <c r="S232" i="2"/>
  <c r="M262" i="7"/>
  <c r="D250" i="5"/>
  <c r="F250" i="5" s="1"/>
  <c r="E249" i="5"/>
  <c r="H264" i="7"/>
  <c r="K264" i="7" s="1"/>
  <c r="I265" i="7"/>
  <c r="L265" i="7" s="1"/>
  <c r="G264" i="7"/>
  <c r="J264" i="7" s="1"/>
  <c r="T233" i="2" l="1"/>
  <c r="R234" i="2"/>
  <c r="N264" i="7"/>
  <c r="Q234" i="2"/>
  <c r="S233" i="2"/>
  <c r="D251" i="5"/>
  <c r="F251" i="5" s="1"/>
  <c r="E250" i="5"/>
  <c r="M263" i="7"/>
  <c r="G265" i="7"/>
  <c r="J265" i="7" s="1"/>
  <c r="I266" i="7"/>
  <c r="L266" i="7" s="1"/>
  <c r="H265" i="7"/>
  <c r="K265" i="7" s="1"/>
  <c r="R235" i="2" l="1"/>
  <c r="T234" i="2"/>
  <c r="N265" i="7"/>
  <c r="Q235" i="2"/>
  <c r="S234" i="2"/>
  <c r="D252" i="5"/>
  <c r="F252" i="5" s="1"/>
  <c r="E251" i="5"/>
  <c r="I267" i="7"/>
  <c r="L267" i="7" s="1"/>
  <c r="H266" i="7"/>
  <c r="K266" i="7" s="1"/>
  <c r="M264" i="7"/>
  <c r="G266" i="7"/>
  <c r="J266" i="7" s="1"/>
  <c r="R236" i="2" l="1"/>
  <c r="T235" i="2"/>
  <c r="N266" i="7"/>
  <c r="Q236" i="2"/>
  <c r="S235" i="2"/>
  <c r="M265" i="7"/>
  <c r="D253" i="5"/>
  <c r="F253" i="5" s="1"/>
  <c r="E252" i="5"/>
  <c r="G267" i="7"/>
  <c r="J267" i="7" s="1"/>
  <c r="H267" i="7"/>
  <c r="K267" i="7" s="1"/>
  <c r="I268" i="7"/>
  <c r="L268" i="7" s="1"/>
  <c r="T236" i="2" l="1"/>
  <c r="R237" i="2"/>
  <c r="N267" i="7"/>
  <c r="S236" i="2"/>
  <c r="Q237" i="2"/>
  <c r="D254" i="5"/>
  <c r="F254" i="5" s="1"/>
  <c r="E253" i="5"/>
  <c r="G268" i="7"/>
  <c r="J268" i="7" s="1"/>
  <c r="I269" i="7"/>
  <c r="L269" i="7" s="1"/>
  <c r="H268" i="7"/>
  <c r="K268" i="7" s="1"/>
  <c r="M266" i="7"/>
  <c r="N268" i="7" l="1"/>
  <c r="R238" i="2"/>
  <c r="T237" i="2"/>
  <c r="S237" i="2"/>
  <c r="Q238" i="2"/>
  <c r="D255" i="5"/>
  <c r="F255" i="5" s="1"/>
  <c r="E254" i="5"/>
  <c r="G269" i="7"/>
  <c r="J269" i="7" s="1"/>
  <c r="H269" i="7"/>
  <c r="K269" i="7" s="1"/>
  <c r="I270" i="7"/>
  <c r="L270" i="7" s="1"/>
  <c r="M267" i="7"/>
  <c r="T238" i="2" l="1"/>
  <c r="R239" i="2"/>
  <c r="N269" i="7"/>
  <c r="Q239" i="2"/>
  <c r="S238" i="2"/>
  <c r="D256" i="5"/>
  <c r="F256" i="5" s="1"/>
  <c r="E255" i="5"/>
  <c r="I271" i="7"/>
  <c r="L271" i="7" s="1"/>
  <c r="M268" i="7"/>
  <c r="H270" i="7"/>
  <c r="K270" i="7" s="1"/>
  <c r="G270" i="7"/>
  <c r="J270" i="7" s="1"/>
  <c r="T239" i="2" l="1"/>
  <c r="R240" i="2"/>
  <c r="N270" i="7"/>
  <c r="S239" i="2"/>
  <c r="Q240" i="2"/>
  <c r="M269" i="7"/>
  <c r="D257" i="5"/>
  <c r="F257" i="5" s="1"/>
  <c r="E256" i="5"/>
  <c r="H271" i="7"/>
  <c r="K271" i="7" s="1"/>
  <c r="I272" i="7"/>
  <c r="L272" i="7" s="1"/>
  <c r="G271" i="7"/>
  <c r="J271" i="7" s="1"/>
  <c r="T240" i="2" l="1"/>
  <c r="R241" i="2"/>
  <c r="N271" i="7"/>
  <c r="Q241" i="2"/>
  <c r="S240" i="2"/>
  <c r="D258" i="5"/>
  <c r="F258" i="5" s="1"/>
  <c r="E257" i="5"/>
  <c r="M270" i="7"/>
  <c r="G272" i="7"/>
  <c r="J272" i="7" s="1"/>
  <c r="I273" i="7"/>
  <c r="L273" i="7" s="1"/>
  <c r="H272" i="7"/>
  <c r="K272" i="7" s="1"/>
  <c r="T241" i="2" l="1"/>
  <c r="R242" i="2"/>
  <c r="N272" i="7"/>
  <c r="Q242" i="2"/>
  <c r="S241" i="2"/>
  <c r="D259" i="5"/>
  <c r="F259" i="5" s="1"/>
  <c r="E258" i="5"/>
  <c r="I274" i="7"/>
  <c r="L274" i="7" s="1"/>
  <c r="H273" i="7"/>
  <c r="K273" i="7" s="1"/>
  <c r="M271" i="7"/>
  <c r="G273" i="7"/>
  <c r="J273" i="7" s="1"/>
  <c r="T242" i="2" l="1"/>
  <c r="R243" i="2"/>
  <c r="N273" i="7"/>
  <c r="Q243" i="2"/>
  <c r="S242" i="2"/>
  <c r="M272" i="7"/>
  <c r="D260" i="5"/>
  <c r="F260" i="5" s="1"/>
  <c r="E259" i="5"/>
  <c r="I275" i="7"/>
  <c r="L275" i="7" s="1"/>
  <c r="G274" i="7"/>
  <c r="J274" i="7" s="1"/>
  <c r="H274" i="7"/>
  <c r="K274" i="7" s="1"/>
  <c r="T243" i="2" l="1"/>
  <c r="R244" i="2"/>
  <c r="N274" i="7"/>
  <c r="Q244" i="2"/>
  <c r="S243" i="2"/>
  <c r="D261" i="5"/>
  <c r="F261" i="5" s="1"/>
  <c r="E260" i="5"/>
  <c r="H275" i="7"/>
  <c r="K275" i="7" s="1"/>
  <c r="M273" i="7"/>
  <c r="G275" i="7"/>
  <c r="J275" i="7" s="1"/>
  <c r="M274" i="7"/>
  <c r="I276" i="7"/>
  <c r="L276" i="7" s="1"/>
  <c r="T244" i="2" l="1"/>
  <c r="R245" i="2"/>
  <c r="N275" i="7"/>
  <c r="S244" i="2"/>
  <c r="Q245" i="2"/>
  <c r="D262" i="5"/>
  <c r="F262" i="5" s="1"/>
  <c r="E261" i="5"/>
  <c r="G276" i="7"/>
  <c r="J276" i="7" s="1"/>
  <c r="I277" i="7"/>
  <c r="L277" i="7" s="1"/>
  <c r="H276" i="7"/>
  <c r="K276" i="7" s="1"/>
  <c r="R246" i="2" l="1"/>
  <c r="T245" i="2"/>
  <c r="N276" i="7"/>
  <c r="Q246" i="2"/>
  <c r="S245" i="2"/>
  <c r="D263" i="5"/>
  <c r="F263" i="5" s="1"/>
  <c r="E262" i="5"/>
  <c r="H277" i="7"/>
  <c r="K277" i="7" s="1"/>
  <c r="I278" i="7"/>
  <c r="L278" i="7" s="1"/>
  <c r="M275" i="7"/>
  <c r="G277" i="7"/>
  <c r="J277" i="7" s="1"/>
  <c r="T246" i="2" l="1"/>
  <c r="R247" i="2"/>
  <c r="N277" i="7"/>
  <c r="S246" i="2"/>
  <c r="Q247" i="2"/>
  <c r="D264" i="5"/>
  <c r="F264" i="5" s="1"/>
  <c r="E263" i="5"/>
  <c r="M276" i="7"/>
  <c r="G278" i="7"/>
  <c r="J278" i="7" s="1"/>
  <c r="I279" i="7"/>
  <c r="L279" i="7" s="1"/>
  <c r="H278" i="7"/>
  <c r="K278" i="7" s="1"/>
  <c r="R248" i="2" l="1"/>
  <c r="T247" i="2"/>
  <c r="N278" i="7"/>
  <c r="Q248" i="2"/>
  <c r="S247" i="2"/>
  <c r="D265" i="5"/>
  <c r="F265" i="5" s="1"/>
  <c r="E264" i="5"/>
  <c r="G279" i="7"/>
  <c r="J279" i="7" s="1"/>
  <c r="I280" i="7"/>
  <c r="L280" i="7" s="1"/>
  <c r="H279" i="7"/>
  <c r="K279" i="7" s="1"/>
  <c r="M277" i="7"/>
  <c r="R249" i="2" l="1"/>
  <c r="T248" i="2"/>
  <c r="N279" i="7"/>
  <c r="Q249" i="2"/>
  <c r="S248" i="2"/>
  <c r="D266" i="5"/>
  <c r="F266" i="5" s="1"/>
  <c r="E265" i="5"/>
  <c r="M278" i="7"/>
  <c r="G280" i="7"/>
  <c r="J280" i="7" s="1"/>
  <c r="H280" i="7"/>
  <c r="K280" i="7" s="1"/>
  <c r="I281" i="7"/>
  <c r="L281" i="7" s="1"/>
  <c r="R250" i="2" l="1"/>
  <c r="T249" i="2"/>
  <c r="N280" i="7"/>
  <c r="Q250" i="2"/>
  <c r="S249" i="2"/>
  <c r="D267" i="5"/>
  <c r="F267" i="5" s="1"/>
  <c r="E266" i="5"/>
  <c r="M279" i="7"/>
  <c r="G281" i="7"/>
  <c r="J281" i="7" s="1"/>
  <c r="I282" i="7"/>
  <c r="L282" i="7" s="1"/>
  <c r="H281" i="7"/>
  <c r="K281" i="7" s="1"/>
  <c r="T250" i="2" l="1"/>
  <c r="R251" i="2"/>
  <c r="N281" i="7"/>
  <c r="Q251" i="2"/>
  <c r="S250" i="2"/>
  <c r="D268" i="5"/>
  <c r="F268" i="5" s="1"/>
  <c r="E267" i="5"/>
  <c r="I283" i="7"/>
  <c r="L283" i="7" s="1"/>
  <c r="H282" i="7"/>
  <c r="K282" i="7" s="1"/>
  <c r="M280" i="7"/>
  <c r="G282" i="7"/>
  <c r="J282" i="7" s="1"/>
  <c r="R252" i="2" l="1"/>
  <c r="T251" i="2"/>
  <c r="N282" i="7"/>
  <c r="Q252" i="2"/>
  <c r="S251" i="2"/>
  <c r="M281" i="7"/>
  <c r="D269" i="5"/>
  <c r="F269" i="5" s="1"/>
  <c r="E268" i="5"/>
  <c r="G283" i="7"/>
  <c r="J283" i="7" s="1"/>
  <c r="H283" i="7"/>
  <c r="K283" i="7" s="1"/>
  <c r="I284" i="7"/>
  <c r="L284" i="7" s="1"/>
  <c r="R253" i="2" l="1"/>
  <c r="T252" i="2"/>
  <c r="N283" i="7"/>
  <c r="S252" i="2"/>
  <c r="Q253" i="2"/>
  <c r="D270" i="5"/>
  <c r="F270" i="5" s="1"/>
  <c r="E269" i="5"/>
  <c r="M282" i="7"/>
  <c r="I285" i="7"/>
  <c r="L285" i="7" s="1"/>
  <c r="H284" i="7"/>
  <c r="K284" i="7" s="1"/>
  <c r="G284" i="7"/>
  <c r="J284" i="7" s="1"/>
  <c r="R254" i="2" l="1"/>
  <c r="T253" i="2"/>
  <c r="N284" i="7"/>
  <c r="Q254" i="2"/>
  <c r="S253" i="2"/>
  <c r="M283" i="7"/>
  <c r="D271" i="5"/>
  <c r="F271" i="5" s="1"/>
  <c r="E270" i="5"/>
  <c r="G285" i="7"/>
  <c r="J285" i="7" s="1"/>
  <c r="H285" i="7"/>
  <c r="K285" i="7" s="1"/>
  <c r="I286" i="7"/>
  <c r="L286" i="7" s="1"/>
  <c r="R255" i="2" l="1"/>
  <c r="T254" i="2"/>
  <c r="N285" i="7"/>
  <c r="S254" i="2"/>
  <c r="Q255" i="2"/>
  <c r="D272" i="5"/>
  <c r="F272" i="5" s="1"/>
  <c r="E271" i="5"/>
  <c r="M284" i="7"/>
  <c r="I287" i="7"/>
  <c r="L287" i="7" s="1"/>
  <c r="H286" i="7"/>
  <c r="K286" i="7" s="1"/>
  <c r="G286" i="7"/>
  <c r="J286" i="7" s="1"/>
  <c r="R256" i="2" l="1"/>
  <c r="T255" i="2"/>
  <c r="N286" i="7"/>
  <c r="S255" i="2"/>
  <c r="Q256" i="2"/>
  <c r="M285" i="7"/>
  <c r="D273" i="5"/>
  <c r="F273" i="5" s="1"/>
  <c r="E272" i="5"/>
  <c r="G287" i="7"/>
  <c r="J287" i="7" s="1"/>
  <c r="H287" i="7"/>
  <c r="K287" i="7" s="1"/>
  <c r="I288" i="7"/>
  <c r="L288" i="7" s="1"/>
  <c r="T256" i="2" l="1"/>
  <c r="R257" i="2"/>
  <c r="N287" i="7"/>
  <c r="Q257" i="2"/>
  <c r="S256" i="2"/>
  <c r="D274" i="5"/>
  <c r="F274" i="5" s="1"/>
  <c r="E273" i="5"/>
  <c r="M286" i="7"/>
  <c r="I289" i="7"/>
  <c r="L289" i="7" s="1"/>
  <c r="H288" i="7"/>
  <c r="K288" i="7" s="1"/>
  <c r="G288" i="7"/>
  <c r="J288" i="7" s="1"/>
  <c r="T257" i="2" l="1"/>
  <c r="R258" i="2"/>
  <c r="N288" i="7"/>
  <c r="S257" i="2"/>
  <c r="Q258" i="2"/>
  <c r="M287" i="7"/>
  <c r="D275" i="5"/>
  <c r="F275" i="5" s="1"/>
  <c r="E274" i="5"/>
  <c r="G289" i="7"/>
  <c r="J289" i="7" s="1"/>
  <c r="H289" i="7"/>
  <c r="K289" i="7" s="1"/>
  <c r="I290" i="7"/>
  <c r="L290" i="7" s="1"/>
  <c r="T258" i="2" l="1"/>
  <c r="R259" i="2"/>
  <c r="N289" i="7"/>
  <c r="Q259" i="2"/>
  <c r="S258" i="2"/>
  <c r="D276" i="5"/>
  <c r="F276" i="5" s="1"/>
  <c r="E275" i="5"/>
  <c r="M288" i="7"/>
  <c r="G290" i="7"/>
  <c r="J290" i="7" s="1"/>
  <c r="I291" i="7"/>
  <c r="L291" i="7" s="1"/>
  <c r="H290" i="7"/>
  <c r="K290" i="7" s="1"/>
  <c r="R260" i="2" l="1"/>
  <c r="T259" i="2"/>
  <c r="N290" i="7"/>
  <c r="Q260" i="2"/>
  <c r="S259" i="2"/>
  <c r="D277" i="5"/>
  <c r="F277" i="5" s="1"/>
  <c r="E276" i="5"/>
  <c r="M289" i="7"/>
  <c r="G291" i="7"/>
  <c r="J291" i="7" s="1"/>
  <c r="H291" i="7"/>
  <c r="K291" i="7" s="1"/>
  <c r="I292" i="7"/>
  <c r="L292" i="7" s="1"/>
  <c r="R261" i="2" l="1"/>
  <c r="T260" i="2"/>
  <c r="N291" i="7"/>
  <c r="Q261" i="2"/>
  <c r="S260" i="2"/>
  <c r="D278" i="5"/>
  <c r="F278" i="5" s="1"/>
  <c r="E277" i="5"/>
  <c r="M290" i="7"/>
  <c r="I293" i="7"/>
  <c r="L293" i="7" s="1"/>
  <c r="H292" i="7"/>
  <c r="K292" i="7" s="1"/>
  <c r="G292" i="7"/>
  <c r="J292" i="7" s="1"/>
  <c r="R262" i="2" l="1"/>
  <c r="T261" i="2"/>
  <c r="N292" i="7"/>
  <c r="Q262" i="2"/>
  <c r="S261" i="2"/>
  <c r="M291" i="7"/>
  <c r="D279" i="5"/>
  <c r="F279" i="5" s="1"/>
  <c r="E278" i="5"/>
  <c r="H293" i="7"/>
  <c r="K293" i="7" s="1"/>
  <c r="I294" i="7"/>
  <c r="L294" i="7" s="1"/>
  <c r="G293" i="7"/>
  <c r="J293" i="7" s="1"/>
  <c r="R263" i="2" l="1"/>
  <c r="T262" i="2"/>
  <c r="N293" i="7"/>
  <c r="S262" i="2"/>
  <c r="Q263" i="2"/>
  <c r="D280" i="5"/>
  <c r="F280" i="5" s="1"/>
  <c r="E279" i="5"/>
  <c r="M292" i="7"/>
  <c r="G294" i="7"/>
  <c r="J294" i="7" s="1"/>
  <c r="I295" i="7"/>
  <c r="L295" i="7" s="1"/>
  <c r="H294" i="7"/>
  <c r="K294" i="7" s="1"/>
  <c r="R264" i="2" l="1"/>
  <c r="T263" i="2"/>
  <c r="N294" i="7"/>
  <c r="Q264" i="2"/>
  <c r="S263" i="2"/>
  <c r="D281" i="5"/>
  <c r="F281" i="5" s="1"/>
  <c r="E280" i="5"/>
  <c r="H295" i="7"/>
  <c r="K295" i="7" s="1"/>
  <c r="I296" i="7"/>
  <c r="L296" i="7" s="1"/>
  <c r="M293" i="7"/>
  <c r="G295" i="7"/>
  <c r="J295" i="7" s="1"/>
  <c r="R265" i="2" l="1"/>
  <c r="T264" i="2"/>
  <c r="N295" i="7"/>
  <c r="Q265" i="2"/>
  <c r="S264" i="2"/>
  <c r="M294" i="7"/>
  <c r="D282" i="5"/>
  <c r="F282" i="5" s="1"/>
  <c r="E281" i="5"/>
  <c r="G296" i="7"/>
  <c r="J296" i="7" s="1"/>
  <c r="I297" i="7"/>
  <c r="L297" i="7" s="1"/>
  <c r="H296" i="7"/>
  <c r="K296" i="7" s="1"/>
  <c r="R266" i="2" l="1"/>
  <c r="T265" i="2"/>
  <c r="N296" i="7"/>
  <c r="Q266" i="2"/>
  <c r="S265" i="2"/>
  <c r="D283" i="5"/>
  <c r="F283" i="5" s="1"/>
  <c r="E282" i="5"/>
  <c r="H297" i="7"/>
  <c r="K297" i="7" s="1"/>
  <c r="I298" i="7"/>
  <c r="L298" i="7" s="1"/>
  <c r="M295" i="7"/>
  <c r="G297" i="7"/>
  <c r="J297" i="7" s="1"/>
  <c r="T266" i="2" l="1"/>
  <c r="R267" i="2"/>
  <c r="N297" i="7"/>
  <c r="Q267" i="2"/>
  <c r="S266" i="2"/>
  <c r="M296" i="7"/>
  <c r="D284" i="5"/>
  <c r="F284" i="5" s="1"/>
  <c r="E283" i="5"/>
  <c r="G298" i="7"/>
  <c r="J298" i="7" s="1"/>
  <c r="I299" i="7"/>
  <c r="L299" i="7" s="1"/>
  <c r="H298" i="7"/>
  <c r="K298" i="7" s="1"/>
  <c r="R268" i="2" l="1"/>
  <c r="T267" i="2"/>
  <c r="N298" i="7"/>
  <c r="Q268" i="2"/>
  <c r="S267" i="2"/>
  <c r="D285" i="5"/>
  <c r="F285" i="5" s="1"/>
  <c r="E284" i="5"/>
  <c r="M297" i="7"/>
  <c r="G299" i="7"/>
  <c r="J299" i="7" s="1"/>
  <c r="H299" i="7"/>
  <c r="K299" i="7" s="1"/>
  <c r="I300" i="7"/>
  <c r="L300" i="7" s="1"/>
  <c r="R269" i="2" l="1"/>
  <c r="T268" i="2"/>
  <c r="N299" i="7"/>
  <c r="Q269" i="2"/>
  <c r="S268" i="2"/>
  <c r="D286" i="5"/>
  <c r="F286" i="5" s="1"/>
  <c r="E285" i="5"/>
  <c r="I301" i="7"/>
  <c r="L301" i="7" s="1"/>
  <c r="H300" i="7"/>
  <c r="K300" i="7" s="1"/>
  <c r="M298" i="7"/>
  <c r="G300" i="7"/>
  <c r="J300" i="7" s="1"/>
  <c r="T269" i="2" l="1"/>
  <c r="R270" i="2"/>
  <c r="N300" i="7"/>
  <c r="Q270" i="2"/>
  <c r="S269" i="2"/>
  <c r="M299" i="7"/>
  <c r="D287" i="5"/>
  <c r="F287" i="5" s="1"/>
  <c r="E286" i="5"/>
  <c r="G301" i="7"/>
  <c r="J301" i="7" s="1"/>
  <c r="H301" i="7"/>
  <c r="K301" i="7" s="1"/>
  <c r="I302" i="7"/>
  <c r="L302" i="7" s="1"/>
  <c r="R271" i="2" l="1"/>
  <c r="T270" i="2"/>
  <c r="N301" i="7"/>
  <c r="Q271" i="2"/>
  <c r="S270" i="2"/>
  <c r="D288" i="5"/>
  <c r="F288" i="5" s="1"/>
  <c r="E287" i="5"/>
  <c r="M300" i="7"/>
  <c r="G302" i="7"/>
  <c r="J302" i="7" s="1"/>
  <c r="I303" i="7"/>
  <c r="L303" i="7" s="1"/>
  <c r="H302" i="7"/>
  <c r="K302" i="7" s="1"/>
  <c r="R272" i="2" l="1"/>
  <c r="T271" i="2"/>
  <c r="N302" i="7"/>
  <c r="S271" i="2"/>
  <c r="Q272" i="2"/>
  <c r="D289" i="5"/>
  <c r="F289" i="5" s="1"/>
  <c r="E288" i="5"/>
  <c r="M301" i="7"/>
  <c r="G303" i="7"/>
  <c r="J303" i="7" s="1"/>
  <c r="H303" i="7"/>
  <c r="K303" i="7" s="1"/>
  <c r="I304" i="7"/>
  <c r="L304" i="7" s="1"/>
  <c r="T272" i="2" l="1"/>
  <c r="R273" i="2"/>
  <c r="N303" i="7"/>
  <c r="Q273" i="2"/>
  <c r="S272" i="2"/>
  <c r="D290" i="5"/>
  <c r="F290" i="5" s="1"/>
  <c r="E289" i="5"/>
  <c r="I305" i="7"/>
  <c r="L305" i="7" s="1"/>
  <c r="H304" i="7"/>
  <c r="K304" i="7" s="1"/>
  <c r="M302" i="7"/>
  <c r="G304" i="7"/>
  <c r="J304" i="7" s="1"/>
  <c r="R274" i="2" l="1"/>
  <c r="T273" i="2"/>
  <c r="N304" i="7"/>
  <c r="Q274" i="2"/>
  <c r="S273" i="2"/>
  <c r="M303" i="7"/>
  <c r="D291" i="5"/>
  <c r="F291" i="5" s="1"/>
  <c r="E290" i="5"/>
  <c r="G305" i="7"/>
  <c r="J305" i="7" s="1"/>
  <c r="H305" i="7"/>
  <c r="K305" i="7" s="1"/>
  <c r="I306" i="7"/>
  <c r="L306" i="7" s="1"/>
  <c r="R275" i="2" l="1"/>
  <c r="T274" i="2"/>
  <c r="N305" i="7"/>
  <c r="Q275" i="2"/>
  <c r="S274" i="2"/>
  <c r="D292" i="5"/>
  <c r="F292" i="5" s="1"/>
  <c r="E291" i="5"/>
  <c r="I307" i="7"/>
  <c r="L307" i="7" s="1"/>
  <c r="M304" i="7"/>
  <c r="H306" i="7"/>
  <c r="K306" i="7" s="1"/>
  <c r="G306" i="7"/>
  <c r="J306" i="7" s="1"/>
  <c r="R276" i="2" l="1"/>
  <c r="T275" i="2"/>
  <c r="N306" i="7"/>
  <c r="Q276" i="2"/>
  <c r="S275" i="2"/>
  <c r="M305" i="7"/>
  <c r="D293" i="5"/>
  <c r="F293" i="5" s="1"/>
  <c r="E292" i="5"/>
  <c r="G307" i="7"/>
  <c r="J307" i="7" s="1"/>
  <c r="H307" i="7"/>
  <c r="K307" i="7" s="1"/>
  <c r="I308" i="7"/>
  <c r="L308" i="7" s="1"/>
  <c r="R277" i="2" l="1"/>
  <c r="T276" i="2"/>
  <c r="N307" i="7"/>
  <c r="Q277" i="2"/>
  <c r="S276" i="2"/>
  <c r="D294" i="5"/>
  <c r="F294" i="5" s="1"/>
  <c r="E293" i="5"/>
  <c r="M306" i="7"/>
  <c r="I309" i="7"/>
  <c r="L309" i="7" s="1"/>
  <c r="H308" i="7"/>
  <c r="K308" i="7" s="1"/>
  <c r="G308" i="7"/>
  <c r="J308" i="7" s="1"/>
  <c r="R278" i="2" l="1"/>
  <c r="T277" i="2"/>
  <c r="N308" i="7"/>
  <c r="Q278" i="2"/>
  <c r="S277" i="2"/>
  <c r="M307" i="7"/>
  <c r="D295" i="5"/>
  <c r="F295" i="5" s="1"/>
  <c r="E294" i="5"/>
  <c r="G309" i="7"/>
  <c r="J309" i="7" s="1"/>
  <c r="H309" i="7"/>
  <c r="K309" i="7" s="1"/>
  <c r="I310" i="7"/>
  <c r="L310" i="7" s="1"/>
  <c r="R279" i="2" l="1"/>
  <c r="T278" i="2"/>
  <c r="N309" i="7"/>
  <c r="Q279" i="2"/>
  <c r="S278" i="2"/>
  <c r="D296" i="5"/>
  <c r="F296" i="5" s="1"/>
  <c r="E295" i="5"/>
  <c r="I311" i="7"/>
  <c r="L311" i="7" s="1"/>
  <c r="H310" i="7"/>
  <c r="K310" i="7" s="1"/>
  <c r="M308" i="7"/>
  <c r="G310" i="7"/>
  <c r="J310" i="7" s="1"/>
  <c r="R280" i="2" l="1"/>
  <c r="T279" i="2"/>
  <c r="N310" i="7"/>
  <c r="Q280" i="2"/>
  <c r="S279" i="2"/>
  <c r="D297" i="5"/>
  <c r="F297" i="5" s="1"/>
  <c r="E296" i="5"/>
  <c r="M309" i="7"/>
  <c r="G311" i="7"/>
  <c r="J311" i="7" s="1"/>
  <c r="H311" i="7"/>
  <c r="K311" i="7" s="1"/>
  <c r="I312" i="7"/>
  <c r="L312" i="7" s="1"/>
  <c r="T280" i="2" l="1"/>
  <c r="R281" i="2"/>
  <c r="N311" i="7"/>
  <c r="S280" i="2"/>
  <c r="Q281" i="2"/>
  <c r="D298" i="5"/>
  <c r="F298" i="5" s="1"/>
  <c r="E297" i="5"/>
  <c r="I313" i="7"/>
  <c r="L313" i="7" s="1"/>
  <c r="M310" i="7"/>
  <c r="H312" i="7"/>
  <c r="K312" i="7" s="1"/>
  <c r="G312" i="7"/>
  <c r="J312" i="7" s="1"/>
  <c r="R282" i="2" l="1"/>
  <c r="T281" i="2"/>
  <c r="N312" i="7"/>
  <c r="S281" i="2"/>
  <c r="Q282" i="2"/>
  <c r="D299" i="5"/>
  <c r="F299" i="5" s="1"/>
  <c r="E298" i="5"/>
  <c r="M311" i="7"/>
  <c r="H313" i="7"/>
  <c r="K313" i="7" s="1"/>
  <c r="G313" i="7"/>
  <c r="J313" i="7" s="1"/>
  <c r="I314" i="7"/>
  <c r="L314" i="7" s="1"/>
  <c r="R283" i="2" l="1"/>
  <c r="T282" i="2"/>
  <c r="N313" i="7"/>
  <c r="S282" i="2"/>
  <c r="Q283" i="2"/>
  <c r="M312" i="7"/>
  <c r="D300" i="5"/>
  <c r="F300" i="5" s="1"/>
  <c r="E299" i="5"/>
  <c r="H314" i="7"/>
  <c r="K314" i="7" s="1"/>
  <c r="I315" i="7"/>
  <c r="L315" i="7" s="1"/>
  <c r="G314" i="7"/>
  <c r="J314" i="7" s="1"/>
  <c r="T283" i="2" l="1"/>
  <c r="R284" i="2"/>
  <c r="N314" i="7"/>
  <c r="Q284" i="2"/>
  <c r="S283" i="2"/>
  <c r="D301" i="5"/>
  <c r="F301" i="5" s="1"/>
  <c r="E300" i="5"/>
  <c r="M313" i="7"/>
  <c r="I316" i="7"/>
  <c r="L316" i="7" s="1"/>
  <c r="G315" i="7"/>
  <c r="J315" i="7" s="1"/>
  <c r="H315" i="7"/>
  <c r="K315" i="7" s="1"/>
  <c r="R285" i="2" l="1"/>
  <c r="T284" i="2"/>
  <c r="N315" i="7"/>
  <c r="Q285" i="2"/>
  <c r="S284" i="2"/>
  <c r="D302" i="5"/>
  <c r="F302" i="5" s="1"/>
  <c r="E301" i="5"/>
  <c r="H316" i="7"/>
  <c r="K316" i="7" s="1"/>
  <c r="M314" i="7"/>
  <c r="G316" i="7"/>
  <c r="J316" i="7" s="1"/>
  <c r="I317" i="7"/>
  <c r="L317" i="7" s="1"/>
  <c r="T285" i="2" l="1"/>
  <c r="R286" i="2"/>
  <c r="N316" i="7"/>
  <c r="Q286" i="2"/>
  <c r="S285" i="2"/>
  <c r="D303" i="5"/>
  <c r="F303" i="5" s="1"/>
  <c r="E302" i="5"/>
  <c r="M315" i="7"/>
  <c r="G317" i="7"/>
  <c r="J317" i="7" s="1"/>
  <c r="I318" i="7"/>
  <c r="L318" i="7" s="1"/>
  <c r="H317" i="7"/>
  <c r="K317" i="7" s="1"/>
  <c r="T286" i="2" l="1"/>
  <c r="R287" i="2"/>
  <c r="N317" i="7"/>
  <c r="Q287" i="2"/>
  <c r="S286" i="2"/>
  <c r="D304" i="5"/>
  <c r="F304" i="5" s="1"/>
  <c r="E303" i="5"/>
  <c r="I319" i="7"/>
  <c r="L319" i="7" s="1"/>
  <c r="H318" i="7"/>
  <c r="K318" i="7" s="1"/>
  <c r="M316" i="7"/>
  <c r="G318" i="7"/>
  <c r="J318" i="7" s="1"/>
  <c r="R288" i="2" l="1"/>
  <c r="T287" i="2"/>
  <c r="N318" i="7"/>
  <c r="Q288" i="2"/>
  <c r="S287" i="2"/>
  <c r="M317" i="7"/>
  <c r="D305" i="5"/>
  <c r="F305" i="5" s="1"/>
  <c r="E304" i="5"/>
  <c r="G319" i="7"/>
  <c r="J319" i="7" s="1"/>
  <c r="H319" i="7"/>
  <c r="K319" i="7" s="1"/>
  <c r="I320" i="7"/>
  <c r="L320" i="7" s="1"/>
  <c r="R289" i="2" l="1"/>
  <c r="T288" i="2"/>
  <c r="N319" i="7"/>
  <c r="Q289" i="2"/>
  <c r="S288" i="2"/>
  <c r="D306" i="5"/>
  <c r="F306" i="5" s="1"/>
  <c r="E305" i="5"/>
  <c r="I321" i="7"/>
  <c r="L321" i="7" s="1"/>
  <c r="H320" i="7"/>
  <c r="K320" i="7" s="1"/>
  <c r="M318" i="7"/>
  <c r="G320" i="7"/>
  <c r="J320" i="7" s="1"/>
  <c r="T289" i="2" l="1"/>
  <c r="R290" i="2"/>
  <c r="N320" i="7"/>
  <c r="S289" i="2"/>
  <c r="Q290" i="2"/>
  <c r="M319" i="7"/>
  <c r="D307" i="5"/>
  <c r="F307" i="5" s="1"/>
  <c r="E306" i="5"/>
  <c r="G321" i="7"/>
  <c r="J321" i="7" s="1"/>
  <c r="H321" i="7"/>
  <c r="K321" i="7" s="1"/>
  <c r="I322" i="7"/>
  <c r="L322" i="7" s="1"/>
  <c r="R291" i="2" l="1"/>
  <c r="T290" i="2"/>
  <c r="N321" i="7"/>
  <c r="Q291" i="2"/>
  <c r="S290" i="2"/>
  <c r="D308" i="5"/>
  <c r="F308" i="5" s="1"/>
  <c r="E307" i="5"/>
  <c r="I323" i="7"/>
  <c r="L323" i="7" s="1"/>
  <c r="H322" i="7"/>
  <c r="K322" i="7" s="1"/>
  <c r="M320" i="7"/>
  <c r="G322" i="7"/>
  <c r="J322" i="7" s="1"/>
  <c r="T291" i="2" l="1"/>
  <c r="R292" i="2"/>
  <c r="N322" i="7"/>
  <c r="Q292" i="2"/>
  <c r="S291" i="2"/>
  <c r="M321" i="7"/>
  <c r="D309" i="5"/>
  <c r="F309" i="5" s="1"/>
  <c r="E308" i="5"/>
  <c r="G323" i="7"/>
  <c r="J323" i="7" s="1"/>
  <c r="H323" i="7"/>
  <c r="K323" i="7" s="1"/>
  <c r="I324" i="7"/>
  <c r="L324" i="7" s="1"/>
  <c r="T292" i="2" l="1"/>
  <c r="R293" i="2"/>
  <c r="N323" i="7"/>
  <c r="S292" i="2"/>
  <c r="Q293" i="2"/>
  <c r="D310" i="5"/>
  <c r="F310" i="5" s="1"/>
  <c r="E309" i="5"/>
  <c r="I325" i="7"/>
  <c r="L325" i="7" s="1"/>
  <c r="H324" i="7"/>
  <c r="K324" i="7" s="1"/>
  <c r="M322" i="7"/>
  <c r="G324" i="7"/>
  <c r="J324" i="7" s="1"/>
  <c r="T293" i="2" l="1"/>
  <c r="R294" i="2"/>
  <c r="N324" i="7"/>
  <c r="Q294" i="2"/>
  <c r="S293" i="2"/>
  <c r="M323" i="7"/>
  <c r="D311" i="5"/>
  <c r="F311" i="5" s="1"/>
  <c r="E310" i="5"/>
  <c r="G325" i="7"/>
  <c r="J325" i="7" s="1"/>
  <c r="I326" i="7"/>
  <c r="L326" i="7" s="1"/>
  <c r="H325" i="7"/>
  <c r="K325" i="7" s="1"/>
  <c r="R295" i="2" l="1"/>
  <c r="T294" i="2"/>
  <c r="N325" i="7"/>
  <c r="Q295" i="2"/>
  <c r="S294" i="2"/>
  <c r="D312" i="5"/>
  <c r="F312" i="5" s="1"/>
  <c r="E311" i="5"/>
  <c r="M324" i="7"/>
  <c r="H326" i="7"/>
  <c r="K326" i="7" s="1"/>
  <c r="G326" i="7"/>
  <c r="J326" i="7" s="1"/>
  <c r="M325" i="7"/>
  <c r="I327" i="7"/>
  <c r="L327" i="7" s="1"/>
  <c r="R296" i="2" l="1"/>
  <c r="T295" i="2"/>
  <c r="N326" i="7"/>
  <c r="Q296" i="2"/>
  <c r="S295" i="2"/>
  <c r="D313" i="5"/>
  <c r="F313" i="5" s="1"/>
  <c r="E312" i="5"/>
  <c r="I328" i="7"/>
  <c r="L328" i="7" s="1"/>
  <c r="G327" i="7"/>
  <c r="J327" i="7" s="1"/>
  <c r="H327" i="7"/>
  <c r="K327" i="7" s="1"/>
  <c r="R297" i="2" l="1"/>
  <c r="T296" i="2"/>
  <c r="N327" i="7"/>
  <c r="Q297" i="2"/>
  <c r="S296" i="2"/>
  <c r="D314" i="5"/>
  <c r="F314" i="5" s="1"/>
  <c r="E313" i="5"/>
  <c r="H328" i="7"/>
  <c r="K328" i="7" s="1"/>
  <c r="M326" i="7"/>
  <c r="G328" i="7"/>
  <c r="J328" i="7" s="1"/>
  <c r="I329" i="7"/>
  <c r="L329" i="7" s="1"/>
  <c r="T297" i="2" l="1"/>
  <c r="R298" i="2"/>
  <c r="N328" i="7"/>
  <c r="S297" i="2"/>
  <c r="Q298" i="2"/>
  <c r="D315" i="5"/>
  <c r="F315" i="5" s="1"/>
  <c r="E314" i="5"/>
  <c r="M327" i="7"/>
  <c r="I330" i="7"/>
  <c r="L330" i="7" s="1"/>
  <c r="G329" i="7"/>
  <c r="J329" i="7" s="1"/>
  <c r="H329" i="7"/>
  <c r="K329" i="7" s="1"/>
  <c r="R299" i="2" l="1"/>
  <c r="T298" i="2"/>
  <c r="N329" i="7"/>
  <c r="Q299" i="2"/>
  <c r="S298" i="2"/>
  <c r="D316" i="5"/>
  <c r="F316" i="5" s="1"/>
  <c r="E315" i="5"/>
  <c r="H330" i="7"/>
  <c r="K330" i="7" s="1"/>
  <c r="M328" i="7"/>
  <c r="G330" i="7"/>
  <c r="J330" i="7" s="1"/>
  <c r="I331" i="7"/>
  <c r="L331" i="7" s="1"/>
  <c r="R300" i="2" l="1"/>
  <c r="T299" i="2"/>
  <c r="N330" i="7"/>
  <c r="S299" i="2"/>
  <c r="Q300" i="2"/>
  <c r="D317" i="5"/>
  <c r="F317" i="5" s="1"/>
  <c r="E316" i="5"/>
  <c r="M329" i="7"/>
  <c r="I332" i="7"/>
  <c r="L332" i="7" s="1"/>
  <c r="G331" i="7"/>
  <c r="J331" i="7" s="1"/>
  <c r="H331" i="7"/>
  <c r="K331" i="7" s="1"/>
  <c r="R301" i="2" l="1"/>
  <c r="T300" i="2"/>
  <c r="N331" i="7"/>
  <c r="Q301" i="2"/>
  <c r="S300" i="2"/>
  <c r="D318" i="5"/>
  <c r="F318" i="5" s="1"/>
  <c r="E317" i="5"/>
  <c r="H332" i="7"/>
  <c r="K332" i="7" s="1"/>
  <c r="M330" i="7"/>
  <c r="G332" i="7"/>
  <c r="J332" i="7" s="1"/>
  <c r="I333" i="7"/>
  <c r="L333" i="7" s="1"/>
  <c r="R302" i="2" l="1"/>
  <c r="T301" i="2"/>
  <c r="N332" i="7"/>
  <c r="S301" i="2"/>
  <c r="Q302" i="2"/>
  <c r="D319" i="5"/>
  <c r="F319" i="5" s="1"/>
  <c r="E318" i="5"/>
  <c r="M331" i="7"/>
  <c r="I334" i="7"/>
  <c r="L334" i="7" s="1"/>
  <c r="G333" i="7"/>
  <c r="J333" i="7" s="1"/>
  <c r="H333" i="7"/>
  <c r="K333" i="7" s="1"/>
  <c r="T302" i="2" l="1"/>
  <c r="R303" i="2"/>
  <c r="N333" i="7"/>
  <c r="Q303" i="2"/>
  <c r="S302" i="2"/>
  <c r="D320" i="5"/>
  <c r="F320" i="5" s="1"/>
  <c r="E319" i="5"/>
  <c r="H334" i="7"/>
  <c r="K334" i="7" s="1"/>
  <c r="M332" i="7"/>
  <c r="G334" i="7"/>
  <c r="J334" i="7" s="1"/>
  <c r="I335" i="7"/>
  <c r="L335" i="7" s="1"/>
  <c r="R304" i="2" l="1"/>
  <c r="T303" i="2"/>
  <c r="N334" i="7"/>
  <c r="Q304" i="2"/>
  <c r="S303" i="2"/>
  <c r="D321" i="5"/>
  <c r="F321" i="5" s="1"/>
  <c r="E320" i="5"/>
  <c r="M333" i="7"/>
  <c r="G335" i="7"/>
  <c r="J335" i="7" s="1"/>
  <c r="I336" i="7"/>
  <c r="L336" i="7" s="1"/>
  <c r="H335" i="7"/>
  <c r="K335" i="7" s="1"/>
  <c r="R305" i="2" l="1"/>
  <c r="T304" i="2"/>
  <c r="N335" i="7"/>
  <c r="S304" i="2"/>
  <c r="Q305" i="2"/>
  <c r="D322" i="5"/>
  <c r="F322" i="5" s="1"/>
  <c r="E321" i="5"/>
  <c r="H336" i="7"/>
  <c r="K336" i="7" s="1"/>
  <c r="I337" i="7"/>
  <c r="L337" i="7" s="1"/>
  <c r="M334" i="7"/>
  <c r="G336" i="7"/>
  <c r="J336" i="7" s="1"/>
  <c r="R306" i="2" l="1"/>
  <c r="T305" i="2"/>
  <c r="N336" i="7"/>
  <c r="Q306" i="2"/>
  <c r="S305" i="2"/>
  <c r="M335" i="7"/>
  <c r="D323" i="5"/>
  <c r="F323" i="5" s="1"/>
  <c r="E322" i="5"/>
  <c r="I338" i="7"/>
  <c r="L338" i="7" s="1"/>
  <c r="G337" i="7"/>
  <c r="J337" i="7" s="1"/>
  <c r="H337" i="7"/>
  <c r="K337" i="7" s="1"/>
  <c r="R307" i="2" l="1"/>
  <c r="T306" i="2"/>
  <c r="N337" i="7"/>
  <c r="Q307" i="2"/>
  <c r="S306" i="2"/>
  <c r="D324" i="5"/>
  <c r="F324" i="5" s="1"/>
  <c r="E323" i="5"/>
  <c r="M336" i="7"/>
  <c r="G338" i="7"/>
  <c r="J338" i="7" s="1"/>
  <c r="H338" i="7"/>
  <c r="K338" i="7" s="1"/>
  <c r="I339" i="7"/>
  <c r="L339" i="7" s="1"/>
  <c r="R308" i="2" l="1"/>
  <c r="T307" i="2"/>
  <c r="N338" i="7"/>
  <c r="Q308" i="2"/>
  <c r="S307" i="2"/>
  <c r="D325" i="5"/>
  <c r="F325" i="5" s="1"/>
  <c r="E324" i="5"/>
  <c r="M337" i="7"/>
  <c r="I340" i="7"/>
  <c r="L340" i="7" s="1"/>
  <c r="G339" i="7"/>
  <c r="J339" i="7" s="1"/>
  <c r="H339" i="7"/>
  <c r="K339" i="7" s="1"/>
  <c r="R309" i="2" l="1"/>
  <c r="T308" i="2"/>
  <c r="N339" i="7"/>
  <c r="S308" i="2"/>
  <c r="Q309" i="2"/>
  <c r="D326" i="5"/>
  <c r="F326" i="5" s="1"/>
  <c r="E325" i="5"/>
  <c r="G340" i="7"/>
  <c r="J340" i="7" s="1"/>
  <c r="M338" i="7"/>
  <c r="H340" i="7"/>
  <c r="K340" i="7" s="1"/>
  <c r="I341" i="7"/>
  <c r="L341" i="7" s="1"/>
  <c r="R310" i="2" l="1"/>
  <c r="T309" i="2"/>
  <c r="N340" i="7"/>
  <c r="S309" i="2"/>
  <c r="Q310" i="2"/>
  <c r="D327" i="5"/>
  <c r="F327" i="5" s="1"/>
  <c r="E326" i="5"/>
  <c r="H341" i="7"/>
  <c r="K341" i="7" s="1"/>
  <c r="I342" i="7"/>
  <c r="L342" i="7" s="1"/>
  <c r="M339" i="7"/>
  <c r="G341" i="7"/>
  <c r="J341" i="7" s="1"/>
  <c r="R311" i="2" l="1"/>
  <c r="T310" i="2"/>
  <c r="N341" i="7"/>
  <c r="Q311" i="2"/>
  <c r="S310" i="2"/>
  <c r="M340" i="7"/>
  <c r="D328" i="5"/>
  <c r="F328" i="5" s="1"/>
  <c r="E327" i="5"/>
  <c r="I343" i="7"/>
  <c r="L343" i="7" s="1"/>
  <c r="G342" i="7"/>
  <c r="J342" i="7" s="1"/>
  <c r="H342" i="7"/>
  <c r="K342" i="7" s="1"/>
  <c r="R312" i="2" l="1"/>
  <c r="T311" i="2"/>
  <c r="N342" i="7"/>
  <c r="S311" i="2"/>
  <c r="Q312" i="2"/>
  <c r="D329" i="5"/>
  <c r="F329" i="5" s="1"/>
  <c r="E328" i="5"/>
  <c r="H343" i="7"/>
  <c r="K343" i="7" s="1"/>
  <c r="M341" i="7"/>
  <c r="G343" i="7"/>
  <c r="J343" i="7" s="1"/>
  <c r="I344" i="7"/>
  <c r="L344" i="7" s="1"/>
  <c r="R313" i="2" l="1"/>
  <c r="T312" i="2"/>
  <c r="N343" i="7"/>
  <c r="S312" i="2"/>
  <c r="Q313" i="2"/>
  <c r="D330" i="5"/>
  <c r="F330" i="5" s="1"/>
  <c r="E329" i="5"/>
  <c r="I345" i="7"/>
  <c r="L345" i="7" s="1"/>
  <c r="M342" i="7"/>
  <c r="G344" i="7"/>
  <c r="J344" i="7" s="1"/>
  <c r="H344" i="7"/>
  <c r="K344" i="7" s="1"/>
  <c r="R314" i="2" l="1"/>
  <c r="T313" i="2"/>
  <c r="N344" i="7"/>
  <c r="Q314" i="2"/>
  <c r="S313" i="2"/>
  <c r="D331" i="5"/>
  <c r="F331" i="5" s="1"/>
  <c r="E330" i="5"/>
  <c r="G345" i="7"/>
  <c r="J345" i="7" s="1"/>
  <c r="H345" i="7"/>
  <c r="K345" i="7" s="1"/>
  <c r="M343" i="7"/>
  <c r="I346" i="7"/>
  <c r="L346" i="7" s="1"/>
  <c r="R315" i="2" l="1"/>
  <c r="T314" i="2"/>
  <c r="N345" i="7"/>
  <c r="Q315" i="2"/>
  <c r="S314" i="2"/>
  <c r="D332" i="5"/>
  <c r="F332" i="5" s="1"/>
  <c r="E331" i="5"/>
  <c r="I347" i="7"/>
  <c r="L347" i="7" s="1"/>
  <c r="H346" i="7"/>
  <c r="K346" i="7" s="1"/>
  <c r="M344" i="7"/>
  <c r="G346" i="7"/>
  <c r="J346" i="7" s="1"/>
  <c r="R316" i="2" l="1"/>
  <c r="T315" i="2"/>
  <c r="N346" i="7"/>
  <c r="Q316" i="2"/>
  <c r="S315" i="2"/>
  <c r="M345" i="7"/>
  <c r="D333" i="5"/>
  <c r="F333" i="5" s="1"/>
  <c r="E332" i="5"/>
  <c r="G347" i="7"/>
  <c r="J347" i="7" s="1"/>
  <c r="H347" i="7"/>
  <c r="K347" i="7" s="1"/>
  <c r="I348" i="7"/>
  <c r="L348" i="7" s="1"/>
  <c r="R317" i="2" l="1"/>
  <c r="T316" i="2"/>
  <c r="N347" i="7"/>
  <c r="Q317" i="2"/>
  <c r="S316" i="2"/>
  <c r="D334" i="5"/>
  <c r="F334" i="5" s="1"/>
  <c r="E333" i="5"/>
  <c r="M346" i="7"/>
  <c r="I349" i="7"/>
  <c r="L349" i="7" s="1"/>
  <c r="H348" i="7"/>
  <c r="K348" i="7" s="1"/>
  <c r="G348" i="7"/>
  <c r="J348" i="7" s="1"/>
  <c r="R318" i="2" l="1"/>
  <c r="T317" i="2"/>
  <c r="N348" i="7"/>
  <c r="Q318" i="2"/>
  <c r="S317" i="2"/>
  <c r="M347" i="7"/>
  <c r="D335" i="5"/>
  <c r="F335" i="5" s="1"/>
  <c r="E334" i="5"/>
  <c r="H349" i="7"/>
  <c r="K349" i="7" s="1"/>
  <c r="G349" i="7"/>
  <c r="J349" i="7" s="1"/>
  <c r="I350" i="7"/>
  <c r="L350" i="7" s="1"/>
  <c r="R319" i="2" l="1"/>
  <c r="T318" i="2"/>
  <c r="N349" i="7"/>
  <c r="S318" i="2"/>
  <c r="Q319" i="2"/>
  <c r="D336" i="5"/>
  <c r="F336" i="5" s="1"/>
  <c r="E335" i="5"/>
  <c r="I351" i="7"/>
  <c r="L351" i="7" s="1"/>
  <c r="M348" i="7"/>
  <c r="G350" i="7"/>
  <c r="J350" i="7" s="1"/>
  <c r="H350" i="7"/>
  <c r="K350" i="7" s="1"/>
  <c r="R320" i="2" l="1"/>
  <c r="T319" i="2"/>
  <c r="N350" i="7"/>
  <c r="Q320" i="2"/>
  <c r="S319" i="2"/>
  <c r="D337" i="5"/>
  <c r="F337" i="5" s="1"/>
  <c r="E336" i="5"/>
  <c r="H351" i="7"/>
  <c r="K351" i="7" s="1"/>
  <c r="G351" i="7"/>
  <c r="J351" i="7" s="1"/>
  <c r="M349" i="7"/>
  <c r="I352" i="7"/>
  <c r="L352" i="7" s="1"/>
  <c r="T320" i="2" l="1"/>
  <c r="R321" i="2"/>
  <c r="N351" i="7"/>
  <c r="Q321" i="2"/>
  <c r="S320" i="2"/>
  <c r="D338" i="5"/>
  <c r="F338" i="5" s="1"/>
  <c r="E337" i="5"/>
  <c r="I353" i="7"/>
  <c r="L353" i="7" s="1"/>
  <c r="M350" i="7"/>
  <c r="G352" i="7"/>
  <c r="J352" i="7" s="1"/>
  <c r="H352" i="7"/>
  <c r="K352" i="7" s="1"/>
  <c r="R322" i="2" l="1"/>
  <c r="T321" i="2"/>
  <c r="N352" i="7"/>
  <c r="S321" i="2"/>
  <c r="Q322" i="2"/>
  <c r="D339" i="5"/>
  <c r="F339" i="5" s="1"/>
  <c r="E338" i="5"/>
  <c r="M351" i="7"/>
  <c r="G353" i="7"/>
  <c r="J353" i="7" s="1"/>
  <c r="H353" i="7"/>
  <c r="K353" i="7" s="1"/>
  <c r="I354" i="7"/>
  <c r="L354" i="7" s="1"/>
  <c r="T322" i="2" l="1"/>
  <c r="R323" i="2"/>
  <c r="N353" i="7"/>
  <c r="Q323" i="2"/>
  <c r="S322" i="2"/>
  <c r="D340" i="5"/>
  <c r="F340" i="5" s="1"/>
  <c r="E339" i="5"/>
  <c r="I355" i="7"/>
  <c r="L355" i="7" s="1"/>
  <c r="H354" i="7"/>
  <c r="K354" i="7" s="1"/>
  <c r="M352" i="7"/>
  <c r="G354" i="7"/>
  <c r="J354" i="7" s="1"/>
  <c r="T323" i="2" l="1"/>
  <c r="R324" i="2"/>
  <c r="N354" i="7"/>
  <c r="S323" i="2"/>
  <c r="Q324" i="2"/>
  <c r="M353" i="7"/>
  <c r="D341" i="5"/>
  <c r="F341" i="5" s="1"/>
  <c r="E340" i="5"/>
  <c r="H355" i="7"/>
  <c r="K355" i="7" s="1"/>
  <c r="G355" i="7"/>
  <c r="J355" i="7" s="1"/>
  <c r="I356" i="7"/>
  <c r="L356" i="7" s="1"/>
  <c r="R325" i="2" l="1"/>
  <c r="T324" i="2"/>
  <c r="N355" i="7"/>
  <c r="Q325" i="2"/>
  <c r="S324" i="2"/>
  <c r="D342" i="5"/>
  <c r="F342" i="5" s="1"/>
  <c r="E341" i="5"/>
  <c r="M354" i="7"/>
  <c r="G356" i="7"/>
  <c r="J356" i="7" s="1"/>
  <c r="I357" i="7"/>
  <c r="L357" i="7" s="1"/>
  <c r="H356" i="7"/>
  <c r="K356" i="7" s="1"/>
  <c r="T325" i="2" l="1"/>
  <c r="R326" i="2"/>
  <c r="N356" i="7"/>
  <c r="S325" i="2"/>
  <c r="Q326" i="2"/>
  <c r="D343" i="5"/>
  <c r="F343" i="5" s="1"/>
  <c r="E342" i="5"/>
  <c r="M355" i="7"/>
  <c r="H357" i="7"/>
  <c r="K357" i="7" s="1"/>
  <c r="I358" i="7"/>
  <c r="L358" i="7" s="1"/>
  <c r="G357" i="7"/>
  <c r="J357" i="7" s="1"/>
  <c r="T326" i="2" l="1"/>
  <c r="R327" i="2"/>
  <c r="N357" i="7"/>
  <c r="Q327" i="2"/>
  <c r="S326" i="2"/>
  <c r="D344" i="5"/>
  <c r="F344" i="5" s="1"/>
  <c r="E343" i="5"/>
  <c r="M356" i="7"/>
  <c r="G358" i="7"/>
  <c r="J358" i="7" s="1"/>
  <c r="I359" i="7"/>
  <c r="L359" i="7" s="1"/>
  <c r="H358" i="7"/>
  <c r="K358" i="7" s="1"/>
  <c r="T327" i="2" l="1"/>
  <c r="R328" i="2"/>
  <c r="N358" i="7"/>
  <c r="Q328" i="2"/>
  <c r="S327" i="2"/>
  <c r="D345" i="5"/>
  <c r="F345" i="5" s="1"/>
  <c r="E344" i="5"/>
  <c r="M357" i="7"/>
  <c r="G359" i="7"/>
  <c r="J359" i="7" s="1"/>
  <c r="H359" i="7"/>
  <c r="K359" i="7" s="1"/>
  <c r="I360" i="7"/>
  <c r="L360" i="7" s="1"/>
  <c r="T328" i="2" l="1"/>
  <c r="R329" i="2"/>
  <c r="N359" i="7"/>
  <c r="Q329" i="2"/>
  <c r="S328" i="2"/>
  <c r="D346" i="5"/>
  <c r="F346" i="5" s="1"/>
  <c r="E345" i="5"/>
  <c r="I361" i="7"/>
  <c r="L361" i="7" s="1"/>
  <c r="M358" i="7"/>
  <c r="H360" i="7"/>
  <c r="K360" i="7" s="1"/>
  <c r="G360" i="7"/>
  <c r="J360" i="7" s="1"/>
  <c r="R330" i="2" l="1"/>
  <c r="T329" i="2"/>
  <c r="N360" i="7"/>
  <c r="Q330" i="2"/>
  <c r="S329" i="2"/>
  <c r="M359" i="7"/>
  <c r="D347" i="5"/>
  <c r="F347" i="5" s="1"/>
  <c r="E346" i="5"/>
  <c r="H361" i="7"/>
  <c r="K361" i="7" s="1"/>
  <c r="G361" i="7"/>
  <c r="J361" i="7" s="1"/>
  <c r="M360" i="7"/>
  <c r="I362" i="7"/>
  <c r="L362" i="7" s="1"/>
  <c r="R331" i="2" l="1"/>
  <c r="T330" i="2"/>
  <c r="N361" i="7"/>
  <c r="Q331" i="2"/>
  <c r="S330" i="2"/>
  <c r="D348" i="5"/>
  <c r="F348" i="5" s="1"/>
  <c r="E347" i="5"/>
  <c r="I363" i="7"/>
  <c r="L363" i="7" s="1"/>
  <c r="G362" i="7"/>
  <c r="J362" i="7" s="1"/>
  <c r="H362" i="7"/>
  <c r="K362" i="7" s="1"/>
  <c r="R332" i="2" l="1"/>
  <c r="T331" i="2"/>
  <c r="N362" i="7"/>
  <c r="Q332" i="2"/>
  <c r="S331" i="2"/>
  <c r="D349" i="5"/>
  <c r="F349" i="5" s="1"/>
  <c r="E348" i="5"/>
  <c r="H363" i="7"/>
  <c r="K363" i="7" s="1"/>
  <c r="M361" i="7"/>
  <c r="G363" i="7"/>
  <c r="J363" i="7" s="1"/>
  <c r="M362" i="7"/>
  <c r="I364" i="7"/>
  <c r="L364" i="7" s="1"/>
  <c r="R333" i="2" l="1"/>
  <c r="T332" i="2"/>
  <c r="N363" i="7"/>
  <c r="Q333" i="2"/>
  <c r="S332" i="2"/>
  <c r="D350" i="5"/>
  <c r="F350" i="5" s="1"/>
  <c r="E349" i="5"/>
  <c r="G364" i="7"/>
  <c r="J364" i="7" s="1"/>
  <c r="I365" i="7"/>
  <c r="L365" i="7" s="1"/>
  <c r="H364" i="7"/>
  <c r="K364" i="7" s="1"/>
  <c r="N364" i="7" l="1"/>
  <c r="R334" i="2"/>
  <c r="T333" i="2"/>
  <c r="Q334" i="2"/>
  <c r="S333" i="2"/>
  <c r="D351" i="5"/>
  <c r="F351" i="5" s="1"/>
  <c r="E350" i="5"/>
  <c r="H365" i="7"/>
  <c r="K365" i="7" s="1"/>
  <c r="I366" i="7"/>
  <c r="L366" i="7" s="1"/>
  <c r="M363" i="7"/>
  <c r="G365" i="7"/>
  <c r="J365" i="7" s="1"/>
  <c r="T334" i="2" l="1"/>
  <c r="R335" i="2"/>
  <c r="N365" i="7"/>
  <c r="Q335" i="2"/>
  <c r="S334" i="2"/>
  <c r="M364" i="7"/>
  <c r="D352" i="5"/>
  <c r="F352" i="5" s="1"/>
  <c r="E351" i="5"/>
  <c r="G366" i="7"/>
  <c r="J366" i="7" s="1"/>
  <c r="I367" i="7"/>
  <c r="L367" i="7" s="1"/>
  <c r="H366" i="7"/>
  <c r="K366" i="7" s="1"/>
  <c r="R336" i="2" l="1"/>
  <c r="T335" i="2"/>
  <c r="N366" i="7"/>
  <c r="S335" i="2"/>
  <c r="Q336" i="2"/>
  <c r="D353" i="5"/>
  <c r="F353" i="5" s="1"/>
  <c r="E352" i="5"/>
  <c r="M365" i="7"/>
  <c r="H367" i="7"/>
  <c r="K367" i="7" s="1"/>
  <c r="I368" i="7"/>
  <c r="L368" i="7" s="1"/>
  <c r="G367" i="7"/>
  <c r="J367" i="7" s="1"/>
  <c r="T336" i="2" l="1"/>
  <c r="R337" i="2"/>
  <c r="N367" i="7"/>
  <c r="Q337" i="2"/>
  <c r="S336" i="2"/>
  <c r="M366" i="7"/>
  <c r="D354" i="5"/>
  <c r="F354" i="5" s="1"/>
  <c r="E353" i="5"/>
  <c r="I369" i="7"/>
  <c r="L369" i="7" s="1"/>
  <c r="G368" i="7"/>
  <c r="J368" i="7" s="1"/>
  <c r="H368" i="7"/>
  <c r="K368" i="7" s="1"/>
  <c r="T337" i="2" l="1"/>
  <c r="R338" i="2"/>
  <c r="N368" i="7"/>
  <c r="Q338" i="2"/>
  <c r="S337" i="2"/>
  <c r="D355" i="5"/>
  <c r="F355" i="5" s="1"/>
  <c r="E354" i="5"/>
  <c r="H369" i="7"/>
  <c r="K369" i="7" s="1"/>
  <c r="M367" i="7"/>
  <c r="G369" i="7"/>
  <c r="J369" i="7" s="1"/>
  <c r="M368" i="7"/>
  <c r="I370" i="7"/>
  <c r="L370" i="7" s="1"/>
  <c r="R339" i="2" l="1"/>
  <c r="T338" i="2"/>
  <c r="N369" i="7"/>
  <c r="Q339" i="2"/>
  <c r="S338" i="2"/>
  <c r="D356" i="5"/>
  <c r="F356" i="5" s="1"/>
  <c r="E355" i="5"/>
  <c r="I371" i="7"/>
  <c r="L371" i="7" s="1"/>
  <c r="G370" i="7"/>
  <c r="J370" i="7" s="1"/>
  <c r="H370" i="7"/>
  <c r="K370" i="7" s="1"/>
  <c r="R340" i="2" l="1"/>
  <c r="T339" i="2"/>
  <c r="N370" i="7"/>
  <c r="Q340" i="2"/>
  <c r="S339" i="2"/>
  <c r="D357" i="5"/>
  <c r="F357" i="5" s="1"/>
  <c r="E356" i="5"/>
  <c r="M369" i="7"/>
  <c r="H371" i="7"/>
  <c r="K371" i="7" s="1"/>
  <c r="G371" i="7"/>
  <c r="J371" i="7" s="1"/>
  <c r="I372" i="7"/>
  <c r="L372" i="7" s="1"/>
  <c r="T340" i="2" l="1"/>
  <c r="R341" i="2"/>
  <c r="N371" i="7"/>
  <c r="Q341" i="2"/>
  <c r="S340" i="2"/>
  <c r="D358" i="5"/>
  <c r="F358" i="5" s="1"/>
  <c r="E357" i="5"/>
  <c r="M370" i="7"/>
  <c r="G372" i="7"/>
  <c r="J372" i="7" s="1"/>
  <c r="I373" i="7"/>
  <c r="L373" i="7" s="1"/>
  <c r="H372" i="7"/>
  <c r="K372" i="7" s="1"/>
  <c r="T341" i="2" l="1"/>
  <c r="R342" i="2"/>
  <c r="N372" i="7"/>
  <c r="Q342" i="2"/>
  <c r="S341" i="2"/>
  <c r="D359" i="5"/>
  <c r="F359" i="5" s="1"/>
  <c r="E358" i="5"/>
  <c r="H373" i="7"/>
  <c r="K373" i="7" s="1"/>
  <c r="I374" i="7"/>
  <c r="L374" i="7" s="1"/>
  <c r="M371" i="7"/>
  <c r="G373" i="7"/>
  <c r="J373" i="7" s="1"/>
  <c r="R343" i="2" l="1"/>
  <c r="T342" i="2"/>
  <c r="N373" i="7"/>
  <c r="Q343" i="2"/>
  <c r="S342" i="2"/>
  <c r="D360" i="5"/>
  <c r="F360" i="5" s="1"/>
  <c r="E359" i="5"/>
  <c r="M372" i="7"/>
  <c r="I375" i="7"/>
  <c r="L375" i="7" s="1"/>
  <c r="G374" i="7"/>
  <c r="J374" i="7" s="1"/>
  <c r="H374" i="7"/>
  <c r="K374" i="7" s="1"/>
  <c r="R344" i="2" l="1"/>
  <c r="T343" i="2"/>
  <c r="N374" i="7"/>
  <c r="Q344" i="2"/>
  <c r="S343" i="2"/>
  <c r="D361" i="5"/>
  <c r="F361" i="5" s="1"/>
  <c r="E360" i="5"/>
  <c r="H375" i="7"/>
  <c r="K375" i="7" s="1"/>
  <c r="M373" i="7"/>
  <c r="G375" i="7"/>
  <c r="J375" i="7" s="1"/>
  <c r="M374" i="7"/>
  <c r="I376" i="7"/>
  <c r="L376" i="7" s="1"/>
  <c r="N375" i="7" l="1"/>
  <c r="R345" i="2"/>
  <c r="T344" i="2"/>
  <c r="Q345" i="2"/>
  <c r="S344" i="2"/>
  <c r="D362" i="5"/>
  <c r="F362" i="5" s="1"/>
  <c r="E361" i="5"/>
  <c r="I377" i="7"/>
  <c r="L377" i="7" s="1"/>
  <c r="G376" i="7"/>
  <c r="J376" i="7" s="1"/>
  <c r="H376" i="7"/>
  <c r="K376" i="7" s="1"/>
  <c r="R346" i="2" l="1"/>
  <c r="T345" i="2"/>
  <c r="N376" i="7"/>
  <c r="S345" i="2"/>
  <c r="Q346" i="2"/>
  <c r="D363" i="5"/>
  <c r="F363" i="5" s="1"/>
  <c r="E362" i="5"/>
  <c r="M375" i="7"/>
  <c r="G377" i="7"/>
  <c r="J377" i="7" s="1"/>
  <c r="H377" i="7"/>
  <c r="K377" i="7" s="1"/>
  <c r="I378" i="7"/>
  <c r="L378" i="7" s="1"/>
  <c r="T346" i="2" l="1"/>
  <c r="R347" i="2"/>
  <c r="N377" i="7"/>
  <c r="Q347" i="2"/>
  <c r="S346" i="2"/>
  <c r="D364" i="5"/>
  <c r="F364" i="5" s="1"/>
  <c r="E363" i="5"/>
  <c r="H378" i="7"/>
  <c r="K378" i="7" s="1"/>
  <c r="I379" i="7"/>
  <c r="L379" i="7" s="1"/>
  <c r="M376" i="7"/>
  <c r="G378" i="7"/>
  <c r="J378" i="7" s="1"/>
  <c r="T347" i="2" l="1"/>
  <c r="R348" i="2"/>
  <c r="N378" i="7"/>
  <c r="S347" i="2"/>
  <c r="Q348" i="2"/>
  <c r="M377" i="7"/>
  <c r="D365" i="5"/>
  <c r="F365" i="5" s="1"/>
  <c r="E364" i="5"/>
  <c r="I380" i="7"/>
  <c r="L380" i="7" s="1"/>
  <c r="G379" i="7"/>
  <c r="J379" i="7" s="1"/>
  <c r="H379" i="7"/>
  <c r="K379" i="7" s="1"/>
  <c r="R349" i="2" l="1"/>
  <c r="T348" i="2"/>
  <c r="N379" i="7"/>
  <c r="Q349" i="2"/>
  <c r="S348" i="2"/>
  <c r="D366" i="5"/>
  <c r="F366" i="5" s="1"/>
  <c r="E365" i="5"/>
  <c r="H380" i="7"/>
  <c r="K380" i="7" s="1"/>
  <c r="G380" i="7"/>
  <c r="J380" i="7" s="1"/>
  <c r="M378" i="7"/>
  <c r="I381" i="7"/>
  <c r="L381" i="7" s="1"/>
  <c r="T349" i="2" l="1"/>
  <c r="R350" i="2"/>
  <c r="N380" i="7"/>
  <c r="Q350" i="2"/>
  <c r="S349" i="2"/>
  <c r="D367" i="5"/>
  <c r="F367" i="5" s="1"/>
  <c r="E366" i="5"/>
  <c r="I382" i="7"/>
  <c r="L382" i="7" s="1"/>
  <c r="M379" i="7"/>
  <c r="G381" i="7"/>
  <c r="J381" i="7" s="1"/>
  <c r="H381" i="7"/>
  <c r="K381" i="7" s="1"/>
  <c r="R351" i="2" l="1"/>
  <c r="T350" i="2"/>
  <c r="N381" i="7"/>
  <c r="Q351" i="2"/>
  <c r="S350" i="2"/>
  <c r="D368" i="5"/>
  <c r="F368" i="5" s="1"/>
  <c r="E367" i="5"/>
  <c r="H382" i="7"/>
  <c r="K382" i="7" s="1"/>
  <c r="M380" i="7"/>
  <c r="G382" i="7"/>
  <c r="J382" i="7" s="1"/>
  <c r="I383" i="7"/>
  <c r="L383" i="7" s="1"/>
  <c r="R352" i="2" l="1"/>
  <c r="T351" i="2"/>
  <c r="N382" i="7"/>
  <c r="Q352" i="2"/>
  <c r="S351" i="2"/>
  <c r="D369" i="5"/>
  <c r="F369" i="5" s="1"/>
  <c r="E368" i="5"/>
  <c r="I384" i="7"/>
  <c r="L384" i="7" s="1"/>
  <c r="M381" i="7"/>
  <c r="G383" i="7"/>
  <c r="J383" i="7" s="1"/>
  <c r="H383" i="7"/>
  <c r="K383" i="7" s="1"/>
  <c r="T352" i="2" l="1"/>
  <c r="R353" i="2"/>
  <c r="N383" i="7"/>
  <c r="Q353" i="2"/>
  <c r="S352" i="2"/>
  <c r="D370" i="5"/>
  <c r="F370" i="5" s="1"/>
  <c r="E369" i="5"/>
  <c r="H384" i="7"/>
  <c r="K384" i="7" s="1"/>
  <c r="M382" i="7"/>
  <c r="G384" i="7"/>
  <c r="J384" i="7" s="1"/>
  <c r="I385" i="7"/>
  <c r="L385" i="7" s="1"/>
  <c r="T353" i="2" l="1"/>
  <c r="R354" i="2"/>
  <c r="N384" i="7"/>
  <c r="S353" i="2"/>
  <c r="Q354" i="2"/>
  <c r="D371" i="5"/>
  <c r="F371" i="5" s="1"/>
  <c r="E370" i="5"/>
  <c r="I386" i="7"/>
  <c r="L386" i="7" s="1"/>
  <c r="M383" i="7"/>
  <c r="G385" i="7"/>
  <c r="J385" i="7" s="1"/>
  <c r="H385" i="7"/>
  <c r="K385" i="7" s="1"/>
  <c r="R355" i="2" l="1"/>
  <c r="T354" i="2"/>
  <c r="N385" i="7"/>
  <c r="Q355" i="2"/>
  <c r="S354" i="2"/>
  <c r="D372" i="5"/>
  <c r="F372" i="5" s="1"/>
  <c r="E371" i="5"/>
  <c r="H386" i="7"/>
  <c r="K386" i="7" s="1"/>
  <c r="M384" i="7"/>
  <c r="G386" i="7"/>
  <c r="J386" i="7" s="1"/>
  <c r="I387" i="7"/>
  <c r="L387" i="7" s="1"/>
  <c r="R356" i="2" l="1"/>
  <c r="T355" i="2"/>
  <c r="N386" i="7"/>
  <c r="S355" i="2"/>
  <c r="Q356" i="2"/>
  <c r="D373" i="5"/>
  <c r="F373" i="5" s="1"/>
  <c r="E372" i="5"/>
  <c r="M385" i="7"/>
  <c r="G387" i="7"/>
  <c r="J387" i="7" s="1"/>
  <c r="I388" i="7"/>
  <c r="L388" i="7" s="1"/>
  <c r="H387" i="7"/>
  <c r="K387" i="7" s="1"/>
  <c r="R357" i="2" l="1"/>
  <c r="T356" i="2"/>
  <c r="N387" i="7"/>
  <c r="Q357" i="2"/>
  <c r="S356" i="2"/>
  <c r="D374" i="5"/>
  <c r="F374" i="5" s="1"/>
  <c r="E373" i="5"/>
  <c r="H388" i="7"/>
  <c r="K388" i="7" s="1"/>
  <c r="M386" i="7"/>
  <c r="I389" i="7"/>
  <c r="L389" i="7" s="1"/>
  <c r="G388" i="7"/>
  <c r="J388" i="7" s="1"/>
  <c r="T357" i="2" l="1"/>
  <c r="R358" i="2"/>
  <c r="N388" i="7"/>
  <c r="Q358" i="2"/>
  <c r="S357" i="2"/>
  <c r="D375" i="5"/>
  <c r="F375" i="5" s="1"/>
  <c r="E374" i="5"/>
  <c r="M387" i="7"/>
  <c r="I390" i="7"/>
  <c r="L390" i="7" s="1"/>
  <c r="G389" i="7"/>
  <c r="J389" i="7" s="1"/>
  <c r="H389" i="7"/>
  <c r="K389" i="7" s="1"/>
  <c r="T358" i="2" l="1"/>
  <c r="R359" i="2"/>
  <c r="N389" i="7"/>
  <c r="Q359" i="2"/>
  <c r="S358" i="2"/>
  <c r="D376" i="5"/>
  <c r="F376" i="5" s="1"/>
  <c r="E375" i="5"/>
  <c r="M388" i="7"/>
  <c r="G390" i="7"/>
  <c r="J390" i="7" s="1"/>
  <c r="H390" i="7"/>
  <c r="K390" i="7" s="1"/>
  <c r="I391" i="7"/>
  <c r="L391" i="7" s="1"/>
  <c r="T359" i="2" l="1"/>
  <c r="R360" i="2"/>
  <c r="N390" i="7"/>
  <c r="Q360" i="2"/>
  <c r="S359" i="2"/>
  <c r="D377" i="5"/>
  <c r="F377" i="5" s="1"/>
  <c r="E376" i="5"/>
  <c r="H391" i="7"/>
  <c r="K391" i="7" s="1"/>
  <c r="M389" i="7"/>
  <c r="I392" i="7"/>
  <c r="L392" i="7" s="1"/>
  <c r="G391" i="7"/>
  <c r="J391" i="7" s="1"/>
  <c r="R361" i="2" l="1"/>
  <c r="T360" i="2"/>
  <c r="N391" i="7"/>
  <c r="Q361" i="2"/>
  <c r="S360" i="2"/>
  <c r="M390" i="7"/>
  <c r="D378" i="5"/>
  <c r="F378" i="5" s="1"/>
  <c r="E377" i="5"/>
  <c r="I393" i="7"/>
  <c r="L393" i="7" s="1"/>
  <c r="G392" i="7"/>
  <c r="J392" i="7" s="1"/>
  <c r="H392" i="7"/>
  <c r="K392" i="7" s="1"/>
  <c r="R362" i="2" l="1"/>
  <c r="T361" i="2"/>
  <c r="N392" i="7"/>
  <c r="S361" i="2"/>
  <c r="Q362" i="2"/>
  <c r="D379" i="5"/>
  <c r="F379" i="5" s="1"/>
  <c r="E378" i="5"/>
  <c r="M391" i="7"/>
  <c r="G393" i="7"/>
  <c r="J393" i="7" s="1"/>
  <c r="H393" i="7"/>
  <c r="K393" i="7" s="1"/>
  <c r="I394" i="7"/>
  <c r="L394" i="7" s="1"/>
  <c r="R363" i="2" l="1"/>
  <c r="T362" i="2"/>
  <c r="N393" i="7"/>
  <c r="Q363" i="2"/>
  <c r="S362" i="2"/>
  <c r="D380" i="5"/>
  <c r="F380" i="5" s="1"/>
  <c r="E379" i="5"/>
  <c r="M392" i="7"/>
  <c r="H394" i="7"/>
  <c r="K394" i="7" s="1"/>
  <c r="I395" i="7"/>
  <c r="L395" i="7" s="1"/>
  <c r="G394" i="7"/>
  <c r="J394" i="7" s="1"/>
  <c r="R364" i="2" l="1"/>
  <c r="T363" i="2"/>
  <c r="N394" i="7"/>
  <c r="Q364" i="2"/>
  <c r="S363" i="2"/>
  <c r="M393" i="7"/>
  <c r="D381" i="5"/>
  <c r="F381" i="5" s="1"/>
  <c r="E380" i="5"/>
  <c r="G395" i="7"/>
  <c r="J395" i="7" s="1"/>
  <c r="I396" i="7"/>
  <c r="L396" i="7" s="1"/>
  <c r="H395" i="7"/>
  <c r="K395" i="7" s="1"/>
  <c r="R365" i="2" l="1"/>
  <c r="T364" i="2"/>
  <c r="N395" i="7"/>
  <c r="Q365" i="2"/>
  <c r="S364" i="2"/>
  <c r="D382" i="5"/>
  <c r="F382" i="5" s="1"/>
  <c r="E381" i="5"/>
  <c r="I397" i="7"/>
  <c r="L397" i="7" s="1"/>
  <c r="H396" i="7"/>
  <c r="K396" i="7" s="1"/>
  <c r="M394" i="7"/>
  <c r="G396" i="7"/>
  <c r="J396" i="7" s="1"/>
  <c r="R366" i="2" l="1"/>
  <c r="T365" i="2"/>
  <c r="N396" i="7"/>
  <c r="Q366" i="2"/>
  <c r="S365" i="2"/>
  <c r="M395" i="7"/>
  <c r="D383" i="5"/>
  <c r="F383" i="5" s="1"/>
  <c r="E382" i="5"/>
  <c r="H397" i="7"/>
  <c r="K397" i="7" s="1"/>
  <c r="G397" i="7"/>
  <c r="J397" i="7" s="1"/>
  <c r="M396" i="7"/>
  <c r="I398" i="7"/>
  <c r="L398" i="7" s="1"/>
  <c r="R367" i="2" l="1"/>
  <c r="T366" i="2"/>
  <c r="N397" i="7"/>
  <c r="Q367" i="2"/>
  <c r="S366" i="2"/>
  <c r="D384" i="5"/>
  <c r="F384" i="5" s="1"/>
  <c r="E383" i="5"/>
  <c r="G398" i="7"/>
  <c r="J398" i="7" s="1"/>
  <c r="H398" i="7"/>
  <c r="K398" i="7" s="1"/>
  <c r="R368" i="2" l="1"/>
  <c r="T367" i="2"/>
  <c r="N398" i="7"/>
  <c r="N33" i="7" s="1"/>
  <c r="S367" i="2"/>
  <c r="Q368" i="2"/>
  <c r="D385" i="5"/>
  <c r="F385" i="5" s="1"/>
  <c r="E384" i="5"/>
  <c r="M397" i="7"/>
  <c r="M398" i="7"/>
  <c r="C21" i="9" l="1"/>
  <c r="F21" i="9"/>
  <c r="J6" i="14"/>
  <c r="J7" i="14" s="1"/>
  <c r="J9" i="14" s="1"/>
  <c r="I8" i="11" s="1"/>
  <c r="J8" i="11" s="1"/>
  <c r="R369" i="2"/>
  <c r="T368" i="2"/>
  <c r="Q369" i="2"/>
  <c r="S368" i="2"/>
  <c r="D386" i="5"/>
  <c r="F386" i="5" s="1"/>
  <c r="E385" i="5"/>
  <c r="R370" i="2" l="1"/>
  <c r="T369" i="2"/>
  <c r="Q370" i="2"/>
  <c r="S369" i="2"/>
  <c r="D387" i="5"/>
  <c r="F387" i="5" s="1"/>
  <c r="E386" i="5"/>
  <c r="R371" i="2" l="1"/>
  <c r="T370" i="2"/>
  <c r="Q371" i="2"/>
  <c r="S370" i="2"/>
  <c r="D388" i="5"/>
  <c r="F388" i="5" s="1"/>
  <c r="E387" i="5"/>
  <c r="R372" i="2" l="1"/>
  <c r="T371" i="2"/>
  <c r="Q372" i="2"/>
  <c r="S371" i="2"/>
  <c r="D389" i="5"/>
  <c r="F389" i="5" s="1"/>
  <c r="E388" i="5"/>
  <c r="R373" i="2" l="1"/>
  <c r="T372" i="2"/>
  <c r="S372" i="2"/>
  <c r="Q373" i="2"/>
  <c r="D390" i="5"/>
  <c r="F390" i="5" s="1"/>
  <c r="E389" i="5"/>
  <c r="R374" i="2" l="1"/>
  <c r="T373" i="2"/>
  <c r="Q374" i="2"/>
  <c r="S373" i="2"/>
  <c r="D391" i="5"/>
  <c r="F391" i="5" s="1"/>
  <c r="E390" i="5"/>
  <c r="R375" i="2" l="1"/>
  <c r="T374" i="2"/>
  <c r="Q375" i="2"/>
  <c r="S374" i="2"/>
  <c r="D392" i="5"/>
  <c r="F392" i="5" s="1"/>
  <c r="E391" i="5"/>
  <c r="R376" i="2" l="1"/>
  <c r="T375" i="2"/>
  <c r="Q376" i="2"/>
  <c r="S375" i="2"/>
  <c r="D393" i="5"/>
  <c r="F393" i="5" s="1"/>
  <c r="E392" i="5"/>
  <c r="R377" i="2" l="1"/>
  <c r="T376" i="2"/>
  <c r="Q377" i="2"/>
  <c r="S376" i="2"/>
  <c r="D394" i="5"/>
  <c r="F394" i="5" s="1"/>
  <c r="E393" i="5"/>
  <c r="T377" i="2" l="1"/>
  <c r="R378" i="2"/>
  <c r="Q378" i="2"/>
  <c r="S377" i="2"/>
  <c r="D395" i="5"/>
  <c r="F395" i="5" s="1"/>
  <c r="E394" i="5"/>
  <c r="R379" i="2" l="1"/>
  <c r="T378" i="2"/>
  <c r="Q379" i="2"/>
  <c r="S378" i="2"/>
  <c r="D396" i="5"/>
  <c r="F396" i="5" s="1"/>
  <c r="E395" i="5"/>
  <c r="R380" i="2" l="1"/>
  <c r="T379" i="2"/>
  <c r="Q380" i="2"/>
  <c r="S379" i="2"/>
  <c r="D397" i="5"/>
  <c r="F397" i="5" s="1"/>
  <c r="E396" i="5"/>
  <c r="R381" i="2" l="1"/>
  <c r="T380" i="2"/>
  <c r="Q381" i="2"/>
  <c r="S380" i="2"/>
  <c r="D398" i="5"/>
  <c r="F398" i="5" s="1"/>
  <c r="E397" i="5"/>
  <c r="R382" i="2" l="1"/>
  <c r="T381" i="2"/>
  <c r="S381" i="2"/>
  <c r="Q382" i="2"/>
  <c r="D399" i="5"/>
  <c r="F399" i="5" s="1"/>
  <c r="E398" i="5"/>
  <c r="R383" i="2" l="1"/>
  <c r="T382" i="2"/>
  <c r="S382" i="2"/>
  <c r="Q383" i="2"/>
  <c r="D400" i="5"/>
  <c r="F400" i="5" s="1"/>
  <c r="E399" i="5"/>
  <c r="R384" i="2" l="1"/>
  <c r="T383" i="2"/>
  <c r="Q384" i="2"/>
  <c r="S383" i="2"/>
  <c r="D401" i="5"/>
  <c r="F401" i="5" s="1"/>
  <c r="E400" i="5"/>
  <c r="R385" i="2" l="1"/>
  <c r="T384" i="2"/>
  <c r="Q385" i="2"/>
  <c r="S384" i="2"/>
  <c r="D402" i="5"/>
  <c r="F402" i="5" s="1"/>
  <c r="E401" i="5"/>
  <c r="R386" i="2" l="1"/>
  <c r="T385" i="2"/>
  <c r="S385" i="2"/>
  <c r="Q386" i="2"/>
  <c r="D403" i="5"/>
  <c r="F403" i="5" s="1"/>
  <c r="E402" i="5"/>
  <c r="R387" i="2" l="1"/>
  <c r="T386" i="2"/>
  <c r="Q387" i="2"/>
  <c r="S386" i="2"/>
  <c r="D404" i="5"/>
  <c r="F404" i="5" s="1"/>
  <c r="E403" i="5"/>
  <c r="R388" i="2" l="1"/>
  <c r="T387" i="2"/>
  <c r="Q388" i="2"/>
  <c r="S387" i="2"/>
  <c r="D405" i="5"/>
  <c r="F405" i="5" s="1"/>
  <c r="E404" i="5"/>
  <c r="R389" i="2" l="1"/>
  <c r="T388" i="2"/>
  <c r="S388" i="2"/>
  <c r="Q389" i="2"/>
  <c r="D406" i="5"/>
  <c r="F406" i="5" s="1"/>
  <c r="E405" i="5"/>
  <c r="R390" i="2" l="1"/>
  <c r="T389" i="2"/>
  <c r="S389" i="2"/>
  <c r="Q390" i="2"/>
  <c r="D407" i="5"/>
  <c r="F407" i="5" s="1"/>
  <c r="E406" i="5"/>
  <c r="R391" i="2" l="1"/>
  <c r="T390" i="2"/>
  <c r="S390" i="2"/>
  <c r="Q391" i="2"/>
  <c r="D408" i="5"/>
  <c r="F408" i="5" s="1"/>
  <c r="E407" i="5"/>
  <c r="R392" i="2" l="1"/>
  <c r="T391" i="2"/>
  <c r="Q392" i="2"/>
  <c r="S391" i="2"/>
  <c r="D409" i="5"/>
  <c r="F409" i="5" s="1"/>
  <c r="E408" i="5"/>
  <c r="R393" i="2" l="1"/>
  <c r="T392" i="2"/>
  <c r="Q393" i="2"/>
  <c r="S392" i="2"/>
  <c r="D410" i="5"/>
  <c r="F410" i="5" s="1"/>
  <c r="E409" i="5"/>
  <c r="R394" i="2" l="1"/>
  <c r="T393" i="2"/>
  <c r="Q394" i="2"/>
  <c r="S393" i="2"/>
  <c r="D411" i="5"/>
  <c r="F411" i="5" s="1"/>
  <c r="E410" i="5"/>
  <c r="R395" i="2" l="1"/>
  <c r="T394" i="2"/>
  <c r="S394" i="2"/>
  <c r="Q395" i="2"/>
  <c r="D412" i="5"/>
  <c r="F412" i="5" s="1"/>
  <c r="E411" i="5"/>
  <c r="R396" i="2" l="1"/>
  <c r="T395" i="2"/>
  <c r="Q396" i="2"/>
  <c r="S395" i="2"/>
  <c r="D413" i="5"/>
  <c r="F413" i="5" s="1"/>
  <c r="E412" i="5"/>
  <c r="R397" i="2" l="1"/>
  <c r="T396" i="2"/>
  <c r="Q397" i="2"/>
  <c r="S396" i="2"/>
  <c r="D414" i="5"/>
  <c r="F414" i="5" s="1"/>
  <c r="E413" i="5"/>
  <c r="R398" i="2" l="1"/>
  <c r="T397" i="2"/>
  <c r="Q398" i="2"/>
  <c r="S397" i="2"/>
  <c r="D415" i="5"/>
  <c r="F415" i="5" s="1"/>
  <c r="E414" i="5"/>
  <c r="R399" i="2" l="1"/>
  <c r="T398" i="2"/>
  <c r="Q399" i="2"/>
  <c r="S398" i="2"/>
  <c r="D416" i="5"/>
  <c r="F416" i="5" s="1"/>
  <c r="E415" i="5"/>
  <c r="R400" i="2" l="1"/>
  <c r="T399" i="2"/>
  <c r="Q400" i="2"/>
  <c r="S399" i="2"/>
  <c r="D417" i="5"/>
  <c r="F417" i="5" s="1"/>
  <c r="E416" i="5"/>
  <c r="R401" i="2" l="1"/>
  <c r="T400" i="2"/>
  <c r="Q401" i="2"/>
  <c r="S400" i="2"/>
  <c r="D418" i="5"/>
  <c r="F418" i="5" s="1"/>
  <c r="E417" i="5"/>
  <c r="R402" i="2" l="1"/>
  <c r="T401" i="2"/>
  <c r="S401" i="2"/>
  <c r="Q402" i="2"/>
  <c r="D419" i="5"/>
  <c r="F419" i="5" s="1"/>
  <c r="E418" i="5"/>
  <c r="R403" i="2" l="1"/>
  <c r="T402" i="2"/>
  <c r="Q403" i="2"/>
  <c r="S402" i="2"/>
  <c r="D420" i="5"/>
  <c r="F420" i="5" s="1"/>
  <c r="E419" i="5"/>
  <c r="R404" i="2" l="1"/>
  <c r="T403" i="2"/>
  <c r="Q404" i="2"/>
  <c r="S403" i="2"/>
  <c r="D421" i="5"/>
  <c r="F421" i="5" s="1"/>
  <c r="E420" i="5"/>
  <c r="R405" i="2" l="1"/>
  <c r="T404" i="2"/>
  <c r="S404" i="2"/>
  <c r="Q405" i="2"/>
  <c r="D422" i="5"/>
  <c r="F422" i="5" s="1"/>
  <c r="E421" i="5"/>
  <c r="R406" i="2" l="1"/>
  <c r="T405" i="2"/>
  <c r="Q406" i="2"/>
  <c r="S405" i="2"/>
  <c r="D423" i="5"/>
  <c r="F423" i="5" s="1"/>
  <c r="E422" i="5"/>
  <c r="R407" i="2" l="1"/>
  <c r="T406" i="2"/>
  <c r="S406" i="2"/>
  <c r="Q407" i="2"/>
  <c r="D424" i="5"/>
  <c r="F424" i="5" s="1"/>
  <c r="E423" i="5"/>
  <c r="T407" i="2" l="1"/>
  <c r="R408" i="2"/>
  <c r="Q408" i="2"/>
  <c r="S407" i="2"/>
  <c r="D425" i="5"/>
  <c r="F425" i="5" s="1"/>
  <c r="E424" i="5"/>
  <c r="R409" i="2" l="1"/>
  <c r="T408" i="2"/>
  <c r="S408" i="2"/>
  <c r="Q409" i="2"/>
  <c r="D426" i="5"/>
  <c r="F426" i="5" s="1"/>
  <c r="E425" i="5"/>
  <c r="R410" i="2" l="1"/>
  <c r="T409" i="2"/>
  <c r="Q410" i="2"/>
  <c r="S409" i="2"/>
  <c r="D427" i="5"/>
  <c r="F427" i="5" s="1"/>
  <c r="E426" i="5"/>
  <c r="R411" i="2" l="1"/>
  <c r="T410" i="2"/>
  <c r="Q411" i="2"/>
  <c r="S410" i="2"/>
  <c r="D428" i="5"/>
  <c r="F428" i="5" s="1"/>
  <c r="E427" i="5"/>
  <c r="R412" i="2" l="1"/>
  <c r="T411" i="2"/>
  <c r="Q412" i="2"/>
  <c r="S411" i="2"/>
  <c r="D429" i="5"/>
  <c r="F429" i="5" s="1"/>
  <c r="E428" i="5"/>
  <c r="R413" i="2" l="1"/>
  <c r="T412" i="2"/>
  <c r="Q413" i="2"/>
  <c r="S412" i="2"/>
  <c r="D430" i="5"/>
  <c r="F430" i="5" s="1"/>
  <c r="E429" i="5"/>
  <c r="R414" i="2" l="1"/>
  <c r="T413" i="2"/>
  <c r="Q414" i="2"/>
  <c r="S413" i="2"/>
  <c r="D431" i="5"/>
  <c r="F431" i="5" s="1"/>
  <c r="E430" i="5"/>
  <c r="R415" i="2" l="1"/>
  <c r="T414" i="2"/>
  <c r="Q415" i="2"/>
  <c r="S414" i="2"/>
  <c r="D432" i="5"/>
  <c r="F432" i="5" s="1"/>
  <c r="E431" i="5"/>
  <c r="R416" i="2" l="1"/>
  <c r="T415" i="2"/>
  <c r="S415" i="2"/>
  <c r="Q416" i="2"/>
  <c r="D433" i="5"/>
  <c r="F433" i="5" s="1"/>
  <c r="E432" i="5"/>
  <c r="R417" i="2" l="1"/>
  <c r="T416" i="2"/>
  <c r="Q417" i="2"/>
  <c r="S416" i="2"/>
  <c r="D434" i="5"/>
  <c r="F434" i="5" s="1"/>
  <c r="E433" i="5"/>
  <c r="R418" i="2" l="1"/>
  <c r="T417" i="2"/>
  <c r="S417" i="2"/>
  <c r="Q418" i="2"/>
  <c r="D435" i="5"/>
  <c r="F435" i="5" s="1"/>
  <c r="E434" i="5"/>
  <c r="R419" i="2" l="1"/>
  <c r="T418" i="2"/>
  <c r="Q419" i="2"/>
  <c r="S418" i="2"/>
  <c r="D436" i="5"/>
  <c r="F436" i="5" s="1"/>
  <c r="E435" i="5"/>
  <c r="R420" i="2" l="1"/>
  <c r="T419" i="2"/>
  <c r="Q420" i="2"/>
  <c r="S419" i="2"/>
  <c r="D437" i="5"/>
  <c r="F437" i="5" s="1"/>
  <c r="E436" i="5"/>
  <c r="R421" i="2" l="1"/>
  <c r="T420" i="2"/>
  <c r="S420" i="2"/>
  <c r="Q421" i="2"/>
  <c r="D438" i="5"/>
  <c r="F438" i="5" s="1"/>
  <c r="E437" i="5"/>
  <c r="R422" i="2" l="1"/>
  <c r="T421" i="2"/>
  <c r="S421" i="2"/>
  <c r="Q422" i="2"/>
  <c r="D439" i="5"/>
  <c r="F439" i="5" s="1"/>
  <c r="E438" i="5"/>
  <c r="R423" i="2" l="1"/>
  <c r="T422" i="2"/>
  <c r="Q423" i="2"/>
  <c r="S422" i="2"/>
  <c r="D440" i="5"/>
  <c r="F440" i="5" s="1"/>
  <c r="E439" i="5"/>
  <c r="R424" i="2" l="1"/>
  <c r="T423" i="2"/>
  <c r="Q424" i="2"/>
  <c r="S423" i="2"/>
  <c r="D441" i="5"/>
  <c r="F441" i="5" s="1"/>
  <c r="E440" i="5"/>
  <c r="R425" i="2" l="1"/>
  <c r="T424" i="2"/>
  <c r="Q425" i="2"/>
  <c r="S424" i="2"/>
  <c r="D442" i="5"/>
  <c r="F442" i="5" s="1"/>
  <c r="E441" i="5"/>
  <c r="R426" i="2" l="1"/>
  <c r="T425" i="2"/>
  <c r="Q426" i="2"/>
  <c r="S425" i="2"/>
  <c r="D443" i="5"/>
  <c r="F443" i="5" s="1"/>
  <c r="E442" i="5"/>
  <c r="R427" i="2" l="1"/>
  <c r="T426" i="2"/>
  <c r="Q427" i="2"/>
  <c r="S426" i="2"/>
  <c r="D444" i="5"/>
  <c r="F444" i="5" s="1"/>
  <c r="E443" i="5"/>
  <c r="R428" i="2" l="1"/>
  <c r="T427" i="2"/>
  <c r="Q428" i="2"/>
  <c r="S427" i="2"/>
  <c r="D445" i="5"/>
  <c r="F445" i="5" s="1"/>
  <c r="E444" i="5"/>
  <c r="R429" i="2" l="1"/>
  <c r="T428" i="2"/>
  <c r="Q429" i="2"/>
  <c r="S428" i="2"/>
  <c r="D446" i="5"/>
  <c r="F446" i="5" s="1"/>
  <c r="E445" i="5"/>
  <c r="R430" i="2" l="1"/>
  <c r="T429" i="2"/>
  <c r="S429" i="2"/>
  <c r="Q430" i="2"/>
  <c r="D447" i="5"/>
  <c r="F447" i="5" s="1"/>
  <c r="E446" i="5"/>
  <c r="R431" i="2" l="1"/>
  <c r="T430" i="2"/>
  <c r="Q431" i="2"/>
  <c r="S430" i="2"/>
  <c r="D448" i="5"/>
  <c r="F448" i="5" s="1"/>
  <c r="E447" i="5"/>
  <c r="R432" i="2" l="1"/>
  <c r="T431" i="2"/>
  <c r="S431" i="2"/>
  <c r="Q432" i="2"/>
  <c r="D449" i="5"/>
  <c r="F449" i="5" s="1"/>
  <c r="E448" i="5"/>
  <c r="R433" i="2" l="1"/>
  <c r="T432" i="2"/>
  <c r="Q433" i="2"/>
  <c r="S432" i="2"/>
  <c r="D450" i="5"/>
  <c r="F450" i="5" s="1"/>
  <c r="E449" i="5"/>
  <c r="T433" i="2" l="1"/>
  <c r="R434" i="2"/>
  <c r="Q434" i="2"/>
  <c r="S433" i="2"/>
  <c r="D451" i="5"/>
  <c r="F451" i="5" s="1"/>
  <c r="E450" i="5"/>
  <c r="R435" i="2" l="1"/>
  <c r="T434" i="2"/>
  <c r="Q435" i="2"/>
  <c r="S434" i="2"/>
  <c r="D452" i="5"/>
  <c r="F452" i="5" s="1"/>
  <c r="E451" i="5"/>
  <c r="R436" i="2" l="1"/>
  <c r="T435" i="2"/>
  <c r="Q436" i="2"/>
  <c r="S435" i="2"/>
  <c r="D453" i="5"/>
  <c r="F453" i="5" s="1"/>
  <c r="E452" i="5"/>
  <c r="R437" i="2" l="1"/>
  <c r="T436" i="2"/>
  <c r="Q437" i="2"/>
  <c r="S436" i="2"/>
  <c r="D454" i="5"/>
  <c r="F454" i="5" s="1"/>
  <c r="E453" i="5"/>
  <c r="R438" i="2" l="1"/>
  <c r="T437" i="2"/>
  <c r="Q438" i="2"/>
  <c r="S437" i="2"/>
  <c r="D455" i="5"/>
  <c r="F455" i="5" s="1"/>
  <c r="E454" i="5"/>
  <c r="R439" i="2" l="1"/>
  <c r="T438" i="2"/>
  <c r="S438" i="2"/>
  <c r="Q439" i="2"/>
  <c r="D456" i="5"/>
  <c r="F456" i="5" s="1"/>
  <c r="E455" i="5"/>
  <c r="R440" i="2" l="1"/>
  <c r="T439" i="2"/>
  <c r="Q440" i="2"/>
  <c r="S439" i="2"/>
  <c r="D457" i="5"/>
  <c r="F457" i="5" s="1"/>
  <c r="E456" i="5"/>
  <c r="R441" i="2" l="1"/>
  <c r="T440" i="2"/>
  <c r="Q441" i="2"/>
  <c r="S440" i="2"/>
  <c r="D458" i="5"/>
  <c r="F458" i="5" s="1"/>
  <c r="E457" i="5"/>
  <c r="R442" i="2" l="1"/>
  <c r="T441" i="2"/>
  <c r="Q442" i="2"/>
  <c r="S441" i="2"/>
  <c r="D459" i="5"/>
  <c r="F459" i="5" s="1"/>
  <c r="E458" i="5"/>
  <c r="R443" i="2" l="1"/>
  <c r="T442" i="2"/>
  <c r="S442" i="2"/>
  <c r="Q443" i="2"/>
  <c r="D460" i="5"/>
  <c r="F460" i="5" s="1"/>
  <c r="E459" i="5"/>
  <c r="R444" i="2" l="1"/>
  <c r="T443" i="2"/>
  <c r="Q444" i="2"/>
  <c r="S443" i="2"/>
  <c r="D461" i="5"/>
  <c r="F461" i="5" s="1"/>
  <c r="E460" i="5"/>
  <c r="R445" i="2" l="1"/>
  <c r="T444" i="2"/>
  <c r="Q445" i="2"/>
  <c r="S444" i="2"/>
  <c r="D462" i="5"/>
  <c r="F462" i="5" s="1"/>
  <c r="E461" i="5"/>
  <c r="R446" i="2" l="1"/>
  <c r="T445" i="2"/>
  <c r="S445" i="2"/>
  <c r="Q446" i="2"/>
  <c r="D463" i="5"/>
  <c r="F463" i="5" s="1"/>
  <c r="E462" i="5"/>
  <c r="R447" i="2" l="1"/>
  <c r="T446" i="2"/>
  <c r="Q447" i="2"/>
  <c r="S446" i="2"/>
  <c r="D464" i="5"/>
  <c r="F464" i="5" s="1"/>
  <c r="E463" i="5"/>
  <c r="R448" i="2" l="1"/>
  <c r="T447" i="2"/>
  <c r="Q448" i="2"/>
  <c r="S447" i="2"/>
  <c r="D465" i="5"/>
  <c r="F465" i="5" s="1"/>
  <c r="E464" i="5"/>
  <c r="R449" i="2" l="1"/>
  <c r="T448" i="2"/>
  <c r="Q449" i="2"/>
  <c r="S448" i="2"/>
  <c r="D466" i="5"/>
  <c r="F466" i="5" s="1"/>
  <c r="E465" i="5"/>
  <c r="R450" i="2" l="1"/>
  <c r="T449" i="2"/>
  <c r="Q450" i="2"/>
  <c r="S449" i="2"/>
  <c r="D467" i="5"/>
  <c r="F467" i="5" s="1"/>
  <c r="E466" i="5"/>
  <c r="T450" i="2" l="1"/>
  <c r="R451" i="2"/>
  <c r="Q451" i="2"/>
  <c r="S450" i="2"/>
  <c r="D468" i="5"/>
  <c r="F468" i="5" s="1"/>
  <c r="E467" i="5"/>
  <c r="R452" i="2" l="1"/>
  <c r="T451" i="2"/>
  <c r="Q452" i="2"/>
  <c r="S451" i="2"/>
  <c r="D469" i="5"/>
  <c r="F469" i="5" s="1"/>
  <c r="E468" i="5"/>
  <c r="R453" i="2" l="1"/>
  <c r="T452" i="2"/>
  <c r="Q453" i="2"/>
  <c r="S452" i="2"/>
  <c r="D470" i="5"/>
  <c r="F470" i="5" s="1"/>
  <c r="E469" i="5"/>
  <c r="R454" i="2" l="1"/>
  <c r="T453" i="2"/>
  <c r="Q454" i="2"/>
  <c r="S453" i="2"/>
  <c r="D471" i="5"/>
  <c r="F471" i="5" s="1"/>
  <c r="E470" i="5"/>
  <c r="R455" i="2" l="1"/>
  <c r="T454" i="2"/>
  <c r="Q455" i="2"/>
  <c r="S454" i="2"/>
  <c r="D472" i="5"/>
  <c r="F472" i="5" s="1"/>
  <c r="E471" i="5"/>
  <c r="R456" i="2" l="1"/>
  <c r="T455" i="2"/>
  <c r="S455" i="2"/>
  <c r="Q456" i="2"/>
  <c r="D473" i="5"/>
  <c r="F473" i="5" s="1"/>
  <c r="E472" i="5"/>
  <c r="R457" i="2" l="1"/>
  <c r="T456" i="2"/>
  <c r="S456" i="2"/>
  <c r="Q457" i="2"/>
  <c r="D474" i="5"/>
  <c r="F474" i="5" s="1"/>
  <c r="E473" i="5"/>
  <c r="R458" i="2" l="1"/>
  <c r="T457" i="2"/>
  <c r="Q458" i="2"/>
  <c r="S457" i="2"/>
  <c r="D475" i="5"/>
  <c r="F475" i="5" s="1"/>
  <c r="E474" i="5"/>
  <c r="R459" i="2" l="1"/>
  <c r="T458" i="2"/>
  <c r="Q459" i="2"/>
  <c r="S458" i="2"/>
  <c r="D476" i="5"/>
  <c r="F476" i="5" s="1"/>
  <c r="E475" i="5"/>
  <c r="R460" i="2" l="1"/>
  <c r="T459" i="2"/>
  <c r="Q460" i="2"/>
  <c r="S459" i="2"/>
  <c r="D477" i="5"/>
  <c r="F477" i="5" s="1"/>
  <c r="E476" i="5"/>
  <c r="T460" i="2" l="1"/>
  <c r="R461" i="2"/>
  <c r="Q461" i="2"/>
  <c r="S460" i="2"/>
  <c r="D478" i="5"/>
  <c r="F478" i="5" s="1"/>
  <c r="E477" i="5"/>
  <c r="R462" i="2" l="1"/>
  <c r="T461" i="2"/>
  <c r="Q462" i="2"/>
  <c r="S461" i="2"/>
  <c r="D479" i="5"/>
  <c r="F479" i="5" s="1"/>
  <c r="E478" i="5"/>
  <c r="R463" i="2" l="1"/>
  <c r="T462" i="2"/>
  <c r="Q463" i="2"/>
  <c r="S462" i="2"/>
  <c r="D480" i="5"/>
  <c r="F480" i="5" s="1"/>
  <c r="E479" i="5"/>
  <c r="R464" i="2" l="1"/>
  <c r="T463" i="2"/>
  <c r="S463" i="2"/>
  <c r="Q464" i="2"/>
  <c r="D481" i="5"/>
  <c r="F481" i="5" s="1"/>
  <c r="E480" i="5"/>
  <c r="R465" i="2" l="1"/>
  <c r="T464" i="2"/>
  <c r="Q465" i="2"/>
  <c r="S464" i="2"/>
  <c r="D482" i="5"/>
  <c r="F482" i="5" s="1"/>
  <c r="E481" i="5"/>
  <c r="R466" i="2" l="1"/>
  <c r="T465" i="2"/>
  <c r="S465" i="2"/>
  <c r="Q466" i="2"/>
  <c r="D483" i="5"/>
  <c r="F483" i="5" s="1"/>
  <c r="E482" i="5"/>
  <c r="R467" i="2" l="1"/>
  <c r="T466" i="2"/>
  <c r="Q467" i="2"/>
  <c r="S466" i="2"/>
  <c r="D484" i="5"/>
  <c r="F484" i="5" s="1"/>
  <c r="E483" i="5"/>
  <c r="R468" i="2" l="1"/>
  <c r="T467" i="2"/>
  <c r="Q468" i="2"/>
  <c r="S467" i="2"/>
  <c r="D485" i="5"/>
  <c r="F485" i="5" s="1"/>
  <c r="E484" i="5"/>
  <c r="R469" i="2" l="1"/>
  <c r="T468" i="2"/>
  <c r="Q469" i="2"/>
  <c r="S468" i="2"/>
  <c r="D486" i="5"/>
  <c r="F486" i="5" s="1"/>
  <c r="E485" i="5"/>
  <c r="R470" i="2" l="1"/>
  <c r="T469" i="2"/>
  <c r="Q470" i="2"/>
  <c r="S469" i="2"/>
  <c r="D487" i="5"/>
  <c r="F487" i="5" s="1"/>
  <c r="E486" i="5"/>
  <c r="R471" i="2" l="1"/>
  <c r="T470" i="2"/>
  <c r="Q471" i="2"/>
  <c r="S470" i="2"/>
  <c r="D488" i="5"/>
  <c r="F488" i="5" s="1"/>
  <c r="E487" i="5"/>
  <c r="R472" i="2" l="1"/>
  <c r="T471" i="2"/>
  <c r="Q472" i="2"/>
  <c r="S471" i="2"/>
  <c r="D489" i="5"/>
  <c r="F489" i="5" s="1"/>
  <c r="E488" i="5"/>
  <c r="R473" i="2" l="1"/>
  <c r="T472" i="2"/>
  <c r="Q473" i="2"/>
  <c r="S472" i="2"/>
  <c r="D490" i="5"/>
  <c r="F490" i="5" s="1"/>
  <c r="E489" i="5"/>
  <c r="R474" i="2" l="1"/>
  <c r="T473" i="2"/>
  <c r="S473" i="2"/>
  <c r="Q474" i="2"/>
  <c r="D491" i="5"/>
  <c r="F491" i="5" s="1"/>
  <c r="E490" i="5"/>
  <c r="R475" i="2" l="1"/>
  <c r="T474" i="2"/>
  <c r="Q475" i="2"/>
  <c r="S474" i="2"/>
  <c r="D492" i="5"/>
  <c r="F492" i="5" s="1"/>
  <c r="E491" i="5"/>
  <c r="R476" i="2" l="1"/>
  <c r="T475" i="2"/>
  <c r="Q476" i="2"/>
  <c r="S475" i="2"/>
  <c r="D493" i="5"/>
  <c r="F493" i="5" s="1"/>
  <c r="E492" i="5"/>
  <c r="R477" i="2" l="1"/>
  <c r="T476" i="2"/>
  <c r="Q477" i="2"/>
  <c r="S476" i="2"/>
  <c r="D494" i="5"/>
  <c r="F494" i="5" s="1"/>
  <c r="E493" i="5"/>
  <c r="R478" i="2" l="1"/>
  <c r="T477" i="2"/>
  <c r="Q478" i="2"/>
  <c r="S477" i="2"/>
  <c r="D495" i="5"/>
  <c r="F495" i="5" s="1"/>
  <c r="E494" i="5"/>
  <c r="R479" i="2" l="1"/>
  <c r="T478" i="2"/>
  <c r="Q479" i="2"/>
  <c r="S478" i="2"/>
  <c r="D496" i="5"/>
  <c r="F496" i="5" s="1"/>
  <c r="E495" i="5"/>
  <c r="R480" i="2" l="1"/>
  <c r="T479" i="2"/>
  <c r="Q480" i="2"/>
  <c r="S479" i="2"/>
  <c r="D497" i="5"/>
  <c r="F497" i="5" s="1"/>
  <c r="E496" i="5"/>
  <c r="R481" i="2" l="1"/>
  <c r="T480" i="2"/>
  <c r="Q481" i="2"/>
  <c r="S480" i="2"/>
  <c r="D498" i="5"/>
  <c r="F498" i="5" s="1"/>
  <c r="E497" i="5"/>
  <c r="R482" i="2" l="1"/>
  <c r="T481" i="2"/>
  <c r="S481" i="2"/>
  <c r="Q482" i="2"/>
  <c r="D499" i="5"/>
  <c r="F499" i="5" s="1"/>
  <c r="E498" i="5"/>
  <c r="R483" i="2" l="1"/>
  <c r="T482" i="2"/>
  <c r="Q483" i="2"/>
  <c r="S482" i="2"/>
  <c r="D500" i="5"/>
  <c r="F500" i="5" s="1"/>
  <c r="E499" i="5"/>
  <c r="R484" i="2" l="1"/>
  <c r="T483" i="2"/>
  <c r="Q484" i="2"/>
  <c r="S483" i="2"/>
  <c r="D501" i="5"/>
  <c r="F501" i="5" s="1"/>
  <c r="E500" i="5"/>
  <c r="R485" i="2" l="1"/>
  <c r="T484" i="2"/>
  <c r="Q485" i="2"/>
  <c r="S484" i="2"/>
  <c r="D502" i="5"/>
  <c r="F502" i="5" s="1"/>
  <c r="E501" i="5"/>
  <c r="R486" i="2" l="1"/>
  <c r="T485" i="2"/>
  <c r="S485" i="2"/>
  <c r="Q486" i="2"/>
  <c r="D503" i="5"/>
  <c r="F503" i="5" s="1"/>
  <c r="E502" i="5"/>
  <c r="R487" i="2" l="1"/>
  <c r="T486" i="2"/>
  <c r="S486" i="2"/>
  <c r="Q487" i="2"/>
  <c r="D504" i="5"/>
  <c r="F504" i="5" s="1"/>
  <c r="E503" i="5"/>
  <c r="R488" i="2" l="1"/>
  <c r="T487" i="2"/>
  <c r="Q488" i="2"/>
  <c r="S487" i="2"/>
  <c r="D505" i="5"/>
  <c r="F505" i="5" s="1"/>
  <c r="E504" i="5"/>
  <c r="R489" i="2" l="1"/>
  <c r="T488" i="2"/>
  <c r="S488" i="2"/>
  <c r="Q489" i="2"/>
  <c r="D506" i="5"/>
  <c r="F506" i="5" s="1"/>
  <c r="E505" i="5"/>
  <c r="R490" i="2" l="1"/>
  <c r="T489" i="2"/>
  <c r="Q490" i="2"/>
  <c r="S489" i="2"/>
  <c r="D507" i="5"/>
  <c r="F507" i="5" s="1"/>
  <c r="E506" i="5"/>
  <c r="R491" i="2" l="1"/>
  <c r="T490" i="2"/>
  <c r="Q491" i="2"/>
  <c r="S490" i="2"/>
  <c r="D508" i="5"/>
  <c r="F508" i="5" s="1"/>
  <c r="E507" i="5"/>
  <c r="R492" i="2" l="1"/>
  <c r="T491" i="2"/>
  <c r="S491" i="2"/>
  <c r="Q492" i="2"/>
  <c r="D509" i="5"/>
  <c r="F509" i="5" s="1"/>
  <c r="E508" i="5"/>
  <c r="R493" i="2" l="1"/>
  <c r="T492" i="2"/>
  <c r="Q493" i="2"/>
  <c r="S492" i="2"/>
  <c r="D510" i="5"/>
  <c r="F510" i="5" s="1"/>
  <c r="E509" i="5"/>
  <c r="R494" i="2" l="1"/>
  <c r="T493" i="2"/>
  <c r="Q494" i="2"/>
  <c r="S493" i="2"/>
  <c r="D511" i="5"/>
  <c r="F511" i="5" s="1"/>
  <c r="E510" i="5"/>
  <c r="R495" i="2" l="1"/>
  <c r="T494" i="2"/>
  <c r="Q495" i="2"/>
  <c r="S494" i="2"/>
  <c r="D512" i="5"/>
  <c r="F512" i="5" s="1"/>
  <c r="E511" i="5"/>
  <c r="R496" i="2" l="1"/>
  <c r="T495" i="2"/>
  <c r="Q496" i="2"/>
  <c r="S495" i="2"/>
  <c r="D513" i="5"/>
  <c r="F513" i="5" s="1"/>
  <c r="E512" i="5"/>
  <c r="R497" i="2" l="1"/>
  <c r="T496" i="2"/>
  <c r="Q497" i="2"/>
  <c r="S496" i="2"/>
  <c r="D514" i="5"/>
  <c r="F514" i="5" s="1"/>
  <c r="E513" i="5"/>
  <c r="R498" i="2" l="1"/>
  <c r="T497" i="2"/>
  <c r="Q498" i="2"/>
  <c r="S497" i="2"/>
  <c r="D515" i="5"/>
  <c r="F515" i="5" s="1"/>
  <c r="E514" i="5"/>
  <c r="R499" i="2" l="1"/>
  <c r="T498" i="2"/>
  <c r="Q499" i="2"/>
  <c r="S498" i="2"/>
  <c r="D516" i="5"/>
  <c r="F516" i="5" s="1"/>
  <c r="E515" i="5"/>
  <c r="R500" i="2" l="1"/>
  <c r="T499" i="2"/>
  <c r="Q500" i="2"/>
  <c r="S499" i="2"/>
  <c r="D517" i="5"/>
  <c r="F517" i="5" s="1"/>
  <c r="E516" i="5"/>
  <c r="R501" i="2" l="1"/>
  <c r="T500" i="2"/>
  <c r="S500" i="2"/>
  <c r="Q501" i="2"/>
  <c r="D518" i="5"/>
  <c r="F518" i="5" s="1"/>
  <c r="E517" i="5"/>
  <c r="R502" i="2" l="1"/>
  <c r="T501" i="2"/>
  <c r="Q502" i="2"/>
  <c r="S501" i="2"/>
  <c r="D519" i="5"/>
  <c r="F519" i="5" s="1"/>
  <c r="E518" i="5"/>
  <c r="R503" i="2" l="1"/>
  <c r="T502" i="2"/>
  <c r="Q503" i="2"/>
  <c r="S502" i="2"/>
  <c r="D520" i="5"/>
  <c r="F520" i="5" s="1"/>
  <c r="E519" i="5"/>
  <c r="R504" i="2" l="1"/>
  <c r="T503" i="2"/>
  <c r="Q504" i="2"/>
  <c r="S503" i="2"/>
  <c r="D521" i="5"/>
  <c r="F521" i="5" s="1"/>
  <c r="E520" i="5"/>
  <c r="R505" i="2" l="1"/>
  <c r="T504" i="2"/>
  <c r="Q505" i="2"/>
  <c r="S504" i="2"/>
  <c r="D522" i="5"/>
  <c r="F522" i="5" s="1"/>
  <c r="E521" i="5"/>
  <c r="R506" i="2" l="1"/>
  <c r="T505" i="2"/>
  <c r="Q506" i="2"/>
  <c r="S505" i="2"/>
  <c r="D523" i="5"/>
  <c r="F523" i="5" s="1"/>
  <c r="E522" i="5"/>
  <c r="T506" i="2" l="1"/>
  <c r="R507" i="2"/>
  <c r="Q507" i="2"/>
  <c r="S506" i="2"/>
  <c r="D524" i="5"/>
  <c r="F524" i="5" s="1"/>
  <c r="E523" i="5"/>
  <c r="R508" i="2" l="1"/>
  <c r="T507" i="2"/>
  <c r="Q508" i="2"/>
  <c r="S507" i="2"/>
  <c r="D525" i="5"/>
  <c r="F525" i="5" s="1"/>
  <c r="E524" i="5"/>
  <c r="R509" i="2" l="1"/>
  <c r="T508" i="2"/>
  <c r="Q509" i="2"/>
  <c r="S508" i="2"/>
  <c r="D526" i="5"/>
  <c r="F526" i="5" s="1"/>
  <c r="E525" i="5"/>
  <c r="R510" i="2" l="1"/>
  <c r="T509" i="2"/>
  <c r="Q510" i="2"/>
  <c r="S509" i="2"/>
  <c r="D527" i="5"/>
  <c r="F527" i="5" s="1"/>
  <c r="E526" i="5"/>
  <c r="R511" i="2" l="1"/>
  <c r="T510" i="2"/>
  <c r="Q511" i="2"/>
  <c r="S510" i="2"/>
  <c r="D528" i="5"/>
  <c r="F528" i="5" s="1"/>
  <c r="E527" i="5"/>
  <c r="R512" i="2" l="1"/>
  <c r="T511" i="2"/>
  <c r="Q512" i="2"/>
  <c r="S511" i="2"/>
  <c r="D529" i="5"/>
  <c r="F529" i="5" s="1"/>
  <c r="E528" i="5"/>
  <c r="R513" i="2" l="1"/>
  <c r="T512" i="2"/>
  <c r="Q513" i="2"/>
  <c r="S512" i="2"/>
  <c r="D530" i="5"/>
  <c r="F530" i="5" s="1"/>
  <c r="E529" i="5"/>
  <c r="R514" i="2" l="1"/>
  <c r="T513" i="2"/>
  <c r="S513" i="2"/>
  <c r="Q514" i="2"/>
  <c r="D531" i="5"/>
  <c r="F531" i="5" s="1"/>
  <c r="E530" i="5"/>
  <c r="R515" i="2" l="1"/>
  <c r="T514" i="2"/>
  <c r="Q515" i="2"/>
  <c r="S514" i="2"/>
  <c r="D532" i="5"/>
  <c r="F532" i="5" s="1"/>
  <c r="E531" i="5"/>
  <c r="R516" i="2" l="1"/>
  <c r="T515" i="2"/>
  <c r="Q516" i="2"/>
  <c r="S515" i="2"/>
  <c r="D533" i="5"/>
  <c r="F533" i="5" s="1"/>
  <c r="E532" i="5"/>
  <c r="R517" i="2" l="1"/>
  <c r="T516" i="2"/>
  <c r="S516" i="2"/>
  <c r="Q517" i="2"/>
  <c r="D534" i="5"/>
  <c r="F534" i="5" s="1"/>
  <c r="E533" i="5"/>
  <c r="R518" i="2" l="1"/>
  <c r="T517" i="2"/>
  <c r="S517" i="2"/>
  <c r="Q518" i="2"/>
  <c r="D535" i="5"/>
  <c r="F535" i="5" s="1"/>
  <c r="E534" i="5"/>
  <c r="R519" i="2" l="1"/>
  <c r="T518" i="2"/>
  <c r="S518" i="2"/>
  <c r="Q519" i="2"/>
  <c r="D536" i="5"/>
  <c r="F536" i="5" s="1"/>
  <c r="E535" i="5"/>
  <c r="R520" i="2" l="1"/>
  <c r="T519" i="2"/>
  <c r="Q520" i="2"/>
  <c r="S519" i="2"/>
  <c r="D537" i="5"/>
  <c r="F537" i="5" s="1"/>
  <c r="E536" i="5"/>
  <c r="R521" i="2" l="1"/>
  <c r="T520" i="2"/>
  <c r="Q521" i="2"/>
  <c r="S520" i="2"/>
  <c r="D538" i="5"/>
  <c r="F538" i="5" s="1"/>
  <c r="E537" i="5"/>
  <c r="R522" i="2" l="1"/>
  <c r="T521" i="2"/>
  <c r="Q522" i="2"/>
  <c r="S521" i="2"/>
  <c r="D539" i="5"/>
  <c r="F539" i="5" s="1"/>
  <c r="E538" i="5"/>
  <c r="T522" i="2" l="1"/>
  <c r="R523" i="2"/>
  <c r="Q523" i="2"/>
  <c r="S522" i="2"/>
  <c r="D540" i="5"/>
  <c r="F540" i="5" s="1"/>
  <c r="E539" i="5"/>
  <c r="R524" i="2" l="1"/>
  <c r="T523" i="2"/>
  <c r="S523" i="2"/>
  <c r="Q524" i="2"/>
  <c r="D541" i="5"/>
  <c r="F541" i="5" s="1"/>
  <c r="E540" i="5"/>
  <c r="R525" i="2" l="1"/>
  <c r="T524" i="2"/>
  <c r="Q525" i="2"/>
  <c r="S524" i="2"/>
  <c r="D542" i="5"/>
  <c r="F542" i="5" s="1"/>
  <c r="E541" i="5"/>
  <c r="R526" i="2" l="1"/>
  <c r="T525" i="2"/>
  <c r="Q526" i="2"/>
  <c r="S525" i="2"/>
  <c r="D543" i="5"/>
  <c r="F543" i="5" s="1"/>
  <c r="E542" i="5"/>
  <c r="R527" i="2" l="1"/>
  <c r="T526" i="2"/>
  <c r="Q527" i="2"/>
  <c r="S526" i="2"/>
  <c r="D544" i="5"/>
  <c r="F544" i="5" s="1"/>
  <c r="E543" i="5"/>
  <c r="R528" i="2" l="1"/>
  <c r="T527" i="2"/>
  <c r="Q528" i="2"/>
  <c r="S527" i="2"/>
  <c r="D545" i="5"/>
  <c r="F545" i="5" s="1"/>
  <c r="E544" i="5"/>
  <c r="R529" i="2" l="1"/>
  <c r="T528" i="2"/>
  <c r="Q529" i="2"/>
  <c r="S528" i="2"/>
  <c r="D546" i="5"/>
  <c r="F546" i="5" s="1"/>
  <c r="E545" i="5"/>
  <c r="R530" i="2" l="1"/>
  <c r="T529" i="2"/>
  <c r="Q530" i="2"/>
  <c r="S529" i="2"/>
  <c r="D547" i="5"/>
  <c r="F547" i="5" s="1"/>
  <c r="E546" i="5"/>
  <c r="R531" i="2" l="1"/>
  <c r="T530" i="2"/>
  <c r="Q531" i="2"/>
  <c r="S530" i="2"/>
  <c r="D548" i="5"/>
  <c r="F548" i="5" s="1"/>
  <c r="E547" i="5"/>
  <c r="R532" i="2" l="1"/>
  <c r="T531" i="2"/>
  <c r="Q532" i="2"/>
  <c r="S531" i="2"/>
  <c r="D549" i="5"/>
  <c r="F549" i="5" s="1"/>
  <c r="E548" i="5"/>
  <c r="T532" i="2" l="1"/>
  <c r="R533" i="2"/>
  <c r="Q533" i="2"/>
  <c r="S532" i="2"/>
  <c r="D550" i="5"/>
  <c r="F550" i="5" s="1"/>
  <c r="E549" i="5"/>
  <c r="R534" i="2" l="1"/>
  <c r="T533" i="2"/>
  <c r="Q534" i="2"/>
  <c r="S533" i="2"/>
  <c r="D551" i="5"/>
  <c r="F551" i="5" s="1"/>
  <c r="E550" i="5"/>
  <c r="R535" i="2" l="1"/>
  <c r="T534" i="2"/>
  <c r="Q535" i="2"/>
  <c r="S534" i="2"/>
  <c r="D552" i="5"/>
  <c r="F552" i="5" s="1"/>
  <c r="E551" i="5"/>
  <c r="R536" i="2" l="1"/>
  <c r="T535" i="2"/>
  <c r="S535" i="2"/>
  <c r="Q536" i="2"/>
  <c r="D553" i="5"/>
  <c r="F553" i="5" s="1"/>
  <c r="E552" i="5"/>
  <c r="R537" i="2" l="1"/>
  <c r="T536" i="2"/>
  <c r="S536" i="2"/>
  <c r="Q537" i="2"/>
  <c r="D554" i="5"/>
  <c r="F554" i="5" s="1"/>
  <c r="E553" i="5"/>
  <c r="R538" i="2" l="1"/>
  <c r="T537" i="2"/>
  <c r="Q538" i="2"/>
  <c r="S537" i="2"/>
  <c r="D555" i="5"/>
  <c r="F555" i="5" s="1"/>
  <c r="E554" i="5"/>
  <c r="R539" i="2" l="1"/>
  <c r="T538" i="2"/>
  <c r="Q539" i="2"/>
  <c r="S538" i="2"/>
  <c r="D556" i="5"/>
  <c r="F556" i="5" s="1"/>
  <c r="E555" i="5"/>
  <c r="R540" i="2" l="1"/>
  <c r="T539" i="2"/>
  <c r="Q540" i="2"/>
  <c r="S539" i="2"/>
  <c r="D557" i="5"/>
  <c r="F557" i="5" s="1"/>
  <c r="E556" i="5"/>
  <c r="R541" i="2" l="1"/>
  <c r="T540" i="2"/>
  <c r="Q541" i="2"/>
  <c r="S540" i="2"/>
  <c r="D558" i="5"/>
  <c r="F558" i="5" s="1"/>
  <c r="E557" i="5"/>
  <c r="R542" i="2" l="1"/>
  <c r="T541" i="2"/>
  <c r="Q542" i="2"/>
  <c r="S541" i="2"/>
  <c r="D559" i="5"/>
  <c r="F559" i="5" s="1"/>
  <c r="E558" i="5"/>
  <c r="R543" i="2" l="1"/>
  <c r="T542" i="2"/>
  <c r="S542" i="2"/>
  <c r="Q543" i="2"/>
  <c r="D560" i="5"/>
  <c r="F560" i="5" s="1"/>
  <c r="E559" i="5"/>
  <c r="R544" i="2" l="1"/>
  <c r="T543" i="2"/>
  <c r="Q544" i="2"/>
  <c r="S543" i="2"/>
  <c r="D561" i="5"/>
  <c r="F561" i="5" s="1"/>
  <c r="E560" i="5"/>
  <c r="R545" i="2" l="1"/>
  <c r="T544" i="2"/>
  <c r="Q545" i="2"/>
  <c r="S544" i="2"/>
  <c r="D562" i="5"/>
  <c r="F562" i="5" s="1"/>
  <c r="E561" i="5"/>
  <c r="R546" i="2" l="1"/>
  <c r="T545" i="2"/>
  <c r="Q546" i="2"/>
  <c r="S545" i="2"/>
  <c r="D563" i="5"/>
  <c r="F563" i="5" s="1"/>
  <c r="E562" i="5"/>
  <c r="R547" i="2" l="1"/>
  <c r="T546" i="2"/>
  <c r="Q547" i="2"/>
  <c r="S546" i="2"/>
  <c r="D564" i="5"/>
  <c r="F564" i="5" s="1"/>
  <c r="E563" i="5"/>
  <c r="R548" i="2" l="1"/>
  <c r="T547" i="2"/>
  <c r="Q548" i="2"/>
  <c r="S547" i="2"/>
  <c r="D565" i="5"/>
  <c r="F565" i="5" s="1"/>
  <c r="E564" i="5"/>
  <c r="R549" i="2" l="1"/>
  <c r="T548" i="2"/>
  <c r="Q549" i="2"/>
  <c r="S548" i="2"/>
  <c r="D566" i="5"/>
  <c r="F566" i="5" s="1"/>
  <c r="E565" i="5"/>
  <c r="R550" i="2" l="1"/>
  <c r="T549" i="2"/>
  <c r="Q550" i="2"/>
  <c r="S549" i="2"/>
  <c r="D567" i="5"/>
  <c r="F567" i="5" s="1"/>
  <c r="E566" i="5"/>
  <c r="R551" i="2" l="1"/>
  <c r="T550" i="2"/>
  <c r="Q551" i="2"/>
  <c r="S550" i="2"/>
  <c r="D568" i="5"/>
  <c r="F568" i="5" s="1"/>
  <c r="E567" i="5"/>
  <c r="R552" i="2" l="1"/>
  <c r="T551" i="2"/>
  <c r="Q552" i="2"/>
  <c r="S551" i="2"/>
  <c r="D569" i="5"/>
  <c r="F569" i="5" s="1"/>
  <c r="E568" i="5"/>
  <c r="R553" i="2" l="1"/>
  <c r="T552" i="2"/>
  <c r="Q553" i="2"/>
  <c r="S552" i="2"/>
  <c r="D570" i="5"/>
  <c r="F570" i="5" s="1"/>
  <c r="E569" i="5"/>
  <c r="R554" i="2" l="1"/>
  <c r="T553" i="2"/>
  <c r="S553" i="2"/>
  <c r="Q554" i="2"/>
  <c r="D571" i="5"/>
  <c r="F571" i="5" s="1"/>
  <c r="E570" i="5"/>
  <c r="R555" i="2" l="1"/>
  <c r="T554" i="2"/>
  <c r="Q555" i="2"/>
  <c r="S554" i="2"/>
  <c r="D572" i="5"/>
  <c r="F572" i="5" s="1"/>
  <c r="E571" i="5"/>
  <c r="R556" i="2" l="1"/>
  <c r="T555" i="2"/>
  <c r="S555" i="2"/>
  <c r="Q556" i="2"/>
  <c r="D573" i="5"/>
  <c r="F573" i="5" s="1"/>
  <c r="E572" i="5"/>
  <c r="R557" i="2" l="1"/>
  <c r="T556" i="2"/>
  <c r="Q557" i="2"/>
  <c r="S556" i="2"/>
  <c r="D574" i="5"/>
  <c r="F574" i="5" s="1"/>
  <c r="E573" i="5"/>
  <c r="R558" i="2" l="1"/>
  <c r="T557" i="2"/>
  <c r="Q558" i="2"/>
  <c r="S557" i="2"/>
  <c r="D575" i="5"/>
  <c r="F575" i="5" s="1"/>
  <c r="E574" i="5"/>
  <c r="R559" i="2" l="1"/>
  <c r="T558" i="2"/>
  <c r="Q559" i="2"/>
  <c r="S558" i="2"/>
  <c r="D576" i="5"/>
  <c r="F576" i="5" s="1"/>
  <c r="E575" i="5"/>
  <c r="R560" i="2" l="1"/>
  <c r="T559" i="2"/>
  <c r="Q560" i="2"/>
  <c r="S559" i="2"/>
  <c r="D577" i="5"/>
  <c r="F577" i="5" s="1"/>
  <c r="E576" i="5"/>
  <c r="R561" i="2" l="1"/>
  <c r="T560" i="2"/>
  <c r="Q561" i="2"/>
  <c r="S560" i="2"/>
  <c r="D578" i="5"/>
  <c r="F578" i="5" s="1"/>
  <c r="E577" i="5"/>
  <c r="R562" i="2" l="1"/>
  <c r="T561" i="2"/>
  <c r="S561" i="2"/>
  <c r="Q562" i="2"/>
  <c r="D579" i="5"/>
  <c r="F579" i="5" s="1"/>
  <c r="E578" i="5"/>
  <c r="R563" i="2" l="1"/>
  <c r="T562" i="2"/>
  <c r="Q563" i="2"/>
  <c r="S562" i="2"/>
  <c r="D580" i="5"/>
  <c r="F580" i="5" s="1"/>
  <c r="E579" i="5"/>
  <c r="R564" i="2" l="1"/>
  <c r="T563" i="2"/>
  <c r="Q564" i="2"/>
  <c r="S563" i="2"/>
  <c r="D581" i="5"/>
  <c r="F581" i="5" s="1"/>
  <c r="E580" i="5"/>
  <c r="R565" i="2" l="1"/>
  <c r="T564" i="2"/>
  <c r="Q565" i="2"/>
  <c r="S564" i="2"/>
  <c r="D582" i="5"/>
  <c r="F582" i="5" s="1"/>
  <c r="E581" i="5"/>
  <c r="R566" i="2" l="1"/>
  <c r="T565" i="2"/>
  <c r="Q566" i="2"/>
  <c r="S565" i="2"/>
  <c r="D583" i="5"/>
  <c r="F583" i="5" s="1"/>
  <c r="E582" i="5"/>
  <c r="R567" i="2" l="1"/>
  <c r="T566" i="2"/>
  <c r="Q567" i="2"/>
  <c r="S566" i="2"/>
  <c r="D584" i="5"/>
  <c r="F584" i="5" s="1"/>
  <c r="E583" i="5"/>
  <c r="R568" i="2" l="1"/>
  <c r="T567" i="2"/>
  <c r="Q568" i="2"/>
  <c r="S567" i="2"/>
  <c r="D585" i="5"/>
  <c r="F585" i="5" s="1"/>
  <c r="E584" i="5"/>
  <c r="R569" i="2" l="1"/>
  <c r="T568" i="2"/>
  <c r="Q569" i="2"/>
  <c r="S568" i="2"/>
  <c r="D586" i="5"/>
  <c r="F586" i="5" s="1"/>
  <c r="E585" i="5"/>
  <c r="R570" i="2" l="1"/>
  <c r="T569" i="2"/>
  <c r="Q570" i="2"/>
  <c r="S569" i="2"/>
  <c r="D587" i="5"/>
  <c r="F587" i="5" s="1"/>
  <c r="E586" i="5"/>
  <c r="R571" i="2" l="1"/>
  <c r="T570" i="2"/>
  <c r="Q571" i="2"/>
  <c r="S570" i="2"/>
  <c r="D588" i="5"/>
  <c r="F588" i="5" s="1"/>
  <c r="E587" i="5"/>
  <c r="R572" i="2" l="1"/>
  <c r="T571" i="2"/>
  <c r="Q572" i="2"/>
  <c r="S571" i="2"/>
  <c r="D589" i="5"/>
  <c r="F589" i="5" s="1"/>
  <c r="E588" i="5"/>
  <c r="R573" i="2" l="1"/>
  <c r="T572" i="2"/>
  <c r="Q573" i="2"/>
  <c r="S572" i="2"/>
  <c r="D590" i="5"/>
  <c r="F590" i="5" s="1"/>
  <c r="E589" i="5"/>
  <c r="R574" i="2" l="1"/>
  <c r="T573" i="2"/>
  <c r="S573" i="2"/>
  <c r="Q574" i="2"/>
  <c r="D591" i="5"/>
  <c r="F591" i="5" s="1"/>
  <c r="E590" i="5"/>
  <c r="R575" i="2" l="1"/>
  <c r="T574" i="2"/>
  <c r="S574" i="2"/>
  <c r="Q575" i="2"/>
  <c r="D592" i="5"/>
  <c r="F592" i="5" s="1"/>
  <c r="E591" i="5"/>
  <c r="R576" i="2" l="1"/>
  <c r="T575" i="2"/>
  <c r="Q576" i="2"/>
  <c r="S575" i="2"/>
  <c r="D593" i="5"/>
  <c r="F593" i="5" s="1"/>
  <c r="E592" i="5"/>
  <c r="R577" i="2" l="1"/>
  <c r="T576" i="2"/>
  <c r="Q577" i="2"/>
  <c r="S576" i="2"/>
  <c r="D594" i="5"/>
  <c r="F594" i="5" s="1"/>
  <c r="E593" i="5"/>
  <c r="R578" i="2" l="1"/>
  <c r="T577" i="2"/>
  <c r="S577" i="2"/>
  <c r="Q578" i="2"/>
  <c r="D595" i="5"/>
  <c r="F595" i="5" s="1"/>
  <c r="E594" i="5"/>
  <c r="R579" i="2" l="1"/>
  <c r="T578" i="2"/>
  <c r="Q579" i="2"/>
  <c r="S578" i="2"/>
  <c r="D596" i="5"/>
  <c r="F596" i="5" s="1"/>
  <c r="E595" i="5"/>
  <c r="R580" i="2" l="1"/>
  <c r="T579" i="2"/>
  <c r="Q580" i="2"/>
  <c r="S579" i="2"/>
  <c r="D597" i="5"/>
  <c r="F597" i="5" s="1"/>
  <c r="E596" i="5"/>
  <c r="R581" i="2" l="1"/>
  <c r="T580" i="2"/>
  <c r="Q581" i="2"/>
  <c r="S580" i="2"/>
  <c r="D598" i="5"/>
  <c r="F598" i="5" s="1"/>
  <c r="E597" i="5"/>
  <c r="R582" i="2" l="1"/>
  <c r="T581" i="2"/>
  <c r="Q582" i="2"/>
  <c r="S581" i="2"/>
  <c r="D599" i="5"/>
  <c r="F599" i="5" s="1"/>
  <c r="E598" i="5"/>
  <c r="R583" i="2" l="1"/>
  <c r="T582" i="2"/>
  <c r="Q583" i="2"/>
  <c r="S582" i="2"/>
  <c r="D600" i="5"/>
  <c r="F600" i="5" s="1"/>
  <c r="E599" i="5"/>
  <c r="R584" i="2" l="1"/>
  <c r="T583" i="2"/>
  <c r="Q584" i="2"/>
  <c r="S583" i="2"/>
  <c r="D601" i="5"/>
  <c r="F601" i="5" s="1"/>
  <c r="E600" i="5"/>
  <c r="R585" i="2" l="1"/>
  <c r="T584" i="2"/>
  <c r="Q585" i="2"/>
  <c r="S584" i="2"/>
  <c r="D602" i="5"/>
  <c r="F602" i="5" s="1"/>
  <c r="E601" i="5"/>
  <c r="R586" i="2" l="1"/>
  <c r="T585" i="2"/>
  <c r="Q586" i="2"/>
  <c r="S585" i="2"/>
  <c r="D603" i="5"/>
  <c r="F603" i="5" s="1"/>
  <c r="E602" i="5"/>
  <c r="R587" i="2" l="1"/>
  <c r="T586" i="2"/>
  <c r="Q587" i="2"/>
  <c r="S586" i="2"/>
  <c r="D604" i="5"/>
  <c r="F604" i="5" s="1"/>
  <c r="E603" i="5"/>
  <c r="R588" i="2" l="1"/>
  <c r="T587" i="2"/>
  <c r="S587" i="2"/>
  <c r="Q588" i="2"/>
  <c r="D605" i="5"/>
  <c r="F605" i="5" s="1"/>
  <c r="E604" i="5"/>
  <c r="R589" i="2" l="1"/>
  <c r="T588" i="2"/>
  <c r="Q589" i="2"/>
  <c r="S588" i="2"/>
  <c r="D606" i="5"/>
  <c r="F606" i="5" s="1"/>
  <c r="E605" i="5"/>
  <c r="R590" i="2" l="1"/>
  <c r="T589" i="2"/>
  <c r="S589" i="2"/>
  <c r="Q590" i="2"/>
  <c r="D607" i="5"/>
  <c r="F607" i="5" s="1"/>
  <c r="E606" i="5"/>
  <c r="R591" i="2" l="1"/>
  <c r="T590" i="2"/>
  <c r="Q591" i="2"/>
  <c r="S590" i="2"/>
  <c r="D608" i="5"/>
  <c r="F608" i="5" s="1"/>
  <c r="E607" i="5"/>
  <c r="R592" i="2" l="1"/>
  <c r="T591" i="2"/>
  <c r="S591" i="2"/>
  <c r="Q592" i="2"/>
  <c r="D609" i="5"/>
  <c r="F609" i="5" s="1"/>
  <c r="E608" i="5"/>
  <c r="R593" i="2" l="1"/>
  <c r="T592" i="2"/>
  <c r="Q593" i="2"/>
  <c r="S592" i="2"/>
  <c r="D610" i="5"/>
  <c r="F610" i="5" s="1"/>
  <c r="E609" i="5"/>
  <c r="R594" i="2" l="1"/>
  <c r="T593" i="2"/>
  <c r="Q594" i="2"/>
  <c r="S593" i="2"/>
  <c r="D611" i="5"/>
  <c r="F611" i="5" s="1"/>
  <c r="E610" i="5"/>
  <c r="R595" i="2" l="1"/>
  <c r="T594" i="2"/>
  <c r="Q595" i="2"/>
  <c r="S594" i="2"/>
  <c r="D612" i="5"/>
  <c r="F612" i="5" s="1"/>
  <c r="E611" i="5"/>
  <c r="T595" i="2" l="1"/>
  <c r="R596" i="2"/>
  <c r="Q596" i="2"/>
  <c r="S595" i="2"/>
  <c r="D613" i="5"/>
  <c r="F613" i="5" s="1"/>
  <c r="E612" i="5"/>
  <c r="T596" i="2" l="1"/>
  <c r="R597" i="2"/>
  <c r="Q597" i="2"/>
  <c r="S596" i="2"/>
  <c r="D614" i="5"/>
  <c r="F614" i="5" s="1"/>
  <c r="E613" i="5"/>
  <c r="T597" i="2" l="1"/>
  <c r="R598" i="2"/>
  <c r="Q598" i="2"/>
  <c r="S597" i="2"/>
  <c r="D615" i="5"/>
  <c r="F615" i="5" s="1"/>
  <c r="E614" i="5"/>
  <c r="T598" i="2" l="1"/>
  <c r="R599" i="2"/>
  <c r="Q599" i="2"/>
  <c r="S598" i="2"/>
  <c r="D616" i="5"/>
  <c r="F616" i="5" s="1"/>
  <c r="E615" i="5"/>
  <c r="R600" i="2" l="1"/>
  <c r="T599" i="2"/>
  <c r="Q600" i="2"/>
  <c r="S599" i="2"/>
  <c r="D617" i="5"/>
  <c r="F617" i="5" s="1"/>
  <c r="E616" i="5"/>
  <c r="R601" i="2" l="1"/>
  <c r="T600" i="2"/>
  <c r="Q601" i="2"/>
  <c r="S600" i="2"/>
  <c r="D618" i="5"/>
  <c r="F618" i="5" s="1"/>
  <c r="E617" i="5"/>
  <c r="R602" i="2" l="1"/>
  <c r="T601" i="2"/>
  <c r="S601" i="2"/>
  <c r="Q602" i="2"/>
  <c r="D619" i="5"/>
  <c r="F619" i="5" s="1"/>
  <c r="E618" i="5"/>
  <c r="R603" i="2" l="1"/>
  <c r="T602" i="2"/>
  <c r="Q603" i="2"/>
  <c r="S602" i="2"/>
  <c r="D620" i="5"/>
  <c r="F620" i="5" s="1"/>
  <c r="E619" i="5"/>
  <c r="R604" i="2" l="1"/>
  <c r="T603" i="2"/>
  <c r="S603" i="2"/>
  <c r="Q604" i="2"/>
  <c r="D621" i="5"/>
  <c r="F621" i="5" s="1"/>
  <c r="E620" i="5"/>
  <c r="R605" i="2" l="1"/>
  <c r="T604" i="2"/>
  <c r="Q605" i="2"/>
  <c r="S604" i="2"/>
  <c r="D622" i="5"/>
  <c r="F622" i="5" s="1"/>
  <c r="E621" i="5"/>
  <c r="R606" i="2" l="1"/>
  <c r="T605" i="2"/>
  <c r="Q606" i="2"/>
  <c r="S605" i="2"/>
  <c r="D623" i="5"/>
  <c r="F623" i="5" s="1"/>
  <c r="E622" i="5"/>
  <c r="R607" i="2" l="1"/>
  <c r="T606" i="2"/>
  <c r="Q607" i="2"/>
  <c r="S606" i="2"/>
  <c r="D624" i="5"/>
  <c r="F624" i="5" s="1"/>
  <c r="E623" i="5"/>
  <c r="R608" i="2" l="1"/>
  <c r="T607" i="2"/>
  <c r="Q608" i="2"/>
  <c r="S607" i="2"/>
  <c r="D625" i="5"/>
  <c r="F625" i="5" s="1"/>
  <c r="E624" i="5"/>
  <c r="R609" i="2" l="1"/>
  <c r="T608" i="2"/>
  <c r="Q609" i="2"/>
  <c r="S608" i="2"/>
  <c r="D626" i="5"/>
  <c r="F626" i="5" s="1"/>
  <c r="E625" i="5"/>
  <c r="R610" i="2" l="1"/>
  <c r="T609" i="2"/>
  <c r="S609" i="2"/>
  <c r="Q610" i="2"/>
  <c r="D627" i="5"/>
  <c r="F627" i="5" s="1"/>
  <c r="E626" i="5"/>
  <c r="R611" i="2" l="1"/>
  <c r="T610" i="2"/>
  <c r="Q611" i="2"/>
  <c r="S610" i="2"/>
  <c r="D628" i="5"/>
  <c r="F628" i="5" s="1"/>
  <c r="E627" i="5"/>
  <c r="R612" i="2" l="1"/>
  <c r="T611" i="2"/>
  <c r="S611" i="2"/>
  <c r="Q612" i="2"/>
  <c r="D629" i="5"/>
  <c r="F629" i="5" s="1"/>
  <c r="E628" i="5"/>
  <c r="R613" i="2" l="1"/>
  <c r="T612" i="2"/>
  <c r="S612" i="2"/>
  <c r="Q613" i="2"/>
  <c r="D630" i="5"/>
  <c r="F630" i="5" s="1"/>
  <c r="E629" i="5"/>
  <c r="R614" i="2" l="1"/>
  <c r="T613" i="2"/>
  <c r="Q614" i="2"/>
  <c r="S613" i="2"/>
  <c r="D631" i="5"/>
  <c r="F631" i="5" s="1"/>
  <c r="E630" i="5"/>
  <c r="R615" i="2" l="1"/>
  <c r="T614" i="2"/>
  <c r="S614" i="2"/>
  <c r="Q615" i="2"/>
  <c r="D632" i="5"/>
  <c r="F632" i="5" s="1"/>
  <c r="E631" i="5"/>
  <c r="R616" i="2" l="1"/>
  <c r="T615" i="2"/>
  <c r="Q616" i="2"/>
  <c r="S615" i="2"/>
  <c r="D633" i="5"/>
  <c r="F633" i="5" s="1"/>
  <c r="E632" i="5"/>
  <c r="R617" i="2" l="1"/>
  <c r="T616" i="2"/>
  <c r="Q617" i="2"/>
  <c r="S616" i="2"/>
  <c r="D634" i="5"/>
  <c r="F634" i="5" s="1"/>
  <c r="E633" i="5"/>
  <c r="R618" i="2" l="1"/>
  <c r="T617" i="2"/>
  <c r="S617" i="2"/>
  <c r="Q618" i="2"/>
  <c r="D635" i="5"/>
  <c r="F635" i="5" s="1"/>
  <c r="E634" i="5"/>
  <c r="R619" i="2" l="1"/>
  <c r="T618" i="2"/>
  <c r="Q619" i="2"/>
  <c r="S618" i="2"/>
  <c r="D636" i="5"/>
  <c r="F636" i="5" s="1"/>
  <c r="E635" i="5"/>
  <c r="R620" i="2" l="1"/>
  <c r="T619" i="2"/>
  <c r="Q620" i="2"/>
  <c r="S619" i="2"/>
  <c r="D637" i="5"/>
  <c r="F637" i="5" s="1"/>
  <c r="E636" i="5"/>
  <c r="R621" i="2" l="1"/>
  <c r="T620" i="2"/>
  <c r="Q621" i="2"/>
  <c r="S620" i="2"/>
  <c r="D638" i="5"/>
  <c r="F638" i="5" s="1"/>
  <c r="E637" i="5"/>
  <c r="R622" i="2" l="1"/>
  <c r="T621" i="2"/>
  <c r="Q622" i="2"/>
  <c r="S621" i="2"/>
  <c r="D639" i="5"/>
  <c r="F639" i="5" s="1"/>
  <c r="E638" i="5"/>
  <c r="R623" i="2" l="1"/>
  <c r="T622" i="2"/>
  <c r="Q623" i="2"/>
  <c r="S622" i="2"/>
  <c r="D640" i="5"/>
  <c r="F640" i="5" s="1"/>
  <c r="E639" i="5"/>
  <c r="R624" i="2" l="1"/>
  <c r="T623" i="2"/>
  <c r="Q624" i="2"/>
  <c r="S623" i="2"/>
  <c r="D641" i="5"/>
  <c r="F641" i="5" s="1"/>
  <c r="E640" i="5"/>
  <c r="R625" i="2" l="1"/>
  <c r="T624" i="2"/>
  <c r="Q625" i="2"/>
  <c r="S624" i="2"/>
  <c r="D642" i="5"/>
  <c r="F642" i="5" s="1"/>
  <c r="E641" i="5"/>
  <c r="R626" i="2" l="1"/>
  <c r="T625" i="2"/>
  <c r="S625" i="2"/>
  <c r="Q626" i="2"/>
  <c r="D643" i="5"/>
  <c r="F643" i="5" s="1"/>
  <c r="E642" i="5"/>
  <c r="R627" i="2" l="1"/>
  <c r="T626" i="2"/>
  <c r="Q627" i="2"/>
  <c r="S626" i="2"/>
  <c r="D644" i="5"/>
  <c r="F644" i="5" s="1"/>
  <c r="E643" i="5"/>
  <c r="R628" i="2" l="1"/>
  <c r="T627" i="2"/>
  <c r="S627" i="2"/>
  <c r="Q628" i="2"/>
  <c r="D645" i="5"/>
  <c r="F645" i="5" s="1"/>
  <c r="E644" i="5"/>
  <c r="R629" i="2" l="1"/>
  <c r="T628" i="2"/>
  <c r="S628" i="2"/>
  <c r="Q629" i="2"/>
  <c r="D646" i="5"/>
  <c r="F646" i="5" s="1"/>
  <c r="E645" i="5"/>
  <c r="R630" i="2" l="1"/>
  <c r="T629" i="2"/>
  <c r="S629" i="2"/>
  <c r="Q630" i="2"/>
  <c r="D647" i="5"/>
  <c r="F647" i="5" s="1"/>
  <c r="E646" i="5"/>
  <c r="R631" i="2" l="1"/>
  <c r="T630" i="2"/>
  <c r="Q631" i="2"/>
  <c r="S630" i="2"/>
  <c r="D648" i="5"/>
  <c r="F648" i="5" s="1"/>
  <c r="E647" i="5"/>
  <c r="R632" i="2" l="1"/>
  <c r="T631" i="2"/>
  <c r="Q632" i="2"/>
  <c r="S631" i="2"/>
  <c r="D649" i="5"/>
  <c r="F649" i="5" s="1"/>
  <c r="E648" i="5"/>
  <c r="R633" i="2" l="1"/>
  <c r="T632" i="2"/>
  <c r="Q633" i="2"/>
  <c r="S632" i="2"/>
  <c r="D650" i="5"/>
  <c r="F650" i="5" s="1"/>
  <c r="E649" i="5"/>
  <c r="R634" i="2" l="1"/>
  <c r="T633" i="2"/>
  <c r="Q634" i="2"/>
  <c r="S633" i="2"/>
  <c r="D651" i="5"/>
  <c r="F651" i="5" s="1"/>
  <c r="E650" i="5"/>
  <c r="R635" i="2" l="1"/>
  <c r="T634" i="2"/>
  <c r="Q635" i="2"/>
  <c r="S634" i="2"/>
  <c r="D652" i="5"/>
  <c r="F652" i="5" s="1"/>
  <c r="E651" i="5"/>
  <c r="R636" i="2" l="1"/>
  <c r="T635" i="2"/>
  <c r="Q636" i="2"/>
  <c r="S635" i="2"/>
  <c r="D653" i="5"/>
  <c r="F653" i="5" s="1"/>
  <c r="E652" i="5"/>
  <c r="R637" i="2" l="1"/>
  <c r="T636" i="2"/>
  <c r="Q637" i="2"/>
  <c r="S636" i="2"/>
  <c r="D654" i="5"/>
  <c r="F654" i="5" s="1"/>
  <c r="E653" i="5"/>
  <c r="R638" i="2" l="1"/>
  <c r="T637" i="2"/>
  <c r="Q638" i="2"/>
  <c r="S637" i="2"/>
  <c r="D655" i="5"/>
  <c r="F655" i="5" s="1"/>
  <c r="E654" i="5"/>
  <c r="R639" i="2" l="1"/>
  <c r="T638" i="2"/>
  <c r="Q639" i="2"/>
  <c r="S638" i="2"/>
  <c r="D656" i="5"/>
  <c r="F656" i="5" s="1"/>
  <c r="E655" i="5"/>
  <c r="R640" i="2" l="1"/>
  <c r="T639" i="2"/>
  <c r="Q640" i="2"/>
  <c r="S639" i="2"/>
  <c r="D657" i="5"/>
  <c r="F657" i="5" s="1"/>
  <c r="E656" i="5"/>
  <c r="R641" i="2" l="1"/>
  <c r="T640" i="2"/>
  <c r="Q641" i="2"/>
  <c r="S640" i="2"/>
  <c r="D658" i="5"/>
  <c r="F658" i="5" s="1"/>
  <c r="E657" i="5"/>
  <c r="R642" i="2" l="1"/>
  <c r="T641" i="2"/>
  <c r="S641" i="2"/>
  <c r="Q642" i="2"/>
  <c r="D659" i="5"/>
  <c r="F659" i="5" s="1"/>
  <c r="E658" i="5"/>
  <c r="R643" i="2" l="1"/>
  <c r="T642" i="2"/>
  <c r="Q643" i="2"/>
  <c r="S642" i="2"/>
  <c r="D660" i="5"/>
  <c r="F660" i="5" s="1"/>
  <c r="E659" i="5"/>
  <c r="R644" i="2" l="1"/>
  <c r="T643" i="2"/>
  <c r="Q644" i="2"/>
  <c r="S643" i="2"/>
  <c r="D661" i="5"/>
  <c r="F661" i="5" s="1"/>
  <c r="E660" i="5"/>
  <c r="R645" i="2" l="1"/>
  <c r="T644" i="2"/>
  <c r="Q645" i="2"/>
  <c r="S644" i="2"/>
  <c r="D662" i="5"/>
  <c r="F662" i="5" s="1"/>
  <c r="E661" i="5"/>
  <c r="R646" i="2" l="1"/>
  <c r="T645" i="2"/>
  <c r="Q646" i="2"/>
  <c r="S645" i="2"/>
  <c r="D663" i="5"/>
  <c r="F663" i="5" s="1"/>
  <c r="E662" i="5"/>
  <c r="R647" i="2" l="1"/>
  <c r="T646" i="2"/>
  <c r="Q647" i="2"/>
  <c r="S646" i="2"/>
  <c r="D664" i="5"/>
  <c r="F664" i="5" s="1"/>
  <c r="E663" i="5"/>
  <c r="R648" i="2" l="1"/>
  <c r="T647" i="2"/>
  <c r="S647" i="2"/>
  <c r="Q648" i="2"/>
  <c r="D665" i="5"/>
  <c r="F665" i="5" s="1"/>
  <c r="E664" i="5"/>
  <c r="R649" i="2" l="1"/>
  <c r="T648" i="2"/>
  <c r="Q649" i="2"/>
  <c r="S648" i="2"/>
  <c r="D666" i="5"/>
  <c r="F666" i="5" s="1"/>
  <c r="E665" i="5"/>
  <c r="R650" i="2" l="1"/>
  <c r="T649" i="2"/>
  <c r="Q650" i="2"/>
  <c r="S649" i="2"/>
  <c r="D667" i="5"/>
  <c r="F667" i="5" s="1"/>
  <c r="E666" i="5"/>
  <c r="R651" i="2" l="1"/>
  <c r="T650" i="2"/>
  <c r="Q651" i="2"/>
  <c r="S650" i="2"/>
  <c r="D668" i="5"/>
  <c r="F668" i="5" s="1"/>
  <c r="E667" i="5"/>
  <c r="R652" i="2" l="1"/>
  <c r="T651" i="2"/>
  <c r="Q652" i="2"/>
  <c r="S651" i="2"/>
  <c r="D669" i="5"/>
  <c r="F669" i="5" s="1"/>
  <c r="E668" i="5"/>
  <c r="R653" i="2" l="1"/>
  <c r="T652" i="2"/>
  <c r="Q653" i="2"/>
  <c r="S652" i="2"/>
  <c r="D670" i="5"/>
  <c r="F670" i="5" s="1"/>
  <c r="E669" i="5"/>
  <c r="R654" i="2" l="1"/>
  <c r="T653" i="2"/>
  <c r="S653" i="2"/>
  <c r="Q654" i="2"/>
  <c r="D671" i="5"/>
  <c r="F671" i="5" s="1"/>
  <c r="E670" i="5"/>
  <c r="R655" i="2" l="1"/>
  <c r="T654" i="2"/>
  <c r="Q655" i="2"/>
  <c r="S654" i="2"/>
  <c r="D672" i="5"/>
  <c r="F672" i="5" s="1"/>
  <c r="E671" i="5"/>
  <c r="R656" i="2" l="1"/>
  <c r="T655" i="2"/>
  <c r="Q656" i="2"/>
  <c r="S655" i="2"/>
  <c r="D673" i="5"/>
  <c r="F673" i="5" s="1"/>
  <c r="E672" i="5"/>
  <c r="R657" i="2" l="1"/>
  <c r="T656" i="2"/>
  <c r="Q657" i="2"/>
  <c r="S656" i="2"/>
  <c r="D674" i="5"/>
  <c r="F674" i="5" s="1"/>
  <c r="E673" i="5"/>
  <c r="R658" i="2" l="1"/>
  <c r="T657" i="2"/>
  <c r="S657" i="2"/>
  <c r="Q658" i="2"/>
  <c r="D675" i="5"/>
  <c r="F675" i="5" s="1"/>
  <c r="E674" i="5"/>
  <c r="R659" i="2" l="1"/>
  <c r="T658" i="2"/>
  <c r="Q659" i="2"/>
  <c r="S658" i="2"/>
  <c r="D676" i="5"/>
  <c r="F676" i="5" s="1"/>
  <c r="E675" i="5"/>
  <c r="R660" i="2" l="1"/>
  <c r="T659" i="2"/>
  <c r="Q660" i="2"/>
  <c r="S659" i="2"/>
  <c r="D677" i="5"/>
  <c r="F677" i="5" s="1"/>
  <c r="E676" i="5"/>
  <c r="R661" i="2" l="1"/>
  <c r="T660" i="2"/>
  <c r="Q661" i="2"/>
  <c r="S660" i="2"/>
  <c r="D678" i="5"/>
  <c r="F678" i="5" s="1"/>
  <c r="E677" i="5"/>
  <c r="R662" i="2" l="1"/>
  <c r="T661" i="2"/>
  <c r="Q662" i="2"/>
  <c r="S661" i="2"/>
  <c r="D679" i="5"/>
  <c r="F679" i="5" s="1"/>
  <c r="E678" i="5"/>
  <c r="R663" i="2" l="1"/>
  <c r="T662" i="2"/>
  <c r="Q663" i="2"/>
  <c r="S662" i="2"/>
  <c r="D680" i="5"/>
  <c r="F680" i="5" s="1"/>
  <c r="E679" i="5"/>
  <c r="R664" i="2" l="1"/>
  <c r="T663" i="2"/>
  <c r="Q664" i="2"/>
  <c r="S663" i="2"/>
  <c r="D681" i="5"/>
  <c r="F681" i="5" s="1"/>
  <c r="E680" i="5"/>
  <c r="R665" i="2" l="1"/>
  <c r="T664" i="2"/>
  <c r="Q665" i="2"/>
  <c r="S664" i="2"/>
  <c r="D682" i="5"/>
  <c r="F682" i="5" s="1"/>
  <c r="E681" i="5"/>
  <c r="R666" i="2" l="1"/>
  <c r="T665" i="2"/>
  <c r="S665" i="2"/>
  <c r="Q666" i="2"/>
  <c r="D683" i="5"/>
  <c r="F683" i="5" s="1"/>
  <c r="E682" i="5"/>
  <c r="R667" i="2" l="1"/>
  <c r="T666" i="2"/>
  <c r="Q667" i="2"/>
  <c r="S666" i="2"/>
  <c r="D684" i="5"/>
  <c r="F684" i="5" s="1"/>
  <c r="E683" i="5"/>
  <c r="R668" i="2" l="1"/>
  <c r="T667" i="2"/>
  <c r="Q668" i="2"/>
  <c r="S667" i="2"/>
  <c r="D685" i="5"/>
  <c r="F685" i="5" s="1"/>
  <c r="E684" i="5"/>
  <c r="R669" i="2" l="1"/>
  <c r="T668" i="2"/>
  <c r="Q669" i="2"/>
  <c r="S668" i="2"/>
  <c r="D686" i="5"/>
  <c r="F686" i="5" s="1"/>
  <c r="E685" i="5"/>
  <c r="R670" i="2" l="1"/>
  <c r="T669" i="2"/>
  <c r="S669" i="2"/>
  <c r="Q670" i="2"/>
  <c r="D687" i="5"/>
  <c r="F687" i="5" s="1"/>
  <c r="E686" i="5"/>
  <c r="R671" i="2" l="1"/>
  <c r="T670" i="2"/>
  <c r="Q671" i="2"/>
  <c r="S670" i="2"/>
  <c r="D688" i="5"/>
  <c r="F688" i="5" s="1"/>
  <c r="E687" i="5"/>
  <c r="R672" i="2" l="1"/>
  <c r="T671" i="2"/>
  <c r="Q672" i="2"/>
  <c r="S671" i="2"/>
  <c r="D689" i="5"/>
  <c r="F689" i="5" s="1"/>
  <c r="E688" i="5"/>
  <c r="R673" i="2" l="1"/>
  <c r="T672" i="2"/>
  <c r="Q673" i="2"/>
  <c r="S672" i="2"/>
  <c r="D690" i="5"/>
  <c r="F690" i="5" s="1"/>
  <c r="E689" i="5"/>
  <c r="T673" i="2" l="1"/>
  <c r="R674" i="2"/>
  <c r="S673" i="2"/>
  <c r="Q674" i="2"/>
  <c r="D691" i="5"/>
  <c r="F691" i="5" s="1"/>
  <c r="E690" i="5"/>
  <c r="T674" i="2" l="1"/>
  <c r="R675" i="2"/>
  <c r="Q675" i="2"/>
  <c r="S674" i="2"/>
  <c r="D692" i="5"/>
  <c r="F692" i="5" s="1"/>
  <c r="E691" i="5"/>
  <c r="T675" i="2" l="1"/>
  <c r="R676" i="2"/>
  <c r="Q676" i="2"/>
  <c r="S675" i="2"/>
  <c r="D693" i="5"/>
  <c r="F693" i="5" s="1"/>
  <c r="E692" i="5"/>
  <c r="R677" i="2" l="1"/>
  <c r="T676" i="2"/>
  <c r="Q677" i="2"/>
  <c r="S676" i="2"/>
  <c r="D694" i="5"/>
  <c r="F694" i="5" s="1"/>
  <c r="E693" i="5"/>
  <c r="T677" i="2" l="1"/>
  <c r="R678" i="2"/>
  <c r="Q678" i="2"/>
  <c r="S677" i="2"/>
  <c r="D695" i="5"/>
  <c r="F695" i="5" s="1"/>
  <c r="E694" i="5"/>
  <c r="R679" i="2" l="1"/>
  <c r="T678" i="2"/>
  <c r="Q679" i="2"/>
  <c r="S678" i="2"/>
  <c r="D696" i="5"/>
  <c r="F696" i="5" s="1"/>
  <c r="E695" i="5"/>
  <c r="R680" i="2" l="1"/>
  <c r="T679" i="2"/>
  <c r="Q680" i="2"/>
  <c r="S679" i="2"/>
  <c r="D697" i="5"/>
  <c r="F697" i="5" s="1"/>
  <c r="E696" i="5"/>
  <c r="T680" i="2" l="1"/>
  <c r="R681" i="2"/>
  <c r="Q681" i="2"/>
  <c r="S680" i="2"/>
  <c r="D698" i="5"/>
  <c r="F698" i="5" s="1"/>
  <c r="E697" i="5"/>
  <c r="R682" i="2" l="1"/>
  <c r="T681" i="2"/>
  <c r="Q682" i="2"/>
  <c r="S681" i="2"/>
  <c r="D699" i="5"/>
  <c r="F699" i="5" s="1"/>
  <c r="E698" i="5"/>
  <c r="R683" i="2" l="1"/>
  <c r="T682" i="2"/>
  <c r="Q683" i="2"/>
  <c r="S682" i="2"/>
  <c r="D700" i="5"/>
  <c r="F700" i="5" s="1"/>
  <c r="E699" i="5"/>
  <c r="R684" i="2" l="1"/>
  <c r="T683" i="2"/>
  <c r="S683" i="2"/>
  <c r="Q684" i="2"/>
  <c r="D701" i="5"/>
  <c r="F701" i="5" s="1"/>
  <c r="E700" i="5"/>
  <c r="R685" i="2" l="1"/>
  <c r="T684" i="2"/>
  <c r="Q685" i="2"/>
  <c r="S684" i="2"/>
  <c r="D702" i="5"/>
  <c r="F702" i="5" s="1"/>
  <c r="E701" i="5"/>
  <c r="T685" i="2" l="1"/>
  <c r="R686" i="2"/>
  <c r="S685" i="2"/>
  <c r="Q686" i="2"/>
  <c r="D703" i="5"/>
  <c r="F703" i="5" s="1"/>
  <c r="E702" i="5"/>
  <c r="R687" i="2" l="1"/>
  <c r="T686" i="2"/>
  <c r="Q687" i="2"/>
  <c r="S686" i="2"/>
  <c r="D704" i="5"/>
  <c r="F704" i="5" s="1"/>
  <c r="E703" i="5"/>
  <c r="T687" i="2" l="1"/>
  <c r="R688" i="2"/>
  <c r="Q688" i="2"/>
  <c r="S687" i="2"/>
  <c r="D705" i="5"/>
  <c r="F705" i="5" s="1"/>
  <c r="E704" i="5"/>
  <c r="T688" i="2" l="1"/>
  <c r="R689" i="2"/>
  <c r="Q689" i="2"/>
  <c r="S688" i="2"/>
  <c r="D706" i="5"/>
  <c r="F706" i="5" s="1"/>
  <c r="E705" i="5"/>
  <c r="R690" i="2" l="1"/>
  <c r="T689" i="2"/>
  <c r="S689" i="2"/>
  <c r="Q690" i="2"/>
  <c r="D707" i="5"/>
  <c r="F707" i="5" s="1"/>
  <c r="E706" i="5"/>
  <c r="R691" i="2" l="1"/>
  <c r="T690" i="2"/>
  <c r="Q691" i="2"/>
  <c r="S690" i="2"/>
  <c r="D708" i="5"/>
  <c r="F708" i="5" s="1"/>
  <c r="E707" i="5"/>
  <c r="R692" i="2" l="1"/>
  <c r="T691" i="2"/>
  <c r="Q692" i="2"/>
  <c r="S691" i="2"/>
  <c r="D709" i="5"/>
  <c r="F709" i="5" s="1"/>
  <c r="E708" i="5"/>
  <c r="R693" i="2" l="1"/>
  <c r="T692" i="2"/>
  <c r="Q693" i="2"/>
  <c r="S692" i="2"/>
  <c r="D710" i="5"/>
  <c r="F710" i="5" s="1"/>
  <c r="E709" i="5"/>
  <c r="R694" i="2" l="1"/>
  <c r="T693" i="2"/>
  <c r="Q694" i="2"/>
  <c r="S693" i="2"/>
  <c r="D711" i="5"/>
  <c r="F711" i="5" s="1"/>
  <c r="E710" i="5"/>
  <c r="R695" i="2" l="1"/>
  <c r="T694" i="2"/>
  <c r="Q695" i="2"/>
  <c r="S694" i="2"/>
  <c r="D712" i="5"/>
  <c r="F712" i="5" s="1"/>
  <c r="E711" i="5"/>
  <c r="R696" i="2" l="1"/>
  <c r="T695" i="2"/>
  <c r="Q696" i="2"/>
  <c r="S695" i="2"/>
  <c r="D713" i="5"/>
  <c r="F713" i="5" s="1"/>
  <c r="E712" i="5"/>
  <c r="R697" i="2" l="1"/>
  <c r="T696" i="2"/>
  <c r="Q697" i="2"/>
  <c r="S696" i="2"/>
  <c r="D714" i="5"/>
  <c r="F714" i="5" s="1"/>
  <c r="E713" i="5"/>
  <c r="R698" i="2" l="1"/>
  <c r="T697" i="2"/>
  <c r="Q698" i="2"/>
  <c r="S697" i="2"/>
  <c r="D715" i="5"/>
  <c r="F715" i="5" s="1"/>
  <c r="E714" i="5"/>
  <c r="R699" i="2" l="1"/>
  <c r="T698" i="2"/>
  <c r="Q699" i="2"/>
  <c r="S698" i="2"/>
  <c r="D716" i="5"/>
  <c r="F716" i="5" s="1"/>
  <c r="E715" i="5"/>
  <c r="T699" i="2" l="1"/>
  <c r="R700" i="2"/>
  <c r="Q700" i="2"/>
  <c r="S699" i="2"/>
  <c r="D717" i="5"/>
  <c r="F717" i="5" s="1"/>
  <c r="E716" i="5"/>
  <c r="T700" i="2" l="1"/>
  <c r="R701" i="2"/>
  <c r="Q701" i="2"/>
  <c r="S700" i="2"/>
  <c r="D718" i="5"/>
  <c r="F718" i="5" s="1"/>
  <c r="E717" i="5"/>
  <c r="T701" i="2" l="1"/>
  <c r="R702" i="2"/>
  <c r="Q702" i="2"/>
  <c r="S701" i="2"/>
  <c r="D719" i="5"/>
  <c r="F719" i="5" s="1"/>
  <c r="E718" i="5"/>
  <c r="T702" i="2" l="1"/>
  <c r="R703" i="2"/>
  <c r="Q703" i="2"/>
  <c r="S702" i="2"/>
  <c r="D720" i="5"/>
  <c r="F720" i="5" s="1"/>
  <c r="E719" i="5"/>
  <c r="T703" i="2" l="1"/>
  <c r="R704" i="2"/>
  <c r="Q704" i="2"/>
  <c r="S703" i="2"/>
  <c r="D721" i="5"/>
  <c r="F721" i="5" s="1"/>
  <c r="E720" i="5"/>
  <c r="T704" i="2" l="1"/>
  <c r="R705" i="2"/>
  <c r="Q705" i="2"/>
  <c r="S704" i="2"/>
  <c r="D722" i="5"/>
  <c r="F722" i="5" s="1"/>
  <c r="E721" i="5"/>
  <c r="T705" i="2" l="1"/>
  <c r="R706" i="2"/>
  <c r="Q706" i="2"/>
  <c r="S705" i="2"/>
  <c r="D723" i="5"/>
  <c r="F723" i="5" s="1"/>
  <c r="E722" i="5"/>
  <c r="T706" i="2" l="1"/>
  <c r="R707" i="2"/>
  <c r="Q707" i="2"/>
  <c r="S706" i="2"/>
  <c r="D724" i="5"/>
  <c r="F724" i="5" s="1"/>
  <c r="E723" i="5"/>
  <c r="T707" i="2" l="1"/>
  <c r="R708" i="2"/>
  <c r="S707" i="2"/>
  <c r="Q708" i="2"/>
  <c r="D725" i="5"/>
  <c r="F725" i="5" s="1"/>
  <c r="E724" i="5"/>
  <c r="R709" i="2" l="1"/>
  <c r="T708" i="2"/>
  <c r="S708" i="2"/>
  <c r="Q709" i="2"/>
  <c r="D726" i="5"/>
  <c r="F726" i="5" s="1"/>
  <c r="E725" i="5"/>
  <c r="T709" i="2" l="1"/>
  <c r="R710" i="2"/>
  <c r="S709" i="2"/>
  <c r="Q710" i="2"/>
  <c r="D727" i="5"/>
  <c r="F727" i="5" s="1"/>
  <c r="E726" i="5"/>
  <c r="R711" i="2" l="1"/>
  <c r="T710" i="2"/>
  <c r="S710" i="2"/>
  <c r="Q711" i="2"/>
  <c r="D728" i="5"/>
  <c r="F728" i="5" s="1"/>
  <c r="E727" i="5"/>
  <c r="R712" i="2" l="1"/>
  <c r="T711" i="2"/>
  <c r="Q712" i="2"/>
  <c r="S711" i="2"/>
  <c r="D729" i="5"/>
  <c r="F729" i="5" s="1"/>
  <c r="E728" i="5"/>
  <c r="T712" i="2" l="1"/>
  <c r="R713" i="2"/>
  <c r="S712" i="2"/>
  <c r="Q713" i="2"/>
  <c r="D730" i="5"/>
  <c r="F730" i="5" s="1"/>
  <c r="E729" i="5"/>
  <c r="R714" i="2" l="1"/>
  <c r="T713" i="2"/>
  <c r="Q714" i="2"/>
  <c r="S713" i="2"/>
  <c r="D731" i="5"/>
  <c r="F731" i="5" s="1"/>
  <c r="E730" i="5"/>
  <c r="R715" i="2" l="1"/>
  <c r="T714" i="2"/>
  <c r="Q715" i="2"/>
  <c r="S714" i="2"/>
  <c r="D732" i="5"/>
  <c r="F732" i="5" s="1"/>
  <c r="E731" i="5"/>
  <c r="R716" i="2" l="1"/>
  <c r="T715" i="2"/>
  <c r="Q716" i="2"/>
  <c r="S715" i="2"/>
  <c r="D733" i="5"/>
  <c r="F733" i="5" s="1"/>
  <c r="E732" i="5"/>
  <c r="T716" i="2" l="1"/>
  <c r="R717" i="2"/>
  <c r="Q717" i="2"/>
  <c r="S716" i="2"/>
  <c r="D734" i="5"/>
  <c r="F734" i="5" s="1"/>
  <c r="E733" i="5"/>
  <c r="R718" i="2" l="1"/>
  <c r="T717" i="2"/>
  <c r="Q718" i="2"/>
  <c r="S717" i="2"/>
  <c r="D735" i="5"/>
  <c r="F735" i="5" s="1"/>
  <c r="E734" i="5"/>
  <c r="R719" i="2" l="1"/>
  <c r="T718" i="2"/>
  <c r="Q719" i="2"/>
  <c r="S718" i="2"/>
  <c r="D736" i="5"/>
  <c r="F736" i="5" s="1"/>
  <c r="E735" i="5"/>
  <c r="R720" i="2" l="1"/>
  <c r="T719" i="2"/>
  <c r="S719" i="2"/>
  <c r="Q720" i="2"/>
  <c r="D737" i="5"/>
  <c r="F737" i="5" s="1"/>
  <c r="E736" i="5"/>
  <c r="R721" i="2" l="1"/>
  <c r="T720" i="2"/>
  <c r="Q721" i="2"/>
  <c r="S720" i="2"/>
  <c r="D738" i="5"/>
  <c r="F738" i="5" s="1"/>
  <c r="E737" i="5"/>
  <c r="R722" i="2" l="1"/>
  <c r="T721" i="2"/>
  <c r="Q722" i="2"/>
  <c r="S721" i="2"/>
  <c r="D739" i="5"/>
  <c r="F739" i="5" s="1"/>
  <c r="E738" i="5"/>
  <c r="R723" i="2" l="1"/>
  <c r="T722" i="2"/>
  <c r="S722" i="2"/>
  <c r="Q723" i="2"/>
  <c r="D740" i="5"/>
  <c r="F740" i="5" s="1"/>
  <c r="E739" i="5"/>
  <c r="T723" i="2" l="1"/>
  <c r="R724" i="2"/>
  <c r="S723" i="2"/>
  <c r="Q724" i="2"/>
  <c r="D741" i="5"/>
  <c r="F741" i="5" s="1"/>
  <c r="E740" i="5"/>
  <c r="R725" i="2" l="1"/>
  <c r="T724" i="2"/>
  <c r="Q725" i="2"/>
  <c r="S724" i="2"/>
  <c r="D742" i="5"/>
  <c r="F742" i="5" s="1"/>
  <c r="E741" i="5"/>
  <c r="R726" i="2" l="1"/>
  <c r="T725" i="2"/>
  <c r="Q726" i="2"/>
  <c r="S725" i="2"/>
  <c r="D743" i="5"/>
  <c r="F743" i="5" s="1"/>
  <c r="E742" i="5"/>
  <c r="R727" i="2" l="1"/>
  <c r="T726" i="2"/>
  <c r="S726" i="2"/>
  <c r="Q727" i="2"/>
  <c r="D744" i="5"/>
  <c r="F744" i="5" s="1"/>
  <c r="E743" i="5"/>
  <c r="R728" i="2" l="1"/>
  <c r="T727" i="2"/>
  <c r="Q728" i="2"/>
  <c r="S727" i="2"/>
  <c r="D745" i="5"/>
  <c r="F745" i="5" s="1"/>
  <c r="E744" i="5"/>
  <c r="R729" i="2" l="1"/>
  <c r="T728" i="2"/>
  <c r="Q729" i="2"/>
  <c r="S728" i="2"/>
  <c r="D746" i="5"/>
  <c r="F746" i="5" s="1"/>
  <c r="E745" i="5"/>
  <c r="T729" i="2" l="1"/>
  <c r="R730" i="2"/>
  <c r="Q730" i="2"/>
  <c r="S729" i="2"/>
  <c r="D747" i="5"/>
  <c r="F747" i="5" s="1"/>
  <c r="E746" i="5"/>
  <c r="R731" i="2" l="1"/>
  <c r="T730" i="2"/>
  <c r="Q731" i="2"/>
  <c r="S730" i="2"/>
  <c r="D748" i="5"/>
  <c r="E747" i="5"/>
  <c r="T731" i="2" l="1"/>
  <c r="R732" i="2"/>
  <c r="E748" i="5"/>
  <c r="B14" i="5" s="1"/>
  <c r="C6" i="9" s="1"/>
  <c r="F27" i="9" s="1"/>
  <c r="E30" i="9" s="1"/>
  <c r="I5" i="11" s="1"/>
  <c r="J5" i="11" s="1"/>
  <c r="F748" i="5"/>
  <c r="S731" i="2"/>
  <c r="Q732" i="2"/>
  <c r="R733" i="2" l="1"/>
  <c r="T732" i="2"/>
  <c r="F17" i="5"/>
  <c r="I17" i="5" s="1"/>
  <c r="B15" i="5"/>
  <c r="S732" i="2"/>
  <c r="Q733" i="2"/>
  <c r="R734" i="2" l="1"/>
  <c r="T733" i="2"/>
  <c r="I18" i="5"/>
  <c r="D10" i="11" s="1"/>
  <c r="S733" i="2"/>
  <c r="Q734" i="2"/>
  <c r="E10" i="11" l="1"/>
  <c r="I10" i="11"/>
  <c r="J10" i="11" s="1"/>
  <c r="J12" i="11" s="1"/>
  <c r="R735" i="2"/>
  <c r="T734" i="2"/>
  <c r="S734" i="2"/>
  <c r="Q735" i="2"/>
  <c r="R736" i="2" l="1"/>
  <c r="T735" i="2"/>
  <c r="Q736" i="2"/>
  <c r="S735" i="2"/>
  <c r="R737" i="2" l="1"/>
  <c r="T736" i="2"/>
  <c r="Q737" i="2"/>
  <c r="S736" i="2"/>
  <c r="R738" i="2" l="1"/>
  <c r="T738" i="2" s="1"/>
  <c r="T737" i="2"/>
  <c r="T6" i="2" s="1"/>
  <c r="Q738" i="2"/>
  <c r="S737" i="2"/>
  <c r="S738" i="2" l="1"/>
  <c r="S6" i="2" s="1"/>
  <c r="T4" i="2" s="1"/>
  <c r="C24" i="9" s="1"/>
  <c r="C27" i="9" l="1"/>
  <c r="B30" i="9" s="1"/>
  <c r="D5" i="11" s="1"/>
  <c r="E5" i="11" s="1"/>
  <c r="T5" i="2"/>
  <c r="G28" i="7" s="1"/>
  <c r="K28" i="7" s="1"/>
  <c r="D8" i="11" l="1"/>
  <c r="E8" i="11" s="1"/>
  <c r="E12" i="11" s="1"/>
  <c r="K30" i="7"/>
</calcChain>
</file>

<file path=xl/sharedStrings.xml><?xml version="1.0" encoding="utf-8"?>
<sst xmlns="http://schemas.openxmlformats.org/spreadsheetml/2006/main" count="481" uniqueCount="314">
  <si>
    <t>Energy Calculations for a system using Ozone Disinfection</t>
  </si>
  <si>
    <t>Pump Efficiency</t>
  </si>
  <si>
    <t>[ % ]</t>
  </si>
  <si>
    <t>Contact Time</t>
  </si>
  <si>
    <t>[min]</t>
  </si>
  <si>
    <t>UV Lamp Size</t>
  </si>
  <si>
    <t>[W]</t>
  </si>
  <si>
    <t>Heating Value Diesel</t>
  </si>
  <si>
    <t>[MJ/L]</t>
  </si>
  <si>
    <t>Catch. Area</t>
  </si>
  <si>
    <r>
      <t>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</si>
  <si>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MTBF</t>
  </si>
  <si>
    <t>Ct_Ozone</t>
  </si>
  <si>
    <t>[mg min/L]</t>
  </si>
  <si>
    <t>40 LPM</t>
  </si>
  <si>
    <t>[Wh]</t>
  </si>
  <si>
    <t>Efficiency of Generator</t>
  </si>
  <si>
    <t>Catch. Tank V</t>
  </si>
  <si>
    <r>
      <t>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</si>
  <si>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 xml:space="preserve">Maintainance </t>
  </si>
  <si>
    <t>per 5 years</t>
  </si>
  <si>
    <t>Energy for O3</t>
  </si>
  <si>
    <t>[MJ / g]</t>
  </si>
  <si>
    <t>Consumption</t>
  </si>
  <si>
    <t>[L/day]</t>
  </si>
  <si>
    <t>Energy not used for first month</t>
  </si>
  <si>
    <t>Cost of Fuel</t>
  </si>
  <si>
    <t>Cost of oil</t>
  </si>
  <si>
    <t>CO2 Emmissions</t>
  </si>
  <si>
    <t>Shipping CO2 Emmissions</t>
  </si>
  <si>
    <t>Minimum</t>
  </si>
  <si>
    <t>Maximum</t>
  </si>
  <si>
    <t>Initial Volume</t>
  </si>
  <si>
    <t>[L]</t>
  </si>
  <si>
    <t>[kg/5 years]</t>
  </si>
  <si>
    <t>SUM -&gt;</t>
  </si>
  <si>
    <t>Day</t>
  </si>
  <si>
    <t>Rain</t>
  </si>
  <si>
    <t>Qin</t>
  </si>
  <si>
    <t>Stored Water</t>
  </si>
  <si>
    <t>Pump Pressure</t>
  </si>
  <si>
    <t>Pump Energy</t>
  </si>
  <si>
    <t>Mass O3</t>
  </si>
  <si>
    <t>Energy for UV</t>
  </si>
  <si>
    <t>Total Energy for Day</t>
  </si>
  <si>
    <t>Diesel Fuel</t>
  </si>
  <si>
    <t>Amount of time since the oil change [days]</t>
  </si>
  <si>
    <t>Amount of time since refuleing  [days]</t>
  </si>
  <si>
    <t>Oil Changes</t>
  </si>
  <si>
    <t>Refueling</t>
  </si>
  <si>
    <t>Satisfaction</t>
  </si>
  <si>
    <t xml:space="preserve">[ date ] </t>
  </si>
  <si>
    <t>[mm]</t>
  </si>
  <si>
    <t>[Pa]</t>
  </si>
  <si>
    <t>[J]</t>
  </si>
  <si>
    <t>[MJ]</t>
  </si>
  <si>
    <t>[mg]</t>
  </si>
  <si>
    <t>[g]</t>
  </si>
  <si>
    <t>Number of Panels</t>
  </si>
  <si>
    <t>Cost</t>
  </si>
  <si>
    <t>Maintainance</t>
  </si>
  <si>
    <t>Area of panels</t>
  </si>
  <si>
    <t>m^2</t>
  </si>
  <si>
    <t>Panels</t>
  </si>
  <si>
    <t>Minumum</t>
  </si>
  <si>
    <t>Efficiency</t>
  </si>
  <si>
    <t>Inverter</t>
  </si>
  <si>
    <t>GHG Emissions</t>
  </si>
  <si>
    <t>kgCO2e</t>
  </si>
  <si>
    <t>Batteries</t>
  </si>
  <si>
    <t>Solar Panels</t>
  </si>
  <si>
    <t>4/year</t>
  </si>
  <si>
    <t># per year</t>
  </si>
  <si>
    <t>Filters</t>
  </si>
  <si>
    <t>Intensity</t>
  </si>
  <si>
    <t>W/m^2</t>
  </si>
  <si>
    <t>Total</t>
  </si>
  <si>
    <t>Eff of Inverter</t>
  </si>
  <si>
    <t>Eff of battery</t>
  </si>
  <si>
    <t>CO2 Emissions</t>
  </si>
  <si>
    <t>[kgCO2e]</t>
  </si>
  <si>
    <t>Capacity of batteries</t>
  </si>
  <si>
    <t>MJ</t>
  </si>
  <si>
    <t>Weather</t>
  </si>
  <si>
    <t>Average Hours Sun</t>
  </si>
  <si>
    <t>January</t>
  </si>
  <si>
    <t>February</t>
  </si>
  <si>
    <t xml:space="preserve">March </t>
  </si>
  <si>
    <t>April</t>
  </si>
  <si>
    <t xml:space="preserve">May </t>
  </si>
  <si>
    <t>June</t>
  </si>
  <si>
    <t xml:space="preserve">July </t>
  </si>
  <si>
    <t>Shipping</t>
  </si>
  <si>
    <t>August</t>
  </si>
  <si>
    <t>September</t>
  </si>
  <si>
    <t>October</t>
  </si>
  <si>
    <t>November</t>
  </si>
  <si>
    <t>December</t>
  </si>
  <si>
    <t>Date</t>
  </si>
  <si>
    <t>Power needed per day</t>
  </si>
  <si>
    <t>Hours of sun</t>
  </si>
  <si>
    <t>Energy into battery</t>
  </si>
  <si>
    <t>Energy Out</t>
  </si>
  <si>
    <t>Energy Remaining</t>
  </si>
  <si>
    <t>[]</t>
  </si>
  <si>
    <t>[h]</t>
  </si>
  <si>
    <t>Maintainance Calculation</t>
  </si>
  <si>
    <t>Parameters</t>
  </si>
  <si>
    <t>Storage Tank Height</t>
  </si>
  <si>
    <t>h</t>
  </si>
  <si>
    <t>m</t>
  </si>
  <si>
    <t>Distance to storage tank</t>
  </si>
  <si>
    <t>L</t>
  </si>
  <si>
    <t>Pipe Diameter</t>
  </si>
  <si>
    <t>D</t>
  </si>
  <si>
    <t>Pipe Area</t>
  </si>
  <si>
    <t>A</t>
  </si>
  <si>
    <t>Pipe Friction Factor</t>
  </si>
  <si>
    <t>f</t>
  </si>
  <si>
    <t>Loss Coeffiecent</t>
  </si>
  <si>
    <t>K</t>
  </si>
  <si>
    <t>Pressure from Storage</t>
  </si>
  <si>
    <t>rho g h</t>
  </si>
  <si>
    <t>Pa</t>
  </si>
  <si>
    <t>C</t>
  </si>
  <si>
    <t>L/day</t>
  </si>
  <si>
    <t>Min Maintainance</t>
  </si>
  <si>
    <t>M_min</t>
  </si>
  <si>
    <t>#/5 years</t>
  </si>
  <si>
    <t>Max Maintainance</t>
  </si>
  <si>
    <t>M_max</t>
  </si>
  <si>
    <t>Cf Value</t>
  </si>
  <si>
    <t>Min Flow Rate</t>
  </si>
  <si>
    <t>Q_min</t>
  </si>
  <si>
    <t>L/min</t>
  </si>
  <si>
    <t>Max Flow Rate</t>
  </si>
  <si>
    <t>Q_max</t>
  </si>
  <si>
    <t>Filter Moduluses</t>
  </si>
  <si>
    <t>Cf</t>
  </si>
  <si>
    <t>Actual Filter</t>
  </si>
  <si>
    <t>Filter Life Data [L]</t>
  </si>
  <si>
    <t>Filter Size</t>
  </si>
  <si>
    <t>Present?</t>
  </si>
  <si>
    <t>[Pa/(m/s))]</t>
  </si>
  <si>
    <t>Life [L]</t>
  </si>
  <si>
    <t>No pre-filter</t>
  </si>
  <si>
    <t>5 µm pre</t>
  </si>
  <si>
    <t>200 µm pre</t>
  </si>
  <si>
    <r>
      <t xml:space="preserve">1 </t>
    </r>
    <r>
      <rPr>
        <sz val="11"/>
        <color theme="1"/>
        <rFont val="Calibri"/>
        <family val="2"/>
      </rPr>
      <t>µm Filter</t>
    </r>
  </si>
  <si>
    <t>y</t>
  </si>
  <si>
    <t>5 µm Filter</t>
  </si>
  <si>
    <t>200 µm Filter</t>
  </si>
  <si>
    <t xml:space="preserve">Total </t>
  </si>
  <si>
    <t>velocity</t>
  </si>
  <si>
    <t>Q</t>
  </si>
  <si>
    <t>Pressure in tank</t>
  </si>
  <si>
    <t>Pressure Loss</t>
  </si>
  <si>
    <t>Attributes</t>
  </si>
  <si>
    <t>Weights</t>
  </si>
  <si>
    <t>[m/s]</t>
  </si>
  <si>
    <t>[L/min]</t>
  </si>
  <si>
    <t>Q_D</t>
  </si>
  <si>
    <t>S(Q_D)</t>
  </si>
  <si>
    <t>M</t>
  </si>
  <si>
    <t>#/year</t>
  </si>
  <si>
    <t>S(M)</t>
  </si>
  <si>
    <t>S(C)</t>
  </si>
  <si>
    <t>Total Volume Through Filter [L]</t>
  </si>
  <si>
    <t>Maintainance for Filter Change</t>
  </si>
  <si>
    <t>Day with</t>
  </si>
  <si>
    <t>Operation</t>
  </si>
  <si>
    <t xml:space="preserve">Health Risk Exposure Factors as a function of Severity and frequency </t>
  </si>
  <si>
    <t>Daily Risk Exposure</t>
  </si>
  <si>
    <t>Weekly Risk Exposure</t>
  </si>
  <si>
    <t>Monthly Risk Exposure</t>
  </si>
  <si>
    <t>Annual Risk Exposure</t>
  </si>
  <si>
    <t xml:space="preserve">Envirnomental Risk Exposure Factors as a function of Severity and frequency </t>
  </si>
  <si>
    <t>Diesel Risk</t>
  </si>
  <si>
    <t xml:space="preserve">Frequency </t>
  </si>
  <si>
    <t>Severity</t>
  </si>
  <si>
    <t>Health</t>
  </si>
  <si>
    <t>Environmental</t>
  </si>
  <si>
    <t>Health Risk Exposure</t>
  </si>
  <si>
    <t>Environmental Exposure</t>
  </si>
  <si>
    <t xml:space="preserve">Total Risk </t>
  </si>
  <si>
    <t>Risk for Solar</t>
  </si>
  <si>
    <t>None</t>
  </si>
  <si>
    <t>[m]</t>
  </si>
  <si>
    <t>Height of Storage Tank</t>
  </si>
  <si>
    <t>Density of Water</t>
  </si>
  <si>
    <t>[kg/m^3]</t>
  </si>
  <si>
    <t>Tank Height</t>
  </si>
  <si>
    <t>Gravity Constant</t>
  </si>
  <si>
    <t>[m/s^2]</t>
  </si>
  <si>
    <t>Distance to Tank x</t>
  </si>
  <si>
    <t>Pump Coeffiecients</t>
  </si>
  <si>
    <t>Pump A</t>
  </si>
  <si>
    <t>Pump B</t>
  </si>
  <si>
    <t>Pump C</t>
  </si>
  <si>
    <t>Distance to Tank y</t>
  </si>
  <si>
    <t>a</t>
  </si>
  <si>
    <t>Distance to tank</t>
  </si>
  <si>
    <t>b</t>
  </si>
  <si>
    <t>c</t>
  </si>
  <si>
    <t>Diameter of Pipe</t>
  </si>
  <si>
    <t>Friction Factor</t>
  </si>
  <si>
    <t>Q_in</t>
  </si>
  <si>
    <t>Flow Velocity</t>
  </si>
  <si>
    <t xml:space="preserve">Pump Pressure </t>
  </si>
  <si>
    <t>System Pressure</t>
  </si>
  <si>
    <t>[LPM]</t>
  </si>
  <si>
    <t>[kPa]</t>
  </si>
  <si>
    <t>Land Use Satifaction</t>
  </si>
  <si>
    <t>Generatior</t>
  </si>
  <si>
    <t xml:space="preserve">Solar </t>
  </si>
  <si>
    <t>Attribute</t>
  </si>
  <si>
    <t>Weight</t>
  </si>
  <si>
    <t>%</t>
  </si>
  <si>
    <t>Relative Cost</t>
  </si>
  <si>
    <t>Health and Environmental Risk</t>
  </si>
  <si>
    <t>Power System GHG Emissions</t>
  </si>
  <si>
    <t>Maintainance Occurances</t>
  </si>
  <si>
    <t>On demand flow rate</t>
  </si>
  <si>
    <t>Reliabilty</t>
  </si>
  <si>
    <t>Land Use</t>
  </si>
  <si>
    <t>Area of Roof (A_c)</t>
  </si>
  <si>
    <t>S(C)=99%</t>
  </si>
  <si>
    <t>Capacity of Catchment Tank</t>
  </si>
  <si>
    <t>m^3</t>
  </si>
  <si>
    <t>S(C)=50%</t>
  </si>
  <si>
    <t>Capacity of tank (V_tank)</t>
  </si>
  <si>
    <t>S(C)=1%</t>
  </si>
  <si>
    <t>Initial Volume of water (V_initial)</t>
  </si>
  <si>
    <t>Overall Satisfaction</t>
  </si>
  <si>
    <t>Consumption (C)</t>
  </si>
  <si>
    <t>Min. Water Consumption(C_min)</t>
  </si>
  <si>
    <t>Max. Water Consumption(C_max)</t>
  </si>
  <si>
    <t xml:space="preserve">Cost over 5 years </t>
  </si>
  <si>
    <t xml:space="preserve">Cost to ship in water </t>
  </si>
  <si>
    <t xml:space="preserve">Area of roof </t>
  </si>
  <si>
    <t>Storage Tank</t>
  </si>
  <si>
    <t>Catchment Tank</t>
  </si>
  <si>
    <t>Tower</t>
  </si>
  <si>
    <t>Shipping in water</t>
  </si>
  <si>
    <t>over 5 years</t>
  </si>
  <si>
    <t>Tower Height (m)</t>
  </si>
  <si>
    <t>Maximim</t>
  </si>
  <si>
    <t>Days water shipped in over 5 years</t>
  </si>
  <si>
    <t>Calculated</t>
  </si>
  <si>
    <t>Daily Rainfall (mm)</t>
  </si>
  <si>
    <t>Q_in (m^3/day)</t>
  </si>
  <si>
    <t>V_water (m^3)</t>
  </si>
  <si>
    <t xml:space="preserve">What days does water need to be shipped in </t>
  </si>
  <si>
    <t>Reliablity</t>
  </si>
  <si>
    <t>Satifaction</t>
  </si>
  <si>
    <t>Minimum Satifaction</t>
  </si>
  <si>
    <t>Piping Costs</t>
  </si>
  <si>
    <t>Cost to ship in water</t>
  </si>
  <si>
    <t xml:space="preserve">Tower </t>
  </si>
  <si>
    <t>Generator</t>
  </si>
  <si>
    <t>Pump</t>
  </si>
  <si>
    <t>Ozone</t>
  </si>
  <si>
    <t>UV</t>
  </si>
  <si>
    <t>UV bulbs</t>
  </si>
  <si>
    <t>Replacement filters</t>
  </si>
  <si>
    <t xml:space="preserve">Battery </t>
  </si>
  <si>
    <t>Cost of Generator</t>
  </si>
  <si>
    <t>Cost Satisfaction</t>
  </si>
  <si>
    <t>Initial Water Level</t>
  </si>
  <si>
    <t>Height of Filter Level</t>
  </si>
  <si>
    <r>
      <rPr>
        <b/>
        <sz val="11"/>
        <color rgb="FF000000"/>
        <rFont val="Calibri"/>
        <family val="2"/>
      </rPr>
      <t xml:space="preserve">Height difference, </t>
    </r>
    <r>
      <rPr>
        <b/>
        <i/>
        <sz val="11"/>
        <color rgb="FF000000"/>
        <rFont val="Calibri"/>
        <family val="2"/>
      </rPr>
      <t>h</t>
    </r>
  </si>
  <si>
    <t>Pressure (pgh)</t>
  </si>
  <si>
    <t>Collected Volume</t>
  </si>
  <si>
    <t>Time</t>
  </si>
  <si>
    <t>Average Flow Rate</t>
  </si>
  <si>
    <t>Velocity</t>
  </si>
  <si>
    <t>Pipe Radius</t>
  </si>
  <si>
    <t>Trial:</t>
  </si>
  <si>
    <t>[mL]</t>
  </si>
  <si>
    <t>[sec]</t>
  </si>
  <si>
    <t>[m^3/s]</t>
  </si>
  <si>
    <t>Cf Value  = 3E-5</t>
  </si>
  <si>
    <t xml:space="preserve"> </t>
  </si>
  <si>
    <t>Design Consumption</t>
  </si>
  <si>
    <t>Avg per day</t>
  </si>
  <si>
    <t>Subsystem</t>
  </si>
  <si>
    <t>Component</t>
  </si>
  <si>
    <t>Input Required</t>
  </si>
  <si>
    <t>Notes</t>
  </si>
  <si>
    <t>Rain Water Collection</t>
  </si>
  <si>
    <t>Roof Catchment</t>
  </si>
  <si>
    <t>Whole Roof</t>
  </si>
  <si>
    <t>Additional Catchment</t>
  </si>
  <si>
    <t>Collection Tank</t>
  </si>
  <si>
    <t>Storage</t>
  </si>
  <si>
    <t>Location x</t>
  </si>
  <si>
    <t>Location y</t>
  </si>
  <si>
    <t xml:space="preserve">Pump </t>
  </si>
  <si>
    <t>Choice</t>
  </si>
  <si>
    <t>Filter</t>
  </si>
  <si>
    <t>Path</t>
  </si>
  <si>
    <t>From tower to house</t>
  </si>
  <si>
    <t>Components</t>
  </si>
  <si>
    <t>All filters</t>
  </si>
  <si>
    <t>Disinfection</t>
  </si>
  <si>
    <t>50 W UV System</t>
  </si>
  <si>
    <t>Chemical</t>
  </si>
  <si>
    <t>Power System</t>
  </si>
  <si>
    <t>Power Strategy</t>
  </si>
  <si>
    <t>Solar</t>
  </si>
  <si>
    <t>Number of batteries</t>
  </si>
  <si>
    <t>Solar Panel Model</t>
  </si>
  <si>
    <t>HES-260</t>
  </si>
  <si>
    <t>2.8 kW DC-AC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</si>
</sst>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BD1D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B8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548235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0">
    <xf numFmtId="0" fontId="0" fillId="0" borderId="0" xfId="0"/>
    <xf numFmtId="0" fontId="2" fillId="0" borderId="0" xfId="0" applyFont="1"/>
    <xf numFmtId="0" fontId="3" fillId="3" borderId="6" xfId="0" applyFont="1" applyFill="1" applyBorder="1"/>
    <xf numFmtId="0" fontId="2" fillId="3" borderId="7" xfId="0" applyFont="1" applyFill="1" applyBorder="1"/>
    <xf numFmtId="0" fontId="0" fillId="5" borderId="5" xfId="0" applyFill="1" applyBorder="1"/>
    <xf numFmtId="0" fontId="3" fillId="5" borderId="6" xfId="0" applyFont="1" applyFill="1" applyBorder="1"/>
    <xf numFmtId="0" fontId="2" fillId="5" borderId="7" xfId="0" applyFont="1" applyFill="1" applyBorder="1"/>
    <xf numFmtId="0" fontId="0" fillId="4" borderId="5" xfId="0" applyFill="1" applyBorder="1"/>
    <xf numFmtId="0" fontId="3" fillId="4" borderId="6" xfId="0" applyFont="1" applyFill="1" applyBorder="1"/>
    <xf numFmtId="1" fontId="2" fillId="4" borderId="7" xfId="0" applyNumberFormat="1" applyFont="1" applyFill="1" applyBorder="1"/>
    <xf numFmtId="0" fontId="0" fillId="0" borderId="5" xfId="0" applyBorder="1"/>
    <xf numFmtId="0" fontId="3" fillId="0" borderId="6" xfId="0" applyFont="1" applyBorder="1"/>
    <xf numFmtId="0" fontId="2" fillId="0" borderId="7" xfId="0" applyFont="1" applyBorder="1"/>
    <xf numFmtId="9" fontId="3" fillId="4" borderId="6" xfId="1" applyFont="1" applyFill="1" applyBorder="1"/>
    <xf numFmtId="0" fontId="5" fillId="0" borderId="0" xfId="0" applyFont="1"/>
    <xf numFmtId="1" fontId="5" fillId="0" borderId="0" xfId="0" applyNumberFormat="1" applyFont="1"/>
    <xf numFmtId="0" fontId="0" fillId="0" borderId="2" xfId="0" applyBorder="1"/>
    <xf numFmtId="0" fontId="3" fillId="0" borderId="3" xfId="0" applyFont="1" applyBorder="1"/>
    <xf numFmtId="0" fontId="2" fillId="0" borderId="4" xfId="0" applyFont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2" applyNumberFormat="1" applyFont="1" applyFill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3" borderId="12" xfId="0" applyFill="1" applyBorder="1"/>
    <xf numFmtId="0" fontId="0" fillId="3" borderId="13" xfId="0" applyFill="1" applyBorder="1"/>
    <xf numFmtId="0" fontId="0" fillId="3" borderId="1" xfId="0" applyFill="1" applyBorder="1"/>
    <xf numFmtId="0" fontId="0" fillId="3" borderId="14" xfId="0" applyFill="1" applyBorder="1"/>
    <xf numFmtId="0" fontId="0" fillId="8" borderId="10" xfId="0" applyFill="1" applyBorder="1"/>
    <xf numFmtId="0" fontId="0" fillId="8" borderId="12" xfId="0" applyFill="1" applyBorder="1"/>
    <xf numFmtId="0" fontId="2" fillId="0" borderId="10" xfId="0" applyFont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8" xfId="0" applyFont="1" applyBorder="1"/>
    <xf numFmtId="0" fontId="2" fillId="0" borderId="20" xfId="0" applyFont="1" applyBorder="1"/>
    <xf numFmtId="0" fontId="9" fillId="0" borderId="0" xfId="0" applyFont="1"/>
    <xf numFmtId="0" fontId="2" fillId="0" borderId="13" xfId="0" applyFont="1" applyBorder="1"/>
    <xf numFmtId="0" fontId="2" fillId="0" borderId="14" xfId="0" applyFont="1" applyBorder="1"/>
    <xf numFmtId="0" fontId="2" fillId="0" borderId="8" xfId="0" applyFont="1" applyBorder="1"/>
    <xf numFmtId="0" fontId="13" fillId="0" borderId="9" xfId="0" applyFont="1" applyBorder="1"/>
    <xf numFmtId="1" fontId="0" fillId="0" borderId="12" xfId="0" applyNumberFormat="1" applyBorder="1"/>
    <xf numFmtId="0" fontId="9" fillId="0" borderId="11" xfId="0" applyFont="1" applyBorder="1"/>
    <xf numFmtId="0" fontId="9" fillId="0" borderId="13" xfId="0" applyFont="1" applyBorder="1"/>
    <xf numFmtId="0" fontId="0" fillId="0" borderId="0" xfId="0" quotePrefix="1"/>
    <xf numFmtId="164" fontId="0" fillId="0" borderId="0" xfId="0" quotePrefix="1" applyNumberFormat="1"/>
    <xf numFmtId="0" fontId="2" fillId="0" borderId="1" xfId="0" applyFont="1" applyBorder="1"/>
    <xf numFmtId="164" fontId="0" fillId="0" borderId="1" xfId="0" quotePrefix="1" applyNumberFormat="1" applyBorder="1"/>
    <xf numFmtId="0" fontId="0" fillId="0" borderId="0" xfId="0" applyAlignment="1">
      <alignment horizontal="center" vertical="center" textRotation="90"/>
    </xf>
    <xf numFmtId="0" fontId="0" fillId="8" borderId="9" xfId="0" applyFill="1" applyBorder="1"/>
    <xf numFmtId="0" fontId="7" fillId="8" borderId="9" xfId="0" applyFont="1" applyFill="1" applyBorder="1"/>
    <xf numFmtId="0" fontId="0" fillId="8" borderId="0" xfId="0" applyFill="1"/>
    <xf numFmtId="0" fontId="7" fillId="8" borderId="0" xfId="0" applyFont="1" applyFill="1"/>
    <xf numFmtId="0" fontId="0" fillId="8" borderId="1" xfId="0" applyFill="1" applyBorder="1"/>
    <xf numFmtId="0" fontId="0" fillId="8" borderId="14" xfId="0" applyFill="1" applyBorder="1"/>
    <xf numFmtId="0" fontId="0" fillId="10" borderId="18" xfId="0" applyFill="1" applyBorder="1"/>
    <xf numFmtId="0" fontId="0" fillId="10" borderId="8" xfId="0" applyFill="1" applyBorder="1"/>
    <xf numFmtId="0" fontId="2" fillId="10" borderId="10" xfId="0" applyFont="1" applyFill="1" applyBorder="1"/>
    <xf numFmtId="0" fontId="2" fillId="10" borderId="18" xfId="0" applyFont="1" applyFill="1" applyBorder="1" applyAlignment="1">
      <alignment horizontal="center" vertical="top"/>
    </xf>
    <xf numFmtId="0" fontId="2" fillId="10" borderId="20" xfId="0" applyFont="1" applyFill="1" applyBorder="1"/>
    <xf numFmtId="0" fontId="2" fillId="10" borderId="13" xfId="0" applyFont="1" applyFill="1" applyBorder="1"/>
    <xf numFmtId="0" fontId="0" fillId="10" borderId="14" xfId="0" applyFill="1" applyBorder="1"/>
    <xf numFmtId="0" fontId="2" fillId="10" borderId="20" xfId="0" applyFont="1" applyFill="1" applyBorder="1" applyAlignment="1">
      <alignment horizontal="center" vertical="top"/>
    </xf>
    <xf numFmtId="0" fontId="12" fillId="10" borderId="1" xfId="0" applyFont="1" applyFill="1" applyBorder="1"/>
    <xf numFmtId="0" fontId="2" fillId="10" borderId="14" xfId="0" applyFont="1" applyFill="1" applyBorder="1"/>
    <xf numFmtId="0" fontId="0" fillId="10" borderId="12" xfId="0" applyFill="1" applyBorder="1"/>
    <xf numFmtId="0" fontId="7" fillId="10" borderId="11" xfId="0" applyFont="1" applyFill="1" applyBorder="1"/>
    <xf numFmtId="0" fontId="7" fillId="10" borderId="12" xfId="0" applyFont="1" applyFill="1" applyBorder="1"/>
    <xf numFmtId="0" fontId="7" fillId="10" borderId="0" xfId="0" applyFont="1" applyFill="1"/>
    <xf numFmtId="0" fontId="11" fillId="10" borderId="12" xfId="0" applyFont="1" applyFill="1" applyBorder="1"/>
    <xf numFmtId="0" fontId="0" fillId="10" borderId="19" xfId="0" applyFill="1" applyBorder="1"/>
    <xf numFmtId="0" fontId="11" fillId="10" borderId="14" xfId="0" applyFont="1" applyFill="1" applyBorder="1"/>
    <xf numFmtId="0" fontId="7" fillId="10" borderId="13" xfId="0" applyFont="1" applyFill="1" applyBorder="1"/>
    <xf numFmtId="0" fontId="7" fillId="10" borderId="14" xfId="0" applyFont="1" applyFill="1" applyBorder="1"/>
    <xf numFmtId="0" fontId="0" fillId="10" borderId="20" xfId="0" applyFill="1" applyBorder="1"/>
    <xf numFmtId="0" fontId="7" fillId="10" borderId="1" xfId="0" applyFont="1" applyFill="1" applyBorder="1"/>
    <xf numFmtId="0" fontId="0" fillId="10" borderId="23" xfId="0" applyFill="1" applyBorder="1"/>
    <xf numFmtId="0" fontId="11" fillId="10" borderId="21" xfId="0" applyFont="1" applyFill="1" applyBorder="1"/>
    <xf numFmtId="0" fontId="0" fillId="10" borderId="21" xfId="0" applyFill="1" applyBorder="1"/>
    <xf numFmtId="0" fontId="7" fillId="10" borderId="8" xfId="0" applyFont="1" applyFill="1" applyBorder="1"/>
    <xf numFmtId="0" fontId="7" fillId="10" borderId="9" xfId="0" applyFont="1" applyFill="1" applyBorder="1"/>
    <xf numFmtId="0" fontId="7" fillId="10" borderId="10" xfId="0" applyFont="1" applyFill="1" applyBorder="1"/>
    <xf numFmtId="0" fontId="11" fillId="0" borderId="1" xfId="0" applyFont="1" applyBorder="1"/>
    <xf numFmtId="0" fontId="11" fillId="0" borderId="14" xfId="0" applyFont="1" applyBorder="1"/>
    <xf numFmtId="0" fontId="0" fillId="0" borderId="11" xfId="0" quotePrefix="1" applyBorder="1"/>
    <xf numFmtId="0" fontId="0" fillId="0" borderId="12" xfId="0" quotePrefix="1" applyBorder="1"/>
    <xf numFmtId="0" fontId="0" fillId="0" borderId="13" xfId="0" quotePrefix="1" applyBorder="1"/>
    <xf numFmtId="0" fontId="0" fillId="0" borderId="1" xfId="0" quotePrefix="1" applyBorder="1"/>
    <xf numFmtId="0" fontId="0" fillId="0" borderId="14" xfId="0" quotePrefix="1" applyBorder="1"/>
    <xf numFmtId="0" fontId="9" fillId="8" borderId="0" xfId="0" applyFont="1" applyFill="1"/>
    <xf numFmtId="0" fontId="9" fillId="8" borderId="1" xfId="0" applyFont="1" applyFill="1" applyBorder="1"/>
    <xf numFmtId="0" fontId="12" fillId="0" borderId="19" xfId="0" applyFont="1" applyBorder="1"/>
    <xf numFmtId="0" fontId="2" fillId="11" borderId="21" xfId="0" applyFont="1" applyFill="1" applyBorder="1"/>
    <xf numFmtId="0" fontId="2" fillId="11" borderId="22" xfId="0" applyFont="1" applyFill="1" applyBorder="1"/>
    <xf numFmtId="0" fontId="2" fillId="11" borderId="23" xfId="0" applyFont="1" applyFill="1" applyBorder="1"/>
    <xf numFmtId="0" fontId="0" fillId="11" borderId="11" xfId="0" applyFill="1" applyBorder="1"/>
    <xf numFmtId="0" fontId="0" fillId="11" borderId="0" xfId="0" applyFill="1"/>
    <xf numFmtId="0" fontId="0" fillId="11" borderId="12" xfId="0" applyFill="1" applyBorder="1"/>
    <xf numFmtId="9" fontId="0" fillId="11" borderId="11" xfId="0" applyNumberFormat="1" applyFill="1" applyBorder="1"/>
    <xf numFmtId="9" fontId="0" fillId="11" borderId="12" xfId="1" quotePrefix="1" applyFont="1" applyFill="1" applyBorder="1"/>
    <xf numFmtId="9" fontId="0" fillId="11" borderId="12" xfId="1" applyFont="1" applyFill="1" applyBorder="1"/>
    <xf numFmtId="0" fontId="0" fillId="11" borderId="13" xfId="0" applyFill="1" applyBorder="1"/>
    <xf numFmtId="0" fontId="0" fillId="11" borderId="1" xfId="0" applyFill="1" applyBorder="1"/>
    <xf numFmtId="0" fontId="0" fillId="11" borderId="14" xfId="0" applyFill="1" applyBorder="1"/>
    <xf numFmtId="9" fontId="0" fillId="11" borderId="13" xfId="0" applyNumberFormat="1" applyFill="1" applyBorder="1"/>
    <xf numFmtId="9" fontId="0" fillId="11" borderId="12" xfId="0" applyNumberFormat="1" applyFill="1" applyBorder="1"/>
    <xf numFmtId="9" fontId="2" fillId="11" borderId="23" xfId="0" applyNumberFormat="1" applyFont="1" applyFill="1" applyBorder="1"/>
    <xf numFmtId="0" fontId="15" fillId="11" borderId="0" xfId="0" applyFont="1" applyFill="1"/>
    <xf numFmtId="164" fontId="9" fillId="0" borderId="0" xfId="0" quotePrefix="1" applyNumberFormat="1" applyFont="1"/>
    <xf numFmtId="0" fontId="2" fillId="12" borderId="26" xfId="0" applyFont="1" applyFill="1" applyBorder="1" applyAlignment="1">
      <alignment horizontal="center"/>
    </xf>
    <xf numFmtId="0" fontId="2" fillId="12" borderId="37" xfId="0" applyFont="1" applyFill="1" applyBorder="1" applyAlignment="1">
      <alignment horizontal="center"/>
    </xf>
    <xf numFmtId="0" fontId="2" fillId="12" borderId="39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4" borderId="37" xfId="0" applyFont="1" applyFill="1" applyBorder="1" applyAlignment="1">
      <alignment horizontal="center"/>
    </xf>
    <xf numFmtId="0" fontId="2" fillId="14" borderId="38" xfId="0" applyFont="1" applyFill="1" applyBorder="1" applyAlignment="1">
      <alignment horizontal="center"/>
    </xf>
    <xf numFmtId="0" fontId="2" fillId="14" borderId="29" xfId="0" applyFont="1" applyFill="1" applyBorder="1" applyAlignment="1">
      <alignment horizontal="center" vertical="center"/>
    </xf>
    <xf numFmtId="0" fontId="2" fillId="14" borderId="32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2" fillId="14" borderId="39" xfId="0" applyFont="1" applyFill="1" applyBorder="1" applyAlignment="1">
      <alignment horizontal="center"/>
    </xf>
    <xf numFmtId="0" fontId="16" fillId="14" borderId="37" xfId="0" applyFont="1" applyFill="1" applyBorder="1" applyAlignment="1">
      <alignment horizontal="center" vertical="center"/>
    </xf>
    <xf numFmtId="0" fontId="16" fillId="14" borderId="2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4" fontId="0" fillId="0" borderId="20" xfId="3" applyFont="1" applyBorder="1"/>
    <xf numFmtId="44" fontId="0" fillId="0" borderId="0" xfId="0" applyNumberFormat="1"/>
    <xf numFmtId="0" fontId="0" fillId="10" borderId="13" xfId="0" applyFill="1" applyBorder="1"/>
    <xf numFmtId="0" fontId="0" fillId="0" borderId="36" xfId="0" applyBorder="1" applyAlignment="1">
      <alignment horizontal="center" vertical="center"/>
    </xf>
    <xf numFmtId="0" fontId="9" fillId="10" borderId="11" xfId="0" applyFont="1" applyFill="1" applyBorder="1"/>
    <xf numFmtId="164" fontId="0" fillId="10" borderId="0" xfId="0" quotePrefix="1" applyNumberFormat="1" applyFill="1"/>
    <xf numFmtId="1" fontId="0" fillId="10" borderId="12" xfId="0" applyNumberFormat="1" applyFill="1" applyBorder="1"/>
    <xf numFmtId="44" fontId="0" fillId="0" borderId="0" xfId="3" applyFont="1"/>
    <xf numFmtId="0" fontId="0" fillId="0" borderId="40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14" borderId="43" xfId="0" applyFont="1" applyFill="1" applyBorder="1" applyAlignment="1">
      <alignment horizontal="center"/>
    </xf>
    <xf numFmtId="0" fontId="2" fillId="14" borderId="44" xfId="0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/>
    </xf>
    <xf numFmtId="0" fontId="2" fillId="14" borderId="45" xfId="0" applyFont="1" applyFill="1" applyBorder="1" applyAlignment="1">
      <alignment horizontal="center" vertical="center"/>
    </xf>
    <xf numFmtId="0" fontId="0" fillId="13" borderId="37" xfId="0" applyFill="1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25" xfId="0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/>
    </xf>
    <xf numFmtId="0" fontId="0" fillId="13" borderId="38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14" borderId="44" xfId="0" applyFont="1" applyFill="1" applyBorder="1" applyAlignment="1">
      <alignment horizontal="center"/>
    </xf>
    <xf numFmtId="0" fontId="0" fillId="0" borderId="35" xfId="0" applyBorder="1"/>
    <xf numFmtId="0" fontId="0" fillId="0" borderId="48" xfId="0" applyBorder="1"/>
    <xf numFmtId="0" fontId="16" fillId="16" borderId="15" xfId="0" applyFont="1" applyFill="1" applyBorder="1"/>
    <xf numFmtId="14" fontId="14" fillId="0" borderId="11" xfId="0" applyNumberFormat="1" applyFont="1" applyBorder="1"/>
    <xf numFmtId="0" fontId="14" fillId="0" borderId="0" xfId="0" applyFont="1"/>
    <xf numFmtId="14" fontId="14" fillId="0" borderId="13" xfId="0" applyNumberFormat="1" applyFont="1" applyBorder="1"/>
    <xf numFmtId="0" fontId="14" fillId="0" borderId="1" xfId="0" applyFont="1" applyBorder="1"/>
    <xf numFmtId="1" fontId="2" fillId="4" borderId="0" xfId="0" applyNumberFormat="1" applyFont="1" applyFill="1"/>
    <xf numFmtId="0" fontId="0" fillId="17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0" xfId="0" applyFill="1"/>
    <xf numFmtId="0" fontId="0" fillId="17" borderId="13" xfId="0" applyFill="1" applyBorder="1"/>
    <xf numFmtId="0" fontId="0" fillId="17" borderId="1" xfId="0" applyFill="1" applyBorder="1"/>
    <xf numFmtId="0" fontId="2" fillId="17" borderId="8" xfId="0" applyFont="1" applyFill="1" applyBorder="1"/>
    <xf numFmtId="0" fontId="0" fillId="17" borderId="12" xfId="0" applyFill="1" applyBorder="1"/>
    <xf numFmtId="0" fontId="0" fillId="17" borderId="14" xfId="0" applyFill="1" applyBorder="1"/>
    <xf numFmtId="0" fontId="2" fillId="3" borderId="8" xfId="0" applyFont="1" applyFill="1" applyBorder="1"/>
    <xf numFmtId="0" fontId="2" fillId="3" borderId="9" xfId="0" applyFont="1" applyFill="1" applyBorder="1"/>
    <xf numFmtId="2" fontId="0" fillId="0" borderId="12" xfId="0" applyNumberFormat="1" applyBorder="1"/>
    <xf numFmtId="2" fontId="0" fillId="10" borderId="8" xfId="0" applyNumberFormat="1" applyFill="1" applyBorder="1"/>
    <xf numFmtId="2" fontId="0" fillId="10" borderId="10" xfId="0" applyNumberFormat="1" applyFill="1" applyBorder="1"/>
    <xf numFmtId="2" fontId="0" fillId="10" borderId="11" xfId="0" applyNumberFormat="1" applyFill="1" applyBorder="1"/>
    <xf numFmtId="2" fontId="0" fillId="10" borderId="12" xfId="0" applyNumberFormat="1" applyFill="1" applyBorder="1"/>
    <xf numFmtId="0" fontId="0" fillId="10" borderId="11" xfId="0" applyFill="1" applyBorder="1"/>
    <xf numFmtId="9" fontId="0" fillId="10" borderId="14" xfId="1" applyFont="1" applyFill="1" applyBorder="1"/>
    <xf numFmtId="2" fontId="0" fillId="5" borderId="20" xfId="0" applyNumberFormat="1" applyFill="1" applyBorder="1"/>
    <xf numFmtId="164" fontId="0" fillId="5" borderId="20" xfId="3" applyNumberFormat="1" applyFont="1" applyFill="1" applyBorder="1"/>
    <xf numFmtId="9" fontId="0" fillId="11" borderId="20" xfId="1" applyFont="1" applyFill="1" applyBorder="1"/>
    <xf numFmtId="0" fontId="0" fillId="18" borderId="8" xfId="0" applyFill="1" applyBorder="1"/>
    <xf numFmtId="0" fontId="0" fillId="18" borderId="9" xfId="0" applyFill="1" applyBorder="1"/>
    <xf numFmtId="0" fontId="0" fillId="18" borderId="10" xfId="0" applyFill="1" applyBorder="1"/>
    <xf numFmtId="0" fontId="0" fillId="18" borderId="11" xfId="0" applyFill="1" applyBorder="1"/>
    <xf numFmtId="0" fontId="0" fillId="18" borderId="0" xfId="0" applyFill="1"/>
    <xf numFmtId="0" fontId="0" fillId="18" borderId="12" xfId="0" applyFill="1" applyBorder="1"/>
    <xf numFmtId="9" fontId="0" fillId="18" borderId="0" xfId="0" applyNumberFormat="1" applyFill="1"/>
    <xf numFmtId="9" fontId="0" fillId="18" borderId="0" xfId="1" applyFont="1" applyFill="1" applyBorder="1"/>
    <xf numFmtId="0" fontId="0" fillId="18" borderId="13" xfId="0" applyFill="1" applyBorder="1"/>
    <xf numFmtId="0" fontId="0" fillId="18" borderId="1" xfId="0" applyFill="1" applyBorder="1"/>
    <xf numFmtId="0" fontId="0" fillId="18" borderId="14" xfId="0" applyFill="1" applyBorder="1"/>
    <xf numFmtId="164" fontId="0" fillId="3" borderId="12" xfId="0" applyNumberFormat="1" applyFill="1" applyBorder="1"/>
    <xf numFmtId="164" fontId="0" fillId="3" borderId="14" xfId="0" applyNumberFormat="1" applyFill="1" applyBorder="1"/>
    <xf numFmtId="2" fontId="0" fillId="0" borderId="14" xfId="0" applyNumberFormat="1" applyBorder="1"/>
    <xf numFmtId="14" fontId="14" fillId="0" borderId="19" xfId="0" applyNumberFormat="1" applyFont="1" applyBorder="1"/>
    <xf numFmtId="14" fontId="14" fillId="0" borderId="20" xfId="0" applyNumberFormat="1" applyFont="1" applyBorder="1"/>
    <xf numFmtId="2" fontId="0" fillId="0" borderId="19" xfId="0" applyNumberFormat="1" applyBorder="1"/>
    <xf numFmtId="2" fontId="0" fillId="0" borderId="20" xfId="0" applyNumberFormat="1" applyBorder="1"/>
    <xf numFmtId="0" fontId="0" fillId="19" borderId="8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3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9" fontId="0" fillId="6" borderId="14" xfId="1" applyFont="1" applyFill="1" applyBorder="1"/>
    <xf numFmtId="0" fontId="0" fillId="20" borderId="8" xfId="0" applyFill="1" applyBorder="1"/>
    <xf numFmtId="0" fontId="0" fillId="20" borderId="10" xfId="0" applyFill="1" applyBorder="1"/>
    <xf numFmtId="0" fontId="0" fillId="20" borderId="11" xfId="0" applyFill="1" applyBorder="1"/>
    <xf numFmtId="44" fontId="0" fillId="20" borderId="12" xfId="3" applyFont="1" applyFill="1" applyBorder="1"/>
    <xf numFmtId="0" fontId="0" fillId="20" borderId="13" xfId="0" applyFill="1" applyBorder="1"/>
    <xf numFmtId="44" fontId="0" fillId="20" borderId="14" xfId="3" applyFont="1" applyFill="1" applyBorder="1"/>
    <xf numFmtId="9" fontId="0" fillId="5" borderId="1" xfId="1" applyFont="1" applyFill="1" applyBorder="1"/>
    <xf numFmtId="0" fontId="2" fillId="3" borderId="53" xfId="0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4" borderId="5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2" borderId="53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5" xfId="0" applyFont="1" applyFill="1" applyBorder="1" applyAlignment="1">
      <alignment horizontal="center" vertical="center"/>
    </xf>
    <xf numFmtId="0" fontId="0" fillId="17" borderId="50" xfId="0" applyFill="1" applyBorder="1"/>
    <xf numFmtId="0" fontId="2" fillId="17" borderId="52" xfId="0" applyFont="1" applyFill="1" applyBorder="1"/>
    <xf numFmtId="0" fontId="2" fillId="17" borderId="15" xfId="0" applyFont="1" applyFill="1" applyBorder="1"/>
    <xf numFmtId="0" fontId="2" fillId="17" borderId="59" xfId="0" applyFont="1" applyFill="1" applyBorder="1"/>
    <xf numFmtId="0" fontId="2" fillId="17" borderId="16" xfId="0" applyFont="1" applyFill="1" applyBorder="1"/>
    <xf numFmtId="0" fontId="2" fillId="17" borderId="49" xfId="0" applyFont="1" applyFill="1" applyBorder="1"/>
    <xf numFmtId="0" fontId="2" fillId="17" borderId="51" xfId="0" applyFont="1" applyFill="1" applyBorder="1"/>
    <xf numFmtId="0" fontId="2" fillId="11" borderId="15" xfId="0" applyFont="1" applyFill="1" applyBorder="1"/>
    <xf numFmtId="0" fontId="2" fillId="17" borderId="57" xfId="0" applyFont="1" applyFill="1" applyBorder="1"/>
    <xf numFmtId="0" fontId="2" fillId="17" borderId="53" xfId="0" applyFont="1" applyFill="1" applyBorder="1"/>
    <xf numFmtId="0" fontId="2" fillId="17" borderId="17" xfId="0" applyFont="1" applyFill="1" applyBorder="1"/>
    <xf numFmtId="0" fontId="2" fillId="21" borderId="15" xfId="0" applyFont="1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0" xfId="0" applyFill="1"/>
    <xf numFmtId="9" fontId="0" fillId="10" borderId="13" xfId="1" applyFont="1" applyFill="1" applyBorder="1"/>
    <xf numFmtId="0" fontId="0" fillId="10" borderId="1" xfId="0" applyFill="1" applyBorder="1"/>
    <xf numFmtId="0" fontId="0" fillId="3" borderId="6" xfId="0" applyFill="1" applyBorder="1"/>
    <xf numFmtId="0" fontId="0" fillId="2" borderId="0" xfId="0" applyFill="1"/>
    <xf numFmtId="0" fontId="0" fillId="2" borderId="64" xfId="0" applyFill="1" applyBorder="1"/>
    <xf numFmtId="9" fontId="3" fillId="2" borderId="65" xfId="1" applyFont="1" applyFill="1" applyBorder="1"/>
    <xf numFmtId="0" fontId="2" fillId="2" borderId="66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49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56" xfId="0" applyBorder="1" applyAlignment="1">
      <alignment horizontal="left"/>
    </xf>
    <xf numFmtId="0" fontId="2" fillId="0" borderId="52" xfId="0" applyFont="1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24" borderId="49" xfId="0" applyFont="1" applyFill="1" applyBorder="1" applyAlignment="1">
      <alignment horizontal="left"/>
    </xf>
    <xf numFmtId="0" fontId="2" fillId="24" borderId="8" xfId="0" applyFont="1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11" xfId="0" applyFill="1" applyBorder="1" applyAlignment="1">
      <alignment horizontal="left"/>
    </xf>
    <xf numFmtId="0" fontId="2" fillId="24" borderId="15" xfId="0" applyFont="1" applyFill="1" applyBorder="1" applyAlignment="1">
      <alignment horizontal="left"/>
    </xf>
    <xf numFmtId="0" fontId="2" fillId="24" borderId="57" xfId="0" applyFont="1" applyFill="1" applyBorder="1" applyAlignment="1">
      <alignment horizontal="left"/>
    </xf>
    <xf numFmtId="0" fontId="0" fillId="24" borderId="55" xfId="0" applyFill="1" applyBorder="1" applyAlignment="1">
      <alignment horizontal="left"/>
    </xf>
    <xf numFmtId="0" fontId="0" fillId="24" borderId="57" xfId="0" applyFill="1" applyBorder="1" applyAlignment="1">
      <alignment horizontal="left"/>
    </xf>
    <xf numFmtId="0" fontId="2" fillId="24" borderId="10" xfId="0" applyFont="1" applyFill="1" applyBorder="1" applyAlignment="1">
      <alignment horizontal="left"/>
    </xf>
    <xf numFmtId="0" fontId="2" fillId="24" borderId="0" xfId="0" applyFont="1" applyFill="1" applyAlignment="1">
      <alignment horizontal="left"/>
    </xf>
    <xf numFmtId="0" fontId="2" fillId="24" borderId="52" xfId="0" applyFont="1" applyFill="1" applyBorder="1" applyAlignment="1">
      <alignment horizontal="left"/>
    </xf>
    <xf numFmtId="0" fontId="2" fillId="24" borderId="55" xfId="0" applyFont="1" applyFill="1" applyBorder="1" applyAlignment="1">
      <alignment horizontal="left"/>
    </xf>
    <xf numFmtId="0" fontId="2" fillId="24" borderId="21" xfId="0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59" xfId="0" applyBorder="1" applyAlignment="1">
      <alignment horizontal="left" vertical="center"/>
    </xf>
    <xf numFmtId="0" fontId="2" fillId="24" borderId="59" xfId="0" applyFont="1" applyFill="1" applyBorder="1" applyAlignment="1">
      <alignment horizontal="left" vertical="center"/>
    </xf>
    <xf numFmtId="0" fontId="2" fillId="24" borderId="59" xfId="0" applyFont="1" applyFill="1" applyBorder="1" applyAlignment="1">
      <alignment horizontal="left"/>
    </xf>
    <xf numFmtId="0" fontId="2" fillId="24" borderId="17" xfId="0" applyFont="1" applyFill="1" applyBorder="1" applyAlignment="1">
      <alignment horizontal="left"/>
    </xf>
    <xf numFmtId="0" fontId="2" fillId="24" borderId="15" xfId="0" applyFont="1" applyFill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" fillId="24" borderId="16" xfId="0" applyFont="1" applyFill="1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2" fillId="11" borderId="18" xfId="0" applyFont="1" applyFill="1" applyBorder="1" applyAlignment="1">
      <alignment horizontal="left"/>
    </xf>
    <xf numFmtId="44" fontId="0" fillId="11" borderId="20" xfId="3" applyFont="1" applyFill="1" applyBorder="1" applyAlignment="1">
      <alignment horizontal="left"/>
    </xf>
    <xf numFmtId="0" fontId="2" fillId="23" borderId="15" xfId="0" applyFont="1" applyFill="1" applyBorder="1"/>
    <xf numFmtId="0" fontId="2" fillId="15" borderId="52" xfId="0" applyFont="1" applyFill="1" applyBorder="1"/>
    <xf numFmtId="0" fontId="2" fillId="15" borderId="49" xfId="0" applyFont="1" applyFill="1" applyBorder="1"/>
    <xf numFmtId="44" fontId="0" fillId="0" borderId="50" xfId="0" applyNumberFormat="1" applyBorder="1"/>
    <xf numFmtId="44" fontId="0" fillId="0" borderId="23" xfId="3" applyFont="1" applyBorder="1" applyAlignment="1"/>
    <xf numFmtId="9" fontId="0" fillId="0" borderId="17" xfId="1" applyFont="1" applyBorder="1" applyAlignment="1"/>
    <xf numFmtId="0" fontId="2" fillId="5" borderId="15" xfId="0" applyFont="1" applyFill="1" applyBorder="1"/>
    <xf numFmtId="0" fontId="0" fillId="5" borderId="15" xfId="0" applyFill="1" applyBorder="1"/>
    <xf numFmtId="44" fontId="0" fillId="0" borderId="0" xfId="3" applyFont="1" applyFill="1" applyBorder="1" applyAlignment="1"/>
    <xf numFmtId="44" fontId="0" fillId="0" borderId="59" xfId="3" applyFont="1" applyFill="1" applyBorder="1" applyAlignment="1"/>
    <xf numFmtId="44" fontId="0" fillId="0" borderId="17" xfId="3" applyFont="1" applyFill="1" applyBorder="1" applyAlignment="1"/>
    <xf numFmtId="0" fontId="0" fillId="5" borderId="52" xfId="0" applyFill="1" applyBorder="1"/>
    <xf numFmtId="44" fontId="0" fillId="0" borderId="20" xfId="3" applyFont="1" applyFill="1" applyBorder="1" applyAlignment="1"/>
    <xf numFmtId="0" fontId="2" fillId="25" borderId="15" xfId="0" applyFont="1" applyFill="1" applyBorder="1"/>
    <xf numFmtId="0" fontId="2" fillId="26" borderId="15" xfId="0" applyFont="1" applyFill="1" applyBorder="1"/>
    <xf numFmtId="0" fontId="2" fillId="23" borderId="55" xfId="0" applyFont="1" applyFill="1" applyBorder="1"/>
    <xf numFmtId="9" fontId="0" fillId="0" borderId="0" xfId="1" applyFont="1" applyFill="1" applyBorder="1" applyAlignment="1"/>
    <xf numFmtId="9" fontId="2" fillId="10" borderId="15" xfId="1" applyFont="1" applyFill="1" applyBorder="1" applyAlignment="1"/>
    <xf numFmtId="44" fontId="0" fillId="0" borderId="15" xfId="0" applyNumberFormat="1" applyBorder="1"/>
    <xf numFmtId="0" fontId="2" fillId="10" borderId="55" xfId="0" applyFont="1" applyFill="1" applyBorder="1"/>
    <xf numFmtId="44" fontId="0" fillId="0" borderId="15" xfId="3" applyFont="1" applyFill="1" applyBorder="1" applyAlignment="1"/>
    <xf numFmtId="44" fontId="0" fillId="0" borderId="16" xfId="3" applyFont="1" applyFill="1" applyBorder="1" applyAlignment="1"/>
    <xf numFmtId="44" fontId="0" fillId="0" borderId="59" xfId="0" applyNumberFormat="1" applyBorder="1"/>
    <xf numFmtId="0" fontId="0" fillId="5" borderId="57" xfId="0" applyFill="1" applyBorder="1"/>
    <xf numFmtId="0" fontId="2" fillId="22" borderId="15" xfId="0" applyFont="1" applyFill="1" applyBorder="1"/>
    <xf numFmtId="0" fontId="2" fillId="15" borderId="57" xfId="0" applyFont="1" applyFill="1" applyBorder="1"/>
    <xf numFmtId="0" fontId="2" fillId="18" borderId="57" xfId="0" applyFont="1" applyFill="1" applyBorder="1"/>
    <xf numFmtId="0" fontId="2" fillId="18" borderId="52" xfId="0" applyFont="1" applyFill="1" applyBorder="1"/>
    <xf numFmtId="0" fontId="2" fillId="18" borderId="49" xfId="0" applyFont="1" applyFill="1" applyBorder="1"/>
    <xf numFmtId="0" fontId="0" fillId="0" borderId="56" xfId="0" applyBorder="1"/>
    <xf numFmtId="0" fontId="2" fillId="3" borderId="52" xfId="0" applyFont="1" applyFill="1" applyBorder="1"/>
    <xf numFmtId="0" fontId="19" fillId="3" borderId="55" xfId="0" applyFont="1" applyFill="1" applyBorder="1"/>
    <xf numFmtId="44" fontId="0" fillId="0" borderId="56" xfId="3" applyFont="1" applyFill="1" applyBorder="1" applyAlignment="1"/>
    <xf numFmtId="0" fontId="0" fillId="0" borderId="58" xfId="0" applyBorder="1"/>
    <xf numFmtId="9" fontId="0" fillId="0" borderId="16" xfId="0" applyNumberFormat="1" applyBorder="1"/>
    <xf numFmtId="9" fontId="0" fillId="0" borderId="17" xfId="0" applyNumberFormat="1" applyBorder="1"/>
    <xf numFmtId="0" fontId="2" fillId="3" borderId="15" xfId="0" applyFont="1" applyFill="1" applyBorder="1"/>
    <xf numFmtId="0" fontId="0" fillId="2" borderId="68" xfId="0" applyFill="1" applyBorder="1"/>
    <xf numFmtId="0" fontId="0" fillId="2" borderId="69" xfId="0" applyFill="1" applyBorder="1"/>
    <xf numFmtId="0" fontId="2" fillId="0" borderId="0" xfId="0" applyFont="1" applyAlignment="1">
      <alignment horizontal="left"/>
    </xf>
    <xf numFmtId="0" fontId="2" fillId="18" borderId="16" xfId="0" applyFont="1" applyFill="1" applyBorder="1" applyAlignment="1">
      <alignment horizontal="left"/>
    </xf>
    <xf numFmtId="0" fontId="0" fillId="0" borderId="33" xfId="0" applyBorder="1" applyAlignment="1">
      <alignment horizontal="left"/>
    </xf>
    <xf numFmtId="9" fontId="0" fillId="0" borderId="0" xfId="1" applyFont="1" applyBorder="1" applyAlignment="1">
      <alignment horizontal="left"/>
    </xf>
    <xf numFmtId="9" fontId="2" fillId="3" borderId="49" xfId="1" applyFont="1" applyFill="1" applyBorder="1" applyAlignment="1">
      <alignment horizontal="left"/>
    </xf>
    <xf numFmtId="0" fontId="10" fillId="3" borderId="8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/>
    </xf>
    <xf numFmtId="0" fontId="10" fillId="3" borderId="54" xfId="0" applyFont="1" applyFill="1" applyBorder="1" applyAlignment="1">
      <alignment horizontal="left"/>
    </xf>
    <xf numFmtId="0" fontId="2" fillId="3" borderId="54" xfId="0" applyFont="1" applyFill="1" applyBorder="1" applyAlignment="1">
      <alignment horizontal="left"/>
    </xf>
    <xf numFmtId="9" fontId="2" fillId="3" borderId="0" xfId="1" applyFont="1" applyFill="1" applyBorder="1" applyAlignment="1">
      <alignment horizontal="left"/>
    </xf>
    <xf numFmtId="0" fontId="2" fillId="3" borderId="59" xfId="0" applyFont="1" applyFill="1" applyBorder="1" applyAlignment="1">
      <alignment horizontal="left"/>
    </xf>
    <xf numFmtId="0" fontId="2" fillId="18" borderId="15" xfId="0" applyFont="1" applyFill="1" applyBorder="1" applyAlignment="1">
      <alignment horizontal="left"/>
    </xf>
    <xf numFmtId="9" fontId="0" fillId="0" borderId="33" xfId="1" applyFont="1" applyBorder="1" applyAlignment="1">
      <alignment horizontal="left"/>
    </xf>
    <xf numFmtId="14" fontId="0" fillId="0" borderId="52" xfId="0" applyNumberFormat="1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60" xfId="0" applyBorder="1" applyAlignment="1">
      <alignment horizontal="left"/>
    </xf>
    <xf numFmtId="9" fontId="0" fillId="0" borderId="61" xfId="1" applyFont="1" applyBorder="1" applyAlignment="1">
      <alignment horizontal="left"/>
    </xf>
    <xf numFmtId="14" fontId="0" fillId="0" borderId="57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9" fontId="0" fillId="0" borderId="19" xfId="1" applyFont="1" applyBorder="1" applyAlignment="1">
      <alignment horizontal="left"/>
    </xf>
    <xf numFmtId="14" fontId="0" fillId="0" borderId="55" xfId="0" applyNumberFormat="1" applyBorder="1" applyAlignment="1">
      <alignment horizontal="left"/>
    </xf>
    <xf numFmtId="0" fontId="0" fillId="0" borderId="62" xfId="0" applyBorder="1" applyAlignment="1">
      <alignment horizontal="left"/>
    </xf>
    <xf numFmtId="9" fontId="0" fillId="0" borderId="63" xfId="1" applyFont="1" applyBorder="1" applyAlignment="1">
      <alignment horizontal="left"/>
    </xf>
    <xf numFmtId="0" fontId="2" fillId="7" borderId="16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9" fontId="2" fillId="10" borderId="15" xfId="1" applyFont="1" applyFill="1" applyBorder="1" applyAlignment="1">
      <alignment horizontal="left"/>
    </xf>
    <xf numFmtId="0" fontId="0" fillId="0" borderId="12" xfId="1" applyNumberFormat="1" applyFont="1" applyFill="1" applyBorder="1" applyAlignment="1">
      <alignment horizontal="left"/>
    </xf>
    <xf numFmtId="44" fontId="0" fillId="0" borderId="20" xfId="3" applyFont="1" applyFill="1" applyBorder="1" applyAlignment="1">
      <alignment horizontal="left"/>
    </xf>
    <xf numFmtId="0" fontId="2" fillId="5" borderId="15" xfId="0" applyFont="1" applyFill="1" applyBorder="1" applyAlignment="1">
      <alignment horizontal="left"/>
    </xf>
    <xf numFmtId="0" fontId="2" fillId="5" borderId="52" xfId="0" applyFont="1" applyFill="1" applyBorder="1" applyAlignment="1">
      <alignment horizontal="left"/>
    </xf>
    <xf numFmtId="0" fontId="2" fillId="5" borderId="49" xfId="0" applyFont="1" applyFill="1" applyBorder="1" applyAlignment="1">
      <alignment horizontal="left"/>
    </xf>
    <xf numFmtId="9" fontId="0" fillId="0" borderId="0" xfId="1" applyFont="1" applyFill="1" applyBorder="1"/>
    <xf numFmtId="165" fontId="0" fillId="0" borderId="16" xfId="0" applyNumberFormat="1" applyBorder="1"/>
    <xf numFmtId="165" fontId="0" fillId="0" borderId="58" xfId="0" applyNumberFormat="1" applyBorder="1"/>
    <xf numFmtId="165" fontId="0" fillId="0" borderId="59" xfId="0" applyNumberFormat="1" applyBorder="1"/>
    <xf numFmtId="9" fontId="0" fillId="0" borderId="52" xfId="1" applyFont="1" applyFill="1" applyBorder="1"/>
    <xf numFmtId="165" fontId="0" fillId="0" borderId="12" xfId="0" applyNumberFormat="1" applyBorder="1"/>
    <xf numFmtId="9" fontId="0" fillId="0" borderId="57" xfId="1" applyFont="1" applyFill="1" applyBorder="1"/>
    <xf numFmtId="165" fontId="0" fillId="0" borderId="50" xfId="1" applyNumberFormat="1" applyFont="1" applyFill="1" applyBorder="1"/>
    <xf numFmtId="165" fontId="2" fillId="17" borderId="50" xfId="0" applyNumberFormat="1" applyFont="1" applyFill="1" applyBorder="1"/>
    <xf numFmtId="0" fontId="0" fillId="7" borderId="18" xfId="0" applyFill="1" applyBorder="1"/>
    <xf numFmtId="0" fontId="0" fillId="7" borderId="20" xfId="0" applyFill="1" applyBorder="1"/>
    <xf numFmtId="165" fontId="0" fillId="17" borderId="50" xfId="0" applyNumberFormat="1" applyFill="1" applyBorder="1"/>
    <xf numFmtId="0" fontId="0" fillId="19" borderId="12" xfId="0" applyFill="1" applyBorder="1"/>
    <xf numFmtId="0" fontId="0" fillId="19" borderId="14" xfId="0" applyFill="1" applyBorder="1"/>
    <xf numFmtId="0" fontId="13" fillId="8" borderId="17" xfId="0" applyFont="1" applyFill="1" applyBorder="1" applyAlignment="1">
      <alignment horizontal="left"/>
    </xf>
    <xf numFmtId="0" fontId="2" fillId="8" borderId="52" xfId="0" applyFont="1" applyFill="1" applyBorder="1" applyAlignment="1">
      <alignment horizontal="left"/>
    </xf>
    <xf numFmtId="0" fontId="2" fillId="8" borderId="49" xfId="0" applyFont="1" applyFill="1" applyBorder="1" applyAlignment="1">
      <alignment horizontal="left"/>
    </xf>
    <xf numFmtId="9" fontId="9" fillId="0" borderId="56" xfId="1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5" borderId="57" xfId="0" applyFont="1" applyFill="1" applyBorder="1" applyAlignment="1">
      <alignment horizontal="left"/>
    </xf>
    <xf numFmtId="44" fontId="0" fillId="0" borderId="52" xfId="3" applyFont="1" applyFill="1" applyBorder="1" applyAlignment="1">
      <alignment horizontal="left"/>
    </xf>
    <xf numFmtId="44" fontId="0" fillId="0" borderId="57" xfId="3" applyFont="1" applyFill="1" applyBorder="1" applyAlignment="1">
      <alignment horizontal="left"/>
    </xf>
    <xf numFmtId="44" fontId="0" fillId="0" borderId="55" xfId="0" applyNumberFormat="1" applyBorder="1" applyAlignment="1">
      <alignment horizontal="left"/>
    </xf>
    <xf numFmtId="0" fontId="13" fillId="8" borderId="16" xfId="0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13" fillId="8" borderId="15" xfId="0" applyFont="1" applyFill="1" applyBorder="1" applyAlignment="1">
      <alignment horizontal="left"/>
    </xf>
    <xf numFmtId="44" fontId="9" fillId="0" borderId="14" xfId="3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2" fillId="0" borderId="51" xfId="0" applyFont="1" applyBorder="1" applyAlignment="1">
      <alignment horizontal="left"/>
    </xf>
    <xf numFmtId="0" fontId="2" fillId="0" borderId="50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13" xfId="0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6" fillId="0" borderId="5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53" xfId="0" applyFont="1" applyBorder="1" applyAlignment="1">
      <alignment horizontal="left"/>
    </xf>
    <xf numFmtId="0" fontId="2" fillId="0" borderId="54" xfId="0" applyFont="1" applyBorder="1" applyAlignment="1">
      <alignment horizontal="left"/>
    </xf>
    <xf numFmtId="0" fontId="2" fillId="3" borderId="52" xfId="0" applyFont="1" applyFill="1" applyBorder="1" applyAlignment="1">
      <alignment horizontal="left"/>
    </xf>
    <xf numFmtId="0" fontId="2" fillId="3" borderId="49" xfId="0" applyFont="1" applyFill="1" applyBorder="1" applyAlignment="1">
      <alignment horizontal="left"/>
    </xf>
    <xf numFmtId="0" fontId="2" fillId="3" borderId="52" xfId="0" applyFont="1" applyFill="1" applyBorder="1" applyAlignment="1">
      <alignment horizontal="left" vertical="center"/>
    </xf>
    <xf numFmtId="0" fontId="21" fillId="3" borderId="49" xfId="0" applyFont="1" applyFill="1" applyBorder="1" applyAlignment="1">
      <alignment horizontal="left"/>
    </xf>
    <xf numFmtId="0" fontId="21" fillId="3" borderId="15" xfId="0" applyFont="1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0" fillId="0" borderId="58" xfId="0" applyFont="1" applyBorder="1" applyAlignment="1">
      <alignment horizontal="left"/>
    </xf>
    <xf numFmtId="0" fontId="20" fillId="0" borderId="56" xfId="0" applyFont="1" applyBorder="1" applyAlignment="1">
      <alignment horizontal="left"/>
    </xf>
    <xf numFmtId="0" fontId="2" fillId="21" borderId="49" xfId="0" applyFont="1" applyFill="1" applyBorder="1" applyAlignment="1">
      <alignment horizontal="left"/>
    </xf>
    <xf numFmtId="0" fontId="2" fillId="21" borderId="55" xfId="0" applyFont="1" applyFill="1" applyBorder="1" applyAlignment="1">
      <alignment horizontal="left"/>
    </xf>
    <xf numFmtId="0" fontId="18" fillId="21" borderId="35" xfId="0" applyFont="1" applyFill="1" applyBorder="1" applyAlignment="1">
      <alignment horizontal="left"/>
    </xf>
    <xf numFmtId="0" fontId="13" fillId="21" borderId="16" xfId="0" applyFont="1" applyFill="1" applyBorder="1" applyAlignment="1">
      <alignment horizontal="left"/>
    </xf>
    <xf numFmtId="0" fontId="2" fillId="21" borderId="15" xfId="0" applyFont="1" applyFill="1" applyBorder="1" applyAlignment="1">
      <alignment horizontal="left"/>
    </xf>
    <xf numFmtId="0" fontId="2" fillId="21" borderId="52" xfId="0" applyFont="1" applyFill="1" applyBorder="1" applyAlignment="1">
      <alignment horizontal="left"/>
    </xf>
    <xf numFmtId="0" fontId="21" fillId="21" borderId="56" xfId="0" applyFont="1" applyFill="1" applyBorder="1" applyAlignment="1">
      <alignment horizontal="left"/>
    </xf>
    <xf numFmtId="0" fontId="2" fillId="17" borderId="53" xfId="0" applyFont="1" applyFill="1" applyBorder="1" applyAlignment="1">
      <alignment horizontal="center" vertical="center" wrapText="1"/>
    </xf>
    <xf numFmtId="0" fontId="2" fillId="17" borderId="35" xfId="0" applyFont="1" applyFill="1" applyBorder="1" applyAlignment="1">
      <alignment horizontal="center" vertical="center" wrapText="1"/>
    </xf>
    <xf numFmtId="0" fontId="2" fillId="17" borderId="53" xfId="0" applyFont="1" applyFill="1" applyBorder="1" applyAlignment="1">
      <alignment horizontal="center" vertical="center"/>
    </xf>
    <xf numFmtId="0" fontId="2" fillId="17" borderId="35" xfId="0" applyFont="1" applyFill="1" applyBorder="1" applyAlignment="1">
      <alignment horizontal="center" vertical="center"/>
    </xf>
    <xf numFmtId="0" fontId="2" fillId="17" borderId="54" xfId="0" applyFont="1" applyFill="1" applyBorder="1" applyAlignment="1">
      <alignment horizontal="center" vertical="center"/>
    </xf>
    <xf numFmtId="0" fontId="2" fillId="17" borderId="5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 textRotation="90"/>
    </xf>
    <xf numFmtId="0" fontId="2" fillId="10" borderId="19" xfId="0" applyFont="1" applyFill="1" applyBorder="1" applyAlignment="1">
      <alignment horizontal="center" textRotation="90"/>
    </xf>
    <xf numFmtId="0" fontId="2" fillId="10" borderId="20" xfId="0" applyFont="1" applyFill="1" applyBorder="1" applyAlignment="1">
      <alignment horizontal="center" textRotation="90"/>
    </xf>
    <xf numFmtId="0" fontId="0" fillId="8" borderId="8" xfId="0" applyFill="1" applyBorder="1" applyAlignment="1">
      <alignment horizontal="center" vertical="center" textRotation="90"/>
    </xf>
    <xf numFmtId="0" fontId="0" fillId="8" borderId="11" xfId="0" applyFill="1" applyBorder="1" applyAlignment="1">
      <alignment horizontal="center" vertical="center" textRotation="90"/>
    </xf>
    <xf numFmtId="0" fontId="0" fillId="8" borderId="13" xfId="0" applyFill="1" applyBorder="1" applyAlignment="1">
      <alignment horizontal="center" vertical="center" textRotation="90"/>
    </xf>
    <xf numFmtId="0" fontId="2" fillId="11" borderId="21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5" borderId="0" xfId="0" applyFill="1"/>
    <xf numFmtId="0" fontId="0" fillId="5" borderId="12" xfId="0" applyFill="1" applyBorder="1"/>
    <xf numFmtId="0" fontId="0" fillId="5" borderId="1" xfId="0" applyFill="1" applyBorder="1"/>
    <xf numFmtId="0" fontId="0" fillId="5" borderId="14" xfId="0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2" fillId="3" borderId="57" xfId="0" applyFont="1" applyFill="1" applyBorder="1" applyAlignment="1">
      <alignment horizontal="left" vertical="center"/>
    </xf>
    <xf numFmtId="0" fontId="2" fillId="24" borderId="57" xfId="0" applyFont="1" applyFill="1" applyBorder="1" applyAlignment="1">
      <alignment horizontal="left" vertical="center"/>
    </xf>
    <xf numFmtId="0" fontId="2" fillId="24" borderId="55" xfId="0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left" vertic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D1D1"/>
      <color rgb="FFAB81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Energy</a:t>
            </a:r>
            <a:r>
              <a:rPr lang="en-CA" baseline="0"/>
              <a:t> needed vs. Energy in batteries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Solar!$B$29</c:f>
              <c:strCache>
                <c:ptCount val="1"/>
                <c:pt idx="0">
                  <c:v>Power needed per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Solar!$A$30:$A$760</c:f>
              <c:strCache>
                <c:ptCount val="731"/>
                <c:pt idx="0">
                  <c:v>[]</c:v>
                </c:pt>
                <c:pt idx="1">
                  <c:v>2014-01-01</c:v>
                </c:pt>
                <c:pt idx="2">
                  <c:v>2014-01-02</c:v>
                </c:pt>
                <c:pt idx="3">
                  <c:v>2014-01-03</c:v>
                </c:pt>
                <c:pt idx="4">
                  <c:v>2014-01-04</c:v>
                </c:pt>
                <c:pt idx="5">
                  <c:v>2014-01-05</c:v>
                </c:pt>
                <c:pt idx="6">
                  <c:v>2014-01-06</c:v>
                </c:pt>
                <c:pt idx="7">
                  <c:v>2014-01-07</c:v>
                </c:pt>
                <c:pt idx="8">
                  <c:v>2014-01-08</c:v>
                </c:pt>
                <c:pt idx="9">
                  <c:v>2014-01-09</c:v>
                </c:pt>
                <c:pt idx="10">
                  <c:v>2014-01-10</c:v>
                </c:pt>
                <c:pt idx="11">
                  <c:v>2014-01-11</c:v>
                </c:pt>
                <c:pt idx="12">
                  <c:v>2014-01-12</c:v>
                </c:pt>
                <c:pt idx="13">
                  <c:v>2014-01-13</c:v>
                </c:pt>
                <c:pt idx="14">
                  <c:v>2014-01-14</c:v>
                </c:pt>
                <c:pt idx="15">
                  <c:v>2014-01-15</c:v>
                </c:pt>
                <c:pt idx="16">
                  <c:v>2014-01-16</c:v>
                </c:pt>
                <c:pt idx="17">
                  <c:v>2014-01-17</c:v>
                </c:pt>
                <c:pt idx="18">
                  <c:v>2014-01-18</c:v>
                </c:pt>
                <c:pt idx="19">
                  <c:v>2014-01-19</c:v>
                </c:pt>
                <c:pt idx="20">
                  <c:v>2014-01-20</c:v>
                </c:pt>
                <c:pt idx="21">
                  <c:v>2014-01-21</c:v>
                </c:pt>
                <c:pt idx="22">
                  <c:v>2014-01-22</c:v>
                </c:pt>
                <c:pt idx="23">
                  <c:v>2014-01-23</c:v>
                </c:pt>
                <c:pt idx="24">
                  <c:v>2014-01-24</c:v>
                </c:pt>
                <c:pt idx="25">
                  <c:v>2014-01-25</c:v>
                </c:pt>
                <c:pt idx="26">
                  <c:v>2014-01-26</c:v>
                </c:pt>
                <c:pt idx="27">
                  <c:v>2014-01-27</c:v>
                </c:pt>
                <c:pt idx="28">
                  <c:v>2014-01-28</c:v>
                </c:pt>
                <c:pt idx="29">
                  <c:v>2014-01-29</c:v>
                </c:pt>
                <c:pt idx="30">
                  <c:v>2014-01-30</c:v>
                </c:pt>
                <c:pt idx="31">
                  <c:v>2014-01-31</c:v>
                </c:pt>
                <c:pt idx="32">
                  <c:v>2014-02-01</c:v>
                </c:pt>
                <c:pt idx="33">
                  <c:v>2014-02-02</c:v>
                </c:pt>
                <c:pt idx="34">
                  <c:v>2014-02-03</c:v>
                </c:pt>
                <c:pt idx="35">
                  <c:v>2014-02-04</c:v>
                </c:pt>
                <c:pt idx="36">
                  <c:v>2014-02-05</c:v>
                </c:pt>
                <c:pt idx="37">
                  <c:v>2014-02-06</c:v>
                </c:pt>
                <c:pt idx="38">
                  <c:v>2014-02-07</c:v>
                </c:pt>
                <c:pt idx="39">
                  <c:v>2014-02-08</c:v>
                </c:pt>
                <c:pt idx="40">
                  <c:v>2014-02-09</c:v>
                </c:pt>
                <c:pt idx="41">
                  <c:v>2014-02-10</c:v>
                </c:pt>
                <c:pt idx="42">
                  <c:v>2014-02-11</c:v>
                </c:pt>
                <c:pt idx="43">
                  <c:v>2014-02-12</c:v>
                </c:pt>
                <c:pt idx="44">
                  <c:v>2014-02-13</c:v>
                </c:pt>
                <c:pt idx="45">
                  <c:v>2014-02-14</c:v>
                </c:pt>
                <c:pt idx="46">
                  <c:v>2014-02-15</c:v>
                </c:pt>
                <c:pt idx="47">
                  <c:v>2014-02-16</c:v>
                </c:pt>
                <c:pt idx="48">
                  <c:v>2014-02-17</c:v>
                </c:pt>
                <c:pt idx="49">
                  <c:v>2014-02-18</c:v>
                </c:pt>
                <c:pt idx="50">
                  <c:v>2014-02-19</c:v>
                </c:pt>
                <c:pt idx="51">
                  <c:v>2014-02-20</c:v>
                </c:pt>
                <c:pt idx="52">
                  <c:v>2014-02-21</c:v>
                </c:pt>
                <c:pt idx="53">
                  <c:v>2014-02-22</c:v>
                </c:pt>
                <c:pt idx="54">
                  <c:v>2014-02-23</c:v>
                </c:pt>
                <c:pt idx="55">
                  <c:v>2014-02-24</c:v>
                </c:pt>
                <c:pt idx="56">
                  <c:v>2014-02-25</c:v>
                </c:pt>
                <c:pt idx="57">
                  <c:v>2014-02-26</c:v>
                </c:pt>
                <c:pt idx="58">
                  <c:v>2014-02-27</c:v>
                </c:pt>
                <c:pt idx="59">
                  <c:v>2014-02-28</c:v>
                </c:pt>
                <c:pt idx="60">
                  <c:v>2014-03-01</c:v>
                </c:pt>
                <c:pt idx="61">
                  <c:v>2014-03-02</c:v>
                </c:pt>
                <c:pt idx="62">
                  <c:v>2014-03-03</c:v>
                </c:pt>
                <c:pt idx="63">
                  <c:v>2014-03-04</c:v>
                </c:pt>
                <c:pt idx="64">
                  <c:v>2014-03-05</c:v>
                </c:pt>
                <c:pt idx="65">
                  <c:v>2014-03-06</c:v>
                </c:pt>
                <c:pt idx="66">
                  <c:v>2014-03-07</c:v>
                </c:pt>
                <c:pt idx="67">
                  <c:v>2014-03-08</c:v>
                </c:pt>
                <c:pt idx="68">
                  <c:v>2014-03-09</c:v>
                </c:pt>
                <c:pt idx="69">
                  <c:v>2014-03-10</c:v>
                </c:pt>
                <c:pt idx="70">
                  <c:v>2014-03-11</c:v>
                </c:pt>
                <c:pt idx="71">
                  <c:v>2014-03-12</c:v>
                </c:pt>
                <c:pt idx="72">
                  <c:v>2014-03-13</c:v>
                </c:pt>
                <c:pt idx="73">
                  <c:v>2014-03-14</c:v>
                </c:pt>
                <c:pt idx="74">
                  <c:v>2014-03-15</c:v>
                </c:pt>
                <c:pt idx="75">
                  <c:v>2014-03-16</c:v>
                </c:pt>
                <c:pt idx="76">
                  <c:v>2014-03-17</c:v>
                </c:pt>
                <c:pt idx="77">
                  <c:v>2014-03-18</c:v>
                </c:pt>
                <c:pt idx="78">
                  <c:v>2014-03-19</c:v>
                </c:pt>
                <c:pt idx="79">
                  <c:v>2014-03-20</c:v>
                </c:pt>
                <c:pt idx="80">
                  <c:v>2014-03-21</c:v>
                </c:pt>
                <c:pt idx="81">
                  <c:v>2014-03-22</c:v>
                </c:pt>
                <c:pt idx="82">
                  <c:v>2014-03-23</c:v>
                </c:pt>
                <c:pt idx="83">
                  <c:v>2014-03-24</c:v>
                </c:pt>
                <c:pt idx="84">
                  <c:v>2014-03-25</c:v>
                </c:pt>
                <c:pt idx="85">
                  <c:v>2014-03-26</c:v>
                </c:pt>
                <c:pt idx="86">
                  <c:v>2014-03-27</c:v>
                </c:pt>
                <c:pt idx="87">
                  <c:v>2014-03-28</c:v>
                </c:pt>
                <c:pt idx="88">
                  <c:v>2014-03-29</c:v>
                </c:pt>
                <c:pt idx="89">
                  <c:v>2014-03-30</c:v>
                </c:pt>
                <c:pt idx="90">
                  <c:v>2014-03-31</c:v>
                </c:pt>
                <c:pt idx="91">
                  <c:v>2014-04-01</c:v>
                </c:pt>
                <c:pt idx="92">
                  <c:v>2014-04-02</c:v>
                </c:pt>
                <c:pt idx="93">
                  <c:v>2014-04-03</c:v>
                </c:pt>
                <c:pt idx="94">
                  <c:v>2014-04-04</c:v>
                </c:pt>
                <c:pt idx="95">
                  <c:v>2014-04-05</c:v>
                </c:pt>
                <c:pt idx="96">
                  <c:v>2014-04-06</c:v>
                </c:pt>
                <c:pt idx="97">
                  <c:v>2014-04-07</c:v>
                </c:pt>
                <c:pt idx="98">
                  <c:v>2014-04-08</c:v>
                </c:pt>
                <c:pt idx="99">
                  <c:v>2014-04-09</c:v>
                </c:pt>
                <c:pt idx="100">
                  <c:v>2014-04-10</c:v>
                </c:pt>
                <c:pt idx="101">
                  <c:v>2014-04-11</c:v>
                </c:pt>
                <c:pt idx="102">
                  <c:v>2014-04-12</c:v>
                </c:pt>
                <c:pt idx="103">
                  <c:v>2014-04-13</c:v>
                </c:pt>
                <c:pt idx="104">
                  <c:v>2014-04-14</c:v>
                </c:pt>
                <c:pt idx="105">
                  <c:v>2014-04-15</c:v>
                </c:pt>
                <c:pt idx="106">
                  <c:v>2014-04-16</c:v>
                </c:pt>
                <c:pt idx="107">
                  <c:v>2014-04-17</c:v>
                </c:pt>
                <c:pt idx="108">
                  <c:v>2014-04-18</c:v>
                </c:pt>
                <c:pt idx="109">
                  <c:v>2014-04-19</c:v>
                </c:pt>
                <c:pt idx="110">
                  <c:v>2014-04-20</c:v>
                </c:pt>
                <c:pt idx="111">
                  <c:v>2014-04-21</c:v>
                </c:pt>
                <c:pt idx="112">
                  <c:v>2014-04-22</c:v>
                </c:pt>
                <c:pt idx="113">
                  <c:v>2014-04-23</c:v>
                </c:pt>
                <c:pt idx="114">
                  <c:v>2014-04-24</c:v>
                </c:pt>
                <c:pt idx="115">
                  <c:v>2014-04-25</c:v>
                </c:pt>
                <c:pt idx="116">
                  <c:v>2014-04-26</c:v>
                </c:pt>
                <c:pt idx="117">
                  <c:v>2014-04-27</c:v>
                </c:pt>
                <c:pt idx="118">
                  <c:v>2014-04-28</c:v>
                </c:pt>
                <c:pt idx="119">
                  <c:v>2014-04-29</c:v>
                </c:pt>
                <c:pt idx="120">
                  <c:v>2014-04-30</c:v>
                </c:pt>
                <c:pt idx="121">
                  <c:v>2014-05-01</c:v>
                </c:pt>
                <c:pt idx="122">
                  <c:v>2014-05-02</c:v>
                </c:pt>
                <c:pt idx="123">
                  <c:v>2014-05-03</c:v>
                </c:pt>
                <c:pt idx="124">
                  <c:v>2014-05-04</c:v>
                </c:pt>
                <c:pt idx="125">
                  <c:v>2014-05-05</c:v>
                </c:pt>
                <c:pt idx="126">
                  <c:v>2014-05-06</c:v>
                </c:pt>
                <c:pt idx="127">
                  <c:v>2014-05-07</c:v>
                </c:pt>
                <c:pt idx="128">
                  <c:v>2014-05-08</c:v>
                </c:pt>
                <c:pt idx="129">
                  <c:v>2014-05-09</c:v>
                </c:pt>
                <c:pt idx="130">
                  <c:v>2014-05-10</c:v>
                </c:pt>
                <c:pt idx="131">
                  <c:v>2014-05-11</c:v>
                </c:pt>
                <c:pt idx="132">
                  <c:v>2014-05-12</c:v>
                </c:pt>
                <c:pt idx="133">
                  <c:v>2014-05-13</c:v>
                </c:pt>
                <c:pt idx="134">
                  <c:v>2014-05-14</c:v>
                </c:pt>
                <c:pt idx="135">
                  <c:v>2014-05-15</c:v>
                </c:pt>
                <c:pt idx="136">
                  <c:v>2014-05-16</c:v>
                </c:pt>
                <c:pt idx="137">
                  <c:v>2014-05-17</c:v>
                </c:pt>
                <c:pt idx="138">
                  <c:v>2014-05-18</c:v>
                </c:pt>
                <c:pt idx="139">
                  <c:v>2014-05-19</c:v>
                </c:pt>
                <c:pt idx="140">
                  <c:v>2014-05-20</c:v>
                </c:pt>
                <c:pt idx="141">
                  <c:v>2014-05-21</c:v>
                </c:pt>
                <c:pt idx="142">
                  <c:v>2014-05-22</c:v>
                </c:pt>
                <c:pt idx="143">
                  <c:v>2014-05-23</c:v>
                </c:pt>
                <c:pt idx="144">
                  <c:v>2014-05-24</c:v>
                </c:pt>
                <c:pt idx="145">
                  <c:v>2014-05-25</c:v>
                </c:pt>
                <c:pt idx="146">
                  <c:v>2014-05-26</c:v>
                </c:pt>
                <c:pt idx="147">
                  <c:v>2014-05-27</c:v>
                </c:pt>
                <c:pt idx="148">
                  <c:v>2014-05-28</c:v>
                </c:pt>
                <c:pt idx="149">
                  <c:v>2014-05-29</c:v>
                </c:pt>
                <c:pt idx="150">
                  <c:v>2014-05-30</c:v>
                </c:pt>
                <c:pt idx="151">
                  <c:v>2014-05-31</c:v>
                </c:pt>
                <c:pt idx="152">
                  <c:v>2014-06-01</c:v>
                </c:pt>
                <c:pt idx="153">
                  <c:v>2014-06-02</c:v>
                </c:pt>
                <c:pt idx="154">
                  <c:v>2014-06-03</c:v>
                </c:pt>
                <c:pt idx="155">
                  <c:v>2014-06-04</c:v>
                </c:pt>
                <c:pt idx="156">
                  <c:v>2014-06-05</c:v>
                </c:pt>
                <c:pt idx="157">
                  <c:v>2014-06-06</c:v>
                </c:pt>
                <c:pt idx="158">
                  <c:v>2014-06-07</c:v>
                </c:pt>
                <c:pt idx="159">
                  <c:v>2014-06-08</c:v>
                </c:pt>
                <c:pt idx="160">
                  <c:v>2014-06-09</c:v>
                </c:pt>
                <c:pt idx="161">
                  <c:v>2014-06-10</c:v>
                </c:pt>
                <c:pt idx="162">
                  <c:v>2014-06-11</c:v>
                </c:pt>
                <c:pt idx="163">
                  <c:v>2014-06-12</c:v>
                </c:pt>
                <c:pt idx="164">
                  <c:v>2014-06-13</c:v>
                </c:pt>
                <c:pt idx="165">
                  <c:v>2014-06-14</c:v>
                </c:pt>
                <c:pt idx="166">
                  <c:v>2014-06-15</c:v>
                </c:pt>
                <c:pt idx="167">
                  <c:v>2014-06-16</c:v>
                </c:pt>
                <c:pt idx="168">
                  <c:v>2014-06-17</c:v>
                </c:pt>
                <c:pt idx="169">
                  <c:v>2014-06-18</c:v>
                </c:pt>
                <c:pt idx="170">
                  <c:v>2014-06-19</c:v>
                </c:pt>
                <c:pt idx="171">
                  <c:v>2014-06-20</c:v>
                </c:pt>
                <c:pt idx="172">
                  <c:v>2014-06-21</c:v>
                </c:pt>
                <c:pt idx="173">
                  <c:v>2014-06-22</c:v>
                </c:pt>
                <c:pt idx="174">
                  <c:v>2014-06-23</c:v>
                </c:pt>
                <c:pt idx="175">
                  <c:v>2014-06-24</c:v>
                </c:pt>
                <c:pt idx="176">
                  <c:v>2014-06-25</c:v>
                </c:pt>
                <c:pt idx="177">
                  <c:v>2014-06-26</c:v>
                </c:pt>
                <c:pt idx="178">
                  <c:v>2014-06-27</c:v>
                </c:pt>
                <c:pt idx="179">
                  <c:v>2014-06-28</c:v>
                </c:pt>
                <c:pt idx="180">
                  <c:v>2014-06-29</c:v>
                </c:pt>
                <c:pt idx="181">
                  <c:v>2014-06-30</c:v>
                </c:pt>
                <c:pt idx="182">
                  <c:v>2014-07-01</c:v>
                </c:pt>
                <c:pt idx="183">
                  <c:v>2014-07-02</c:v>
                </c:pt>
                <c:pt idx="184">
                  <c:v>2014-07-03</c:v>
                </c:pt>
                <c:pt idx="185">
                  <c:v>2014-07-04</c:v>
                </c:pt>
                <c:pt idx="186">
                  <c:v>2014-07-05</c:v>
                </c:pt>
                <c:pt idx="187">
                  <c:v>2014-07-06</c:v>
                </c:pt>
                <c:pt idx="188">
                  <c:v>2014-07-07</c:v>
                </c:pt>
                <c:pt idx="189">
                  <c:v>2014-07-08</c:v>
                </c:pt>
                <c:pt idx="190">
                  <c:v>2014-07-09</c:v>
                </c:pt>
                <c:pt idx="191">
                  <c:v>2014-07-10</c:v>
                </c:pt>
                <c:pt idx="192">
                  <c:v>2014-07-11</c:v>
                </c:pt>
                <c:pt idx="193">
                  <c:v>2014-07-12</c:v>
                </c:pt>
                <c:pt idx="194">
                  <c:v>2014-07-13</c:v>
                </c:pt>
                <c:pt idx="195">
                  <c:v>2014-07-14</c:v>
                </c:pt>
                <c:pt idx="196">
                  <c:v>2014-07-15</c:v>
                </c:pt>
                <c:pt idx="197">
                  <c:v>2014-07-16</c:v>
                </c:pt>
                <c:pt idx="198">
                  <c:v>2014-07-17</c:v>
                </c:pt>
                <c:pt idx="199">
                  <c:v>2014-07-18</c:v>
                </c:pt>
                <c:pt idx="200">
                  <c:v>2014-07-19</c:v>
                </c:pt>
                <c:pt idx="201">
                  <c:v>2014-07-20</c:v>
                </c:pt>
                <c:pt idx="202">
                  <c:v>2014-07-21</c:v>
                </c:pt>
                <c:pt idx="203">
                  <c:v>2014-07-22</c:v>
                </c:pt>
                <c:pt idx="204">
                  <c:v>2014-07-23</c:v>
                </c:pt>
                <c:pt idx="205">
                  <c:v>2014-07-24</c:v>
                </c:pt>
                <c:pt idx="206">
                  <c:v>2014-07-25</c:v>
                </c:pt>
                <c:pt idx="207">
                  <c:v>2014-07-26</c:v>
                </c:pt>
                <c:pt idx="208">
                  <c:v>2014-07-27</c:v>
                </c:pt>
                <c:pt idx="209">
                  <c:v>2014-07-28</c:v>
                </c:pt>
                <c:pt idx="210">
                  <c:v>2014-07-29</c:v>
                </c:pt>
                <c:pt idx="211">
                  <c:v>2014-07-30</c:v>
                </c:pt>
                <c:pt idx="212">
                  <c:v>2014-07-31</c:v>
                </c:pt>
                <c:pt idx="213">
                  <c:v>2014-08-01</c:v>
                </c:pt>
                <c:pt idx="214">
                  <c:v>2014-08-02</c:v>
                </c:pt>
                <c:pt idx="215">
                  <c:v>2014-08-03</c:v>
                </c:pt>
                <c:pt idx="216">
                  <c:v>2014-08-04</c:v>
                </c:pt>
                <c:pt idx="217">
                  <c:v>2014-08-05</c:v>
                </c:pt>
                <c:pt idx="218">
                  <c:v>2014-08-06</c:v>
                </c:pt>
                <c:pt idx="219">
                  <c:v>2014-08-07</c:v>
                </c:pt>
                <c:pt idx="220">
                  <c:v>2014-08-08</c:v>
                </c:pt>
                <c:pt idx="221">
                  <c:v>2014-08-09</c:v>
                </c:pt>
                <c:pt idx="222">
                  <c:v>2014-08-10</c:v>
                </c:pt>
                <c:pt idx="223">
                  <c:v>2014-08-11</c:v>
                </c:pt>
                <c:pt idx="224">
                  <c:v>2014-08-12</c:v>
                </c:pt>
                <c:pt idx="225">
                  <c:v>2014-08-13</c:v>
                </c:pt>
                <c:pt idx="226">
                  <c:v>2014-08-14</c:v>
                </c:pt>
                <c:pt idx="227">
                  <c:v>2014-08-15</c:v>
                </c:pt>
                <c:pt idx="228">
                  <c:v>2014-08-16</c:v>
                </c:pt>
                <c:pt idx="229">
                  <c:v>2014-08-17</c:v>
                </c:pt>
                <c:pt idx="230">
                  <c:v>2014-08-18</c:v>
                </c:pt>
                <c:pt idx="231">
                  <c:v>2014-08-19</c:v>
                </c:pt>
                <c:pt idx="232">
                  <c:v>2014-08-20</c:v>
                </c:pt>
                <c:pt idx="233">
                  <c:v>2014-08-21</c:v>
                </c:pt>
                <c:pt idx="234">
                  <c:v>2014-08-22</c:v>
                </c:pt>
                <c:pt idx="235">
                  <c:v>2014-08-23</c:v>
                </c:pt>
                <c:pt idx="236">
                  <c:v>2014-08-24</c:v>
                </c:pt>
                <c:pt idx="237">
                  <c:v>2014-08-25</c:v>
                </c:pt>
                <c:pt idx="238">
                  <c:v>2014-08-26</c:v>
                </c:pt>
                <c:pt idx="239">
                  <c:v>2014-08-27</c:v>
                </c:pt>
                <c:pt idx="240">
                  <c:v>2014-08-28</c:v>
                </c:pt>
                <c:pt idx="241">
                  <c:v>2014-08-29</c:v>
                </c:pt>
                <c:pt idx="242">
                  <c:v>2014-08-30</c:v>
                </c:pt>
                <c:pt idx="243">
                  <c:v>2014-08-31</c:v>
                </c:pt>
                <c:pt idx="244">
                  <c:v>2014-09-01</c:v>
                </c:pt>
                <c:pt idx="245">
                  <c:v>2014-09-02</c:v>
                </c:pt>
                <c:pt idx="246">
                  <c:v>2014-09-03</c:v>
                </c:pt>
                <c:pt idx="247">
                  <c:v>2014-09-04</c:v>
                </c:pt>
                <c:pt idx="248">
                  <c:v>2014-09-05</c:v>
                </c:pt>
                <c:pt idx="249">
                  <c:v>2014-09-06</c:v>
                </c:pt>
                <c:pt idx="250">
                  <c:v>2014-09-07</c:v>
                </c:pt>
                <c:pt idx="251">
                  <c:v>2014-09-08</c:v>
                </c:pt>
                <c:pt idx="252">
                  <c:v>2014-09-09</c:v>
                </c:pt>
                <c:pt idx="253">
                  <c:v>2014-09-10</c:v>
                </c:pt>
                <c:pt idx="254">
                  <c:v>2014-09-11</c:v>
                </c:pt>
                <c:pt idx="255">
                  <c:v>2014-09-12</c:v>
                </c:pt>
                <c:pt idx="256">
                  <c:v>2014-09-13</c:v>
                </c:pt>
                <c:pt idx="257">
                  <c:v>2014-09-14</c:v>
                </c:pt>
                <c:pt idx="258">
                  <c:v>2014-09-15</c:v>
                </c:pt>
                <c:pt idx="259">
                  <c:v>2014-09-16</c:v>
                </c:pt>
                <c:pt idx="260">
                  <c:v>2014-09-17</c:v>
                </c:pt>
                <c:pt idx="261">
                  <c:v>2014-09-18</c:v>
                </c:pt>
                <c:pt idx="262">
                  <c:v>2014-09-19</c:v>
                </c:pt>
                <c:pt idx="263">
                  <c:v>2014-09-20</c:v>
                </c:pt>
                <c:pt idx="264">
                  <c:v>2014-09-21</c:v>
                </c:pt>
                <c:pt idx="265">
                  <c:v>2014-09-22</c:v>
                </c:pt>
                <c:pt idx="266">
                  <c:v>2014-09-23</c:v>
                </c:pt>
                <c:pt idx="267">
                  <c:v>2014-09-24</c:v>
                </c:pt>
                <c:pt idx="268">
                  <c:v>2014-09-25</c:v>
                </c:pt>
                <c:pt idx="269">
                  <c:v>2014-09-26</c:v>
                </c:pt>
                <c:pt idx="270">
                  <c:v>2014-09-27</c:v>
                </c:pt>
                <c:pt idx="271">
                  <c:v>2014-09-28</c:v>
                </c:pt>
                <c:pt idx="272">
                  <c:v>2014-09-29</c:v>
                </c:pt>
                <c:pt idx="273">
                  <c:v>2014-09-30</c:v>
                </c:pt>
                <c:pt idx="274">
                  <c:v>2014-10-01</c:v>
                </c:pt>
                <c:pt idx="275">
                  <c:v>2014-10-02</c:v>
                </c:pt>
                <c:pt idx="276">
                  <c:v>2014-10-03</c:v>
                </c:pt>
                <c:pt idx="277">
                  <c:v>2014-10-04</c:v>
                </c:pt>
                <c:pt idx="278">
                  <c:v>2014-10-05</c:v>
                </c:pt>
                <c:pt idx="279">
                  <c:v>2014-10-06</c:v>
                </c:pt>
                <c:pt idx="280">
                  <c:v>2014-10-07</c:v>
                </c:pt>
                <c:pt idx="281">
                  <c:v>2014-10-08</c:v>
                </c:pt>
                <c:pt idx="282">
                  <c:v>2014-10-09</c:v>
                </c:pt>
                <c:pt idx="283">
                  <c:v>2014-10-10</c:v>
                </c:pt>
                <c:pt idx="284">
                  <c:v>2014-10-11</c:v>
                </c:pt>
                <c:pt idx="285">
                  <c:v>2014-10-12</c:v>
                </c:pt>
                <c:pt idx="286">
                  <c:v>2014-10-13</c:v>
                </c:pt>
                <c:pt idx="287">
                  <c:v>2014-10-14</c:v>
                </c:pt>
                <c:pt idx="288">
                  <c:v>2014-10-15</c:v>
                </c:pt>
                <c:pt idx="289">
                  <c:v>2014-10-16</c:v>
                </c:pt>
                <c:pt idx="290">
                  <c:v>2014-10-17</c:v>
                </c:pt>
                <c:pt idx="291">
                  <c:v>2014-10-18</c:v>
                </c:pt>
                <c:pt idx="292">
                  <c:v>2014-10-19</c:v>
                </c:pt>
                <c:pt idx="293">
                  <c:v>2014-10-20</c:v>
                </c:pt>
                <c:pt idx="294">
                  <c:v>2014-10-21</c:v>
                </c:pt>
                <c:pt idx="295">
                  <c:v>2014-10-22</c:v>
                </c:pt>
                <c:pt idx="296">
                  <c:v>2014-10-23</c:v>
                </c:pt>
                <c:pt idx="297">
                  <c:v>2014-10-24</c:v>
                </c:pt>
                <c:pt idx="298">
                  <c:v>2014-10-25</c:v>
                </c:pt>
                <c:pt idx="299">
                  <c:v>2014-10-26</c:v>
                </c:pt>
                <c:pt idx="300">
                  <c:v>2014-10-27</c:v>
                </c:pt>
                <c:pt idx="301">
                  <c:v>2014-10-28</c:v>
                </c:pt>
                <c:pt idx="302">
                  <c:v>2014-10-29</c:v>
                </c:pt>
                <c:pt idx="303">
                  <c:v>2014-10-30</c:v>
                </c:pt>
                <c:pt idx="304">
                  <c:v>2014-10-31</c:v>
                </c:pt>
                <c:pt idx="305">
                  <c:v>2014-11-01</c:v>
                </c:pt>
                <c:pt idx="306">
                  <c:v>2014-11-02</c:v>
                </c:pt>
                <c:pt idx="307">
                  <c:v>2014-11-03</c:v>
                </c:pt>
                <c:pt idx="308">
                  <c:v>2014-11-04</c:v>
                </c:pt>
                <c:pt idx="309">
                  <c:v>2014-11-05</c:v>
                </c:pt>
                <c:pt idx="310">
                  <c:v>2014-11-06</c:v>
                </c:pt>
                <c:pt idx="311">
                  <c:v>2014-11-07</c:v>
                </c:pt>
                <c:pt idx="312">
                  <c:v>2014-11-08</c:v>
                </c:pt>
                <c:pt idx="313">
                  <c:v>2014-11-09</c:v>
                </c:pt>
                <c:pt idx="314">
                  <c:v>2014-11-10</c:v>
                </c:pt>
                <c:pt idx="315">
                  <c:v>2014-11-11</c:v>
                </c:pt>
                <c:pt idx="316">
                  <c:v>2014-11-12</c:v>
                </c:pt>
                <c:pt idx="317">
                  <c:v>2014-11-13</c:v>
                </c:pt>
                <c:pt idx="318">
                  <c:v>2014-11-14</c:v>
                </c:pt>
                <c:pt idx="319">
                  <c:v>2014-11-15</c:v>
                </c:pt>
                <c:pt idx="320">
                  <c:v>2014-11-16</c:v>
                </c:pt>
                <c:pt idx="321">
                  <c:v>2014-11-17</c:v>
                </c:pt>
                <c:pt idx="322">
                  <c:v>2014-11-18</c:v>
                </c:pt>
                <c:pt idx="323">
                  <c:v>2014-11-19</c:v>
                </c:pt>
                <c:pt idx="324">
                  <c:v>2014-11-20</c:v>
                </c:pt>
                <c:pt idx="325">
                  <c:v>2014-11-21</c:v>
                </c:pt>
                <c:pt idx="326">
                  <c:v>2014-11-22</c:v>
                </c:pt>
                <c:pt idx="327">
                  <c:v>2014-11-23</c:v>
                </c:pt>
                <c:pt idx="328">
                  <c:v>2014-11-24</c:v>
                </c:pt>
                <c:pt idx="329">
                  <c:v>2014-11-25</c:v>
                </c:pt>
                <c:pt idx="330">
                  <c:v>2014-11-26</c:v>
                </c:pt>
                <c:pt idx="331">
                  <c:v>2014-11-27</c:v>
                </c:pt>
                <c:pt idx="332">
                  <c:v>2014-11-28</c:v>
                </c:pt>
                <c:pt idx="333">
                  <c:v>2014-11-29</c:v>
                </c:pt>
                <c:pt idx="334">
                  <c:v>2014-11-30</c:v>
                </c:pt>
                <c:pt idx="335">
                  <c:v>2014-12-01</c:v>
                </c:pt>
                <c:pt idx="336">
                  <c:v>2014-12-02</c:v>
                </c:pt>
                <c:pt idx="337">
                  <c:v>2014-12-03</c:v>
                </c:pt>
                <c:pt idx="338">
                  <c:v>2014-12-04</c:v>
                </c:pt>
                <c:pt idx="339">
                  <c:v>2014-12-05</c:v>
                </c:pt>
                <c:pt idx="340">
                  <c:v>2014-12-06</c:v>
                </c:pt>
                <c:pt idx="341">
                  <c:v>2014-12-07</c:v>
                </c:pt>
                <c:pt idx="342">
                  <c:v>2014-12-08</c:v>
                </c:pt>
                <c:pt idx="343">
                  <c:v>2014-12-09</c:v>
                </c:pt>
                <c:pt idx="344">
                  <c:v>2014-12-10</c:v>
                </c:pt>
                <c:pt idx="345">
                  <c:v>2014-12-11</c:v>
                </c:pt>
                <c:pt idx="346">
                  <c:v>2014-12-12</c:v>
                </c:pt>
                <c:pt idx="347">
                  <c:v>2014-12-13</c:v>
                </c:pt>
                <c:pt idx="348">
                  <c:v>2014-12-14</c:v>
                </c:pt>
                <c:pt idx="349">
                  <c:v>2014-12-15</c:v>
                </c:pt>
                <c:pt idx="350">
                  <c:v>2014-12-16</c:v>
                </c:pt>
                <c:pt idx="351">
                  <c:v>2014-12-17</c:v>
                </c:pt>
                <c:pt idx="352">
                  <c:v>2014-12-18</c:v>
                </c:pt>
                <c:pt idx="353">
                  <c:v>2014-12-19</c:v>
                </c:pt>
                <c:pt idx="354">
                  <c:v>2014-12-20</c:v>
                </c:pt>
                <c:pt idx="355">
                  <c:v>2014-12-21</c:v>
                </c:pt>
                <c:pt idx="356">
                  <c:v>2014-12-22</c:v>
                </c:pt>
                <c:pt idx="357">
                  <c:v>2014-12-23</c:v>
                </c:pt>
                <c:pt idx="358">
                  <c:v>2014-12-24</c:v>
                </c:pt>
                <c:pt idx="359">
                  <c:v>2014-12-25</c:v>
                </c:pt>
                <c:pt idx="360">
                  <c:v>2014-12-26</c:v>
                </c:pt>
                <c:pt idx="361">
                  <c:v>2014-12-27</c:v>
                </c:pt>
                <c:pt idx="362">
                  <c:v>2014-12-28</c:v>
                </c:pt>
                <c:pt idx="363">
                  <c:v>2014-12-29</c:v>
                </c:pt>
                <c:pt idx="364">
                  <c:v>2014-12-30</c:v>
                </c:pt>
                <c:pt idx="365">
                  <c:v>2014-12-31</c:v>
                </c:pt>
                <c:pt idx="366">
                  <c:v>2015-01-01</c:v>
                </c:pt>
                <c:pt idx="367">
                  <c:v>2015-01-02</c:v>
                </c:pt>
                <c:pt idx="368">
                  <c:v>2015-01-03</c:v>
                </c:pt>
                <c:pt idx="369">
                  <c:v>2015-01-04</c:v>
                </c:pt>
                <c:pt idx="370">
                  <c:v>2015-01-05</c:v>
                </c:pt>
                <c:pt idx="371">
                  <c:v>2015-01-06</c:v>
                </c:pt>
                <c:pt idx="372">
                  <c:v>2015-01-07</c:v>
                </c:pt>
                <c:pt idx="373">
                  <c:v>2015-01-08</c:v>
                </c:pt>
                <c:pt idx="374">
                  <c:v>2015-01-09</c:v>
                </c:pt>
                <c:pt idx="375">
                  <c:v>2015-01-10</c:v>
                </c:pt>
                <c:pt idx="376">
                  <c:v>2015-01-11</c:v>
                </c:pt>
                <c:pt idx="377">
                  <c:v>2015-01-12</c:v>
                </c:pt>
                <c:pt idx="378">
                  <c:v>2015-01-13</c:v>
                </c:pt>
                <c:pt idx="379">
                  <c:v>2015-01-14</c:v>
                </c:pt>
                <c:pt idx="380">
                  <c:v>2015-01-15</c:v>
                </c:pt>
                <c:pt idx="381">
                  <c:v>2015-01-16</c:v>
                </c:pt>
                <c:pt idx="382">
                  <c:v>2015-01-17</c:v>
                </c:pt>
                <c:pt idx="383">
                  <c:v>2015-01-18</c:v>
                </c:pt>
                <c:pt idx="384">
                  <c:v>2015-01-19</c:v>
                </c:pt>
                <c:pt idx="385">
                  <c:v>2015-01-20</c:v>
                </c:pt>
                <c:pt idx="386">
                  <c:v>2015-01-21</c:v>
                </c:pt>
                <c:pt idx="387">
                  <c:v>2015-01-22</c:v>
                </c:pt>
                <c:pt idx="388">
                  <c:v>2015-01-23</c:v>
                </c:pt>
                <c:pt idx="389">
                  <c:v>2015-01-24</c:v>
                </c:pt>
                <c:pt idx="390">
                  <c:v>2015-01-25</c:v>
                </c:pt>
                <c:pt idx="391">
                  <c:v>2015-01-26</c:v>
                </c:pt>
                <c:pt idx="392">
                  <c:v>2015-01-27</c:v>
                </c:pt>
                <c:pt idx="393">
                  <c:v>2015-01-28</c:v>
                </c:pt>
                <c:pt idx="394">
                  <c:v>2015-01-29</c:v>
                </c:pt>
                <c:pt idx="395">
                  <c:v>2015-01-30</c:v>
                </c:pt>
                <c:pt idx="396">
                  <c:v>2015-01-31</c:v>
                </c:pt>
                <c:pt idx="397">
                  <c:v>2015-02-01</c:v>
                </c:pt>
                <c:pt idx="398">
                  <c:v>2015-02-02</c:v>
                </c:pt>
                <c:pt idx="399">
                  <c:v>2015-02-03</c:v>
                </c:pt>
                <c:pt idx="400">
                  <c:v>2015-02-04</c:v>
                </c:pt>
                <c:pt idx="401">
                  <c:v>2015-02-05</c:v>
                </c:pt>
                <c:pt idx="402">
                  <c:v>2015-02-06</c:v>
                </c:pt>
                <c:pt idx="403">
                  <c:v>2015-02-07</c:v>
                </c:pt>
                <c:pt idx="404">
                  <c:v>2015-02-08</c:v>
                </c:pt>
                <c:pt idx="405">
                  <c:v>2015-02-09</c:v>
                </c:pt>
                <c:pt idx="406">
                  <c:v>2015-02-10</c:v>
                </c:pt>
                <c:pt idx="407">
                  <c:v>2015-02-11</c:v>
                </c:pt>
                <c:pt idx="408">
                  <c:v>2015-02-12</c:v>
                </c:pt>
                <c:pt idx="409">
                  <c:v>2015-02-13</c:v>
                </c:pt>
                <c:pt idx="410">
                  <c:v>2015-02-14</c:v>
                </c:pt>
                <c:pt idx="411">
                  <c:v>2015-02-15</c:v>
                </c:pt>
                <c:pt idx="412">
                  <c:v>2015-02-16</c:v>
                </c:pt>
                <c:pt idx="413">
                  <c:v>2015-02-17</c:v>
                </c:pt>
                <c:pt idx="414">
                  <c:v>2015-02-18</c:v>
                </c:pt>
                <c:pt idx="415">
                  <c:v>2015-02-19</c:v>
                </c:pt>
                <c:pt idx="416">
                  <c:v>2015-02-20</c:v>
                </c:pt>
                <c:pt idx="417">
                  <c:v>2015-02-21</c:v>
                </c:pt>
                <c:pt idx="418">
                  <c:v>2015-02-22</c:v>
                </c:pt>
                <c:pt idx="419">
                  <c:v>2015-02-23</c:v>
                </c:pt>
                <c:pt idx="420">
                  <c:v>2015-02-24</c:v>
                </c:pt>
                <c:pt idx="421">
                  <c:v>2015-02-25</c:v>
                </c:pt>
                <c:pt idx="422">
                  <c:v>2015-02-26</c:v>
                </c:pt>
                <c:pt idx="423">
                  <c:v>2015-02-27</c:v>
                </c:pt>
                <c:pt idx="424">
                  <c:v>2015-02-28</c:v>
                </c:pt>
                <c:pt idx="425">
                  <c:v>2015-03-01</c:v>
                </c:pt>
                <c:pt idx="426">
                  <c:v>2015-03-02</c:v>
                </c:pt>
                <c:pt idx="427">
                  <c:v>2015-03-03</c:v>
                </c:pt>
                <c:pt idx="428">
                  <c:v>2015-03-04</c:v>
                </c:pt>
                <c:pt idx="429">
                  <c:v>2015-03-05</c:v>
                </c:pt>
                <c:pt idx="430">
                  <c:v>2015-03-06</c:v>
                </c:pt>
                <c:pt idx="431">
                  <c:v>2015-03-07</c:v>
                </c:pt>
                <c:pt idx="432">
                  <c:v>2015-03-08</c:v>
                </c:pt>
                <c:pt idx="433">
                  <c:v>2015-03-09</c:v>
                </c:pt>
                <c:pt idx="434">
                  <c:v>2015-03-10</c:v>
                </c:pt>
                <c:pt idx="435">
                  <c:v>2015-03-11</c:v>
                </c:pt>
                <c:pt idx="436">
                  <c:v>2015-03-12</c:v>
                </c:pt>
                <c:pt idx="437">
                  <c:v>2015-03-13</c:v>
                </c:pt>
                <c:pt idx="438">
                  <c:v>2015-03-14</c:v>
                </c:pt>
                <c:pt idx="439">
                  <c:v>2015-03-15</c:v>
                </c:pt>
                <c:pt idx="440">
                  <c:v>2015-03-16</c:v>
                </c:pt>
                <c:pt idx="441">
                  <c:v>2015-03-17</c:v>
                </c:pt>
                <c:pt idx="442">
                  <c:v>2015-03-18</c:v>
                </c:pt>
                <c:pt idx="443">
                  <c:v>2015-03-19</c:v>
                </c:pt>
                <c:pt idx="444">
                  <c:v>2015-03-20</c:v>
                </c:pt>
                <c:pt idx="445">
                  <c:v>2015-03-21</c:v>
                </c:pt>
                <c:pt idx="446">
                  <c:v>2015-03-22</c:v>
                </c:pt>
                <c:pt idx="447">
                  <c:v>2015-03-23</c:v>
                </c:pt>
                <c:pt idx="448">
                  <c:v>2015-03-24</c:v>
                </c:pt>
                <c:pt idx="449">
                  <c:v>2015-03-25</c:v>
                </c:pt>
                <c:pt idx="450">
                  <c:v>2015-03-26</c:v>
                </c:pt>
                <c:pt idx="451">
                  <c:v>2015-03-27</c:v>
                </c:pt>
                <c:pt idx="452">
                  <c:v>2015-03-28</c:v>
                </c:pt>
                <c:pt idx="453">
                  <c:v>2015-03-29</c:v>
                </c:pt>
                <c:pt idx="454">
                  <c:v>2015-03-30</c:v>
                </c:pt>
                <c:pt idx="455">
                  <c:v>2015-03-31</c:v>
                </c:pt>
                <c:pt idx="456">
                  <c:v>2015-04-01</c:v>
                </c:pt>
                <c:pt idx="457">
                  <c:v>2015-04-02</c:v>
                </c:pt>
                <c:pt idx="458">
                  <c:v>2015-04-03</c:v>
                </c:pt>
                <c:pt idx="459">
                  <c:v>2015-04-04</c:v>
                </c:pt>
                <c:pt idx="460">
                  <c:v>2015-04-05</c:v>
                </c:pt>
                <c:pt idx="461">
                  <c:v>2015-04-06</c:v>
                </c:pt>
                <c:pt idx="462">
                  <c:v>2015-04-07</c:v>
                </c:pt>
                <c:pt idx="463">
                  <c:v>2015-04-08</c:v>
                </c:pt>
                <c:pt idx="464">
                  <c:v>2015-04-09</c:v>
                </c:pt>
                <c:pt idx="465">
                  <c:v>2015-04-10</c:v>
                </c:pt>
                <c:pt idx="466">
                  <c:v>2015-04-11</c:v>
                </c:pt>
                <c:pt idx="467">
                  <c:v>2015-04-12</c:v>
                </c:pt>
                <c:pt idx="468">
                  <c:v>2015-04-13</c:v>
                </c:pt>
                <c:pt idx="469">
                  <c:v>2015-04-14</c:v>
                </c:pt>
                <c:pt idx="470">
                  <c:v>2015-04-15</c:v>
                </c:pt>
                <c:pt idx="471">
                  <c:v>2015-04-16</c:v>
                </c:pt>
                <c:pt idx="472">
                  <c:v>2015-04-17</c:v>
                </c:pt>
                <c:pt idx="473">
                  <c:v>2015-04-18</c:v>
                </c:pt>
                <c:pt idx="474">
                  <c:v>2015-04-19</c:v>
                </c:pt>
                <c:pt idx="475">
                  <c:v>2015-04-20</c:v>
                </c:pt>
                <c:pt idx="476">
                  <c:v>2015-04-21</c:v>
                </c:pt>
                <c:pt idx="477">
                  <c:v>2015-04-22</c:v>
                </c:pt>
                <c:pt idx="478">
                  <c:v>2015-04-23</c:v>
                </c:pt>
                <c:pt idx="479">
                  <c:v>2015-04-24</c:v>
                </c:pt>
                <c:pt idx="480">
                  <c:v>2015-04-25</c:v>
                </c:pt>
                <c:pt idx="481">
                  <c:v>2015-04-26</c:v>
                </c:pt>
                <c:pt idx="482">
                  <c:v>2015-04-27</c:v>
                </c:pt>
                <c:pt idx="483">
                  <c:v>2015-04-28</c:v>
                </c:pt>
                <c:pt idx="484">
                  <c:v>2015-04-29</c:v>
                </c:pt>
                <c:pt idx="485">
                  <c:v>2015-04-30</c:v>
                </c:pt>
                <c:pt idx="486">
                  <c:v>2015-05-01</c:v>
                </c:pt>
                <c:pt idx="487">
                  <c:v>2015-05-02</c:v>
                </c:pt>
                <c:pt idx="488">
                  <c:v>2015-05-03</c:v>
                </c:pt>
                <c:pt idx="489">
                  <c:v>2015-05-04</c:v>
                </c:pt>
                <c:pt idx="490">
                  <c:v>2015-05-05</c:v>
                </c:pt>
                <c:pt idx="491">
                  <c:v>2015-05-06</c:v>
                </c:pt>
                <c:pt idx="492">
                  <c:v>2015-05-07</c:v>
                </c:pt>
                <c:pt idx="493">
                  <c:v>2015-05-08</c:v>
                </c:pt>
                <c:pt idx="494">
                  <c:v>2015-05-09</c:v>
                </c:pt>
                <c:pt idx="495">
                  <c:v>2015-05-10</c:v>
                </c:pt>
                <c:pt idx="496">
                  <c:v>2015-05-11</c:v>
                </c:pt>
                <c:pt idx="497">
                  <c:v>2015-05-12</c:v>
                </c:pt>
                <c:pt idx="498">
                  <c:v>2015-05-13</c:v>
                </c:pt>
                <c:pt idx="499">
                  <c:v>2015-05-14</c:v>
                </c:pt>
                <c:pt idx="500">
                  <c:v>2015-05-15</c:v>
                </c:pt>
                <c:pt idx="501">
                  <c:v>2015-05-16</c:v>
                </c:pt>
                <c:pt idx="502">
                  <c:v>2015-05-17</c:v>
                </c:pt>
                <c:pt idx="503">
                  <c:v>2015-05-18</c:v>
                </c:pt>
                <c:pt idx="504">
                  <c:v>2015-05-19</c:v>
                </c:pt>
                <c:pt idx="505">
                  <c:v>2015-05-20</c:v>
                </c:pt>
                <c:pt idx="506">
                  <c:v>2015-05-21</c:v>
                </c:pt>
                <c:pt idx="507">
                  <c:v>2015-05-22</c:v>
                </c:pt>
                <c:pt idx="508">
                  <c:v>2015-05-23</c:v>
                </c:pt>
                <c:pt idx="509">
                  <c:v>2015-05-24</c:v>
                </c:pt>
                <c:pt idx="510">
                  <c:v>2015-05-25</c:v>
                </c:pt>
                <c:pt idx="511">
                  <c:v>2015-05-26</c:v>
                </c:pt>
                <c:pt idx="512">
                  <c:v>2015-05-27</c:v>
                </c:pt>
                <c:pt idx="513">
                  <c:v>2015-05-28</c:v>
                </c:pt>
                <c:pt idx="514">
                  <c:v>2015-05-29</c:v>
                </c:pt>
                <c:pt idx="515">
                  <c:v>2015-05-30</c:v>
                </c:pt>
                <c:pt idx="516">
                  <c:v>2015-05-31</c:v>
                </c:pt>
                <c:pt idx="517">
                  <c:v>2015-06-01</c:v>
                </c:pt>
                <c:pt idx="518">
                  <c:v>2015-06-02</c:v>
                </c:pt>
                <c:pt idx="519">
                  <c:v>2015-06-03</c:v>
                </c:pt>
                <c:pt idx="520">
                  <c:v>2015-06-04</c:v>
                </c:pt>
                <c:pt idx="521">
                  <c:v>2015-06-05</c:v>
                </c:pt>
                <c:pt idx="522">
                  <c:v>2015-06-06</c:v>
                </c:pt>
                <c:pt idx="523">
                  <c:v>2015-06-07</c:v>
                </c:pt>
                <c:pt idx="524">
                  <c:v>2015-06-08</c:v>
                </c:pt>
                <c:pt idx="525">
                  <c:v>2015-06-09</c:v>
                </c:pt>
                <c:pt idx="526">
                  <c:v>2015-06-10</c:v>
                </c:pt>
                <c:pt idx="527">
                  <c:v>2015-06-11</c:v>
                </c:pt>
                <c:pt idx="528">
                  <c:v>2015-06-12</c:v>
                </c:pt>
                <c:pt idx="529">
                  <c:v>2015-06-13</c:v>
                </c:pt>
                <c:pt idx="530">
                  <c:v>2015-06-14</c:v>
                </c:pt>
                <c:pt idx="531">
                  <c:v>2015-06-15</c:v>
                </c:pt>
                <c:pt idx="532">
                  <c:v>2015-06-16</c:v>
                </c:pt>
                <c:pt idx="533">
                  <c:v>2015-06-17</c:v>
                </c:pt>
                <c:pt idx="534">
                  <c:v>2015-06-18</c:v>
                </c:pt>
                <c:pt idx="535">
                  <c:v>2015-06-19</c:v>
                </c:pt>
                <c:pt idx="536">
                  <c:v>2015-06-20</c:v>
                </c:pt>
                <c:pt idx="537">
                  <c:v>2015-06-21</c:v>
                </c:pt>
                <c:pt idx="538">
                  <c:v>2015-06-22</c:v>
                </c:pt>
                <c:pt idx="539">
                  <c:v>2015-06-23</c:v>
                </c:pt>
                <c:pt idx="540">
                  <c:v>2015-06-24</c:v>
                </c:pt>
                <c:pt idx="541">
                  <c:v>2015-06-25</c:v>
                </c:pt>
                <c:pt idx="542">
                  <c:v>2015-06-26</c:v>
                </c:pt>
                <c:pt idx="543">
                  <c:v>2015-06-27</c:v>
                </c:pt>
                <c:pt idx="544">
                  <c:v>2015-06-28</c:v>
                </c:pt>
                <c:pt idx="545">
                  <c:v>2015-06-29</c:v>
                </c:pt>
                <c:pt idx="546">
                  <c:v>2015-06-30</c:v>
                </c:pt>
                <c:pt idx="547">
                  <c:v>2015-07-01</c:v>
                </c:pt>
                <c:pt idx="548">
                  <c:v>2015-07-02</c:v>
                </c:pt>
                <c:pt idx="549">
                  <c:v>2015-07-03</c:v>
                </c:pt>
                <c:pt idx="550">
                  <c:v>2015-07-04</c:v>
                </c:pt>
                <c:pt idx="551">
                  <c:v>2015-07-05</c:v>
                </c:pt>
                <c:pt idx="552">
                  <c:v>2015-07-06</c:v>
                </c:pt>
                <c:pt idx="553">
                  <c:v>2015-07-07</c:v>
                </c:pt>
                <c:pt idx="554">
                  <c:v>2015-07-08</c:v>
                </c:pt>
                <c:pt idx="555">
                  <c:v>2015-07-09</c:v>
                </c:pt>
                <c:pt idx="556">
                  <c:v>2015-07-10</c:v>
                </c:pt>
                <c:pt idx="557">
                  <c:v>2015-07-11</c:v>
                </c:pt>
                <c:pt idx="558">
                  <c:v>2015-07-12</c:v>
                </c:pt>
                <c:pt idx="559">
                  <c:v>2015-07-13</c:v>
                </c:pt>
                <c:pt idx="560">
                  <c:v>2015-07-14</c:v>
                </c:pt>
                <c:pt idx="561">
                  <c:v>2015-07-15</c:v>
                </c:pt>
                <c:pt idx="562">
                  <c:v>2015-07-16</c:v>
                </c:pt>
                <c:pt idx="563">
                  <c:v>2015-07-17</c:v>
                </c:pt>
                <c:pt idx="564">
                  <c:v>2015-07-18</c:v>
                </c:pt>
                <c:pt idx="565">
                  <c:v>2015-07-19</c:v>
                </c:pt>
                <c:pt idx="566">
                  <c:v>2015-07-20</c:v>
                </c:pt>
                <c:pt idx="567">
                  <c:v>2015-07-21</c:v>
                </c:pt>
                <c:pt idx="568">
                  <c:v>2015-07-22</c:v>
                </c:pt>
                <c:pt idx="569">
                  <c:v>2015-07-23</c:v>
                </c:pt>
                <c:pt idx="570">
                  <c:v>2015-07-24</c:v>
                </c:pt>
                <c:pt idx="571">
                  <c:v>2015-07-25</c:v>
                </c:pt>
                <c:pt idx="572">
                  <c:v>2015-07-26</c:v>
                </c:pt>
                <c:pt idx="573">
                  <c:v>2015-07-27</c:v>
                </c:pt>
                <c:pt idx="574">
                  <c:v>2015-07-28</c:v>
                </c:pt>
                <c:pt idx="575">
                  <c:v>2015-07-29</c:v>
                </c:pt>
                <c:pt idx="576">
                  <c:v>2015-07-30</c:v>
                </c:pt>
                <c:pt idx="577">
                  <c:v>2015-07-31</c:v>
                </c:pt>
                <c:pt idx="578">
                  <c:v>2015-08-01</c:v>
                </c:pt>
                <c:pt idx="579">
                  <c:v>2015-08-02</c:v>
                </c:pt>
                <c:pt idx="580">
                  <c:v>2015-08-03</c:v>
                </c:pt>
                <c:pt idx="581">
                  <c:v>2015-08-04</c:v>
                </c:pt>
                <c:pt idx="582">
                  <c:v>2015-08-05</c:v>
                </c:pt>
                <c:pt idx="583">
                  <c:v>2015-08-06</c:v>
                </c:pt>
                <c:pt idx="584">
                  <c:v>2015-08-07</c:v>
                </c:pt>
                <c:pt idx="585">
                  <c:v>2015-08-08</c:v>
                </c:pt>
                <c:pt idx="586">
                  <c:v>2015-08-09</c:v>
                </c:pt>
                <c:pt idx="587">
                  <c:v>2015-08-10</c:v>
                </c:pt>
                <c:pt idx="588">
                  <c:v>2015-08-11</c:v>
                </c:pt>
                <c:pt idx="589">
                  <c:v>2015-08-12</c:v>
                </c:pt>
                <c:pt idx="590">
                  <c:v>2015-08-13</c:v>
                </c:pt>
                <c:pt idx="591">
                  <c:v>2015-08-14</c:v>
                </c:pt>
                <c:pt idx="592">
                  <c:v>2015-08-15</c:v>
                </c:pt>
                <c:pt idx="593">
                  <c:v>2015-08-16</c:v>
                </c:pt>
                <c:pt idx="594">
                  <c:v>2015-08-17</c:v>
                </c:pt>
                <c:pt idx="595">
                  <c:v>2015-08-18</c:v>
                </c:pt>
                <c:pt idx="596">
                  <c:v>2015-08-19</c:v>
                </c:pt>
                <c:pt idx="597">
                  <c:v>2015-08-20</c:v>
                </c:pt>
                <c:pt idx="598">
                  <c:v>2015-08-21</c:v>
                </c:pt>
                <c:pt idx="599">
                  <c:v>2015-08-22</c:v>
                </c:pt>
                <c:pt idx="600">
                  <c:v>2015-08-23</c:v>
                </c:pt>
                <c:pt idx="601">
                  <c:v>2015-08-24</c:v>
                </c:pt>
                <c:pt idx="602">
                  <c:v>2015-08-25</c:v>
                </c:pt>
                <c:pt idx="603">
                  <c:v>2015-08-26</c:v>
                </c:pt>
                <c:pt idx="604">
                  <c:v>2015-08-27</c:v>
                </c:pt>
                <c:pt idx="605">
                  <c:v>2015-08-28</c:v>
                </c:pt>
                <c:pt idx="606">
                  <c:v>2015-08-29</c:v>
                </c:pt>
                <c:pt idx="607">
                  <c:v>2015-08-30</c:v>
                </c:pt>
                <c:pt idx="608">
                  <c:v>2015-08-31</c:v>
                </c:pt>
                <c:pt idx="609">
                  <c:v>2015-09-01</c:v>
                </c:pt>
                <c:pt idx="610">
                  <c:v>2015-09-02</c:v>
                </c:pt>
                <c:pt idx="611">
                  <c:v>2015-09-03</c:v>
                </c:pt>
                <c:pt idx="612">
                  <c:v>2015-09-04</c:v>
                </c:pt>
                <c:pt idx="613">
                  <c:v>2015-09-05</c:v>
                </c:pt>
                <c:pt idx="614">
                  <c:v>2015-09-06</c:v>
                </c:pt>
                <c:pt idx="615">
                  <c:v>2015-09-07</c:v>
                </c:pt>
                <c:pt idx="616">
                  <c:v>2015-09-08</c:v>
                </c:pt>
                <c:pt idx="617">
                  <c:v>2015-09-09</c:v>
                </c:pt>
                <c:pt idx="618">
                  <c:v>2015-09-10</c:v>
                </c:pt>
                <c:pt idx="619">
                  <c:v>2015-09-11</c:v>
                </c:pt>
                <c:pt idx="620">
                  <c:v>2015-09-12</c:v>
                </c:pt>
                <c:pt idx="621">
                  <c:v>2015-09-13</c:v>
                </c:pt>
                <c:pt idx="622">
                  <c:v>2015-09-14</c:v>
                </c:pt>
                <c:pt idx="623">
                  <c:v>2015-09-15</c:v>
                </c:pt>
                <c:pt idx="624">
                  <c:v>2015-09-16</c:v>
                </c:pt>
                <c:pt idx="625">
                  <c:v>2015-09-17</c:v>
                </c:pt>
                <c:pt idx="626">
                  <c:v>2015-09-18</c:v>
                </c:pt>
                <c:pt idx="627">
                  <c:v>2015-09-19</c:v>
                </c:pt>
                <c:pt idx="628">
                  <c:v>2015-09-20</c:v>
                </c:pt>
                <c:pt idx="629">
                  <c:v>2015-09-21</c:v>
                </c:pt>
                <c:pt idx="630">
                  <c:v>2015-09-22</c:v>
                </c:pt>
                <c:pt idx="631">
                  <c:v>2015-09-23</c:v>
                </c:pt>
                <c:pt idx="632">
                  <c:v>2015-09-24</c:v>
                </c:pt>
                <c:pt idx="633">
                  <c:v>2015-09-25</c:v>
                </c:pt>
                <c:pt idx="634">
                  <c:v>2015-09-26</c:v>
                </c:pt>
                <c:pt idx="635">
                  <c:v>2015-09-27</c:v>
                </c:pt>
                <c:pt idx="636">
                  <c:v>2015-09-28</c:v>
                </c:pt>
                <c:pt idx="637">
                  <c:v>2015-09-29</c:v>
                </c:pt>
                <c:pt idx="638">
                  <c:v>2015-09-30</c:v>
                </c:pt>
                <c:pt idx="639">
                  <c:v>2015-10-01</c:v>
                </c:pt>
                <c:pt idx="640">
                  <c:v>2015-10-02</c:v>
                </c:pt>
                <c:pt idx="641">
                  <c:v>2015-10-03</c:v>
                </c:pt>
                <c:pt idx="642">
                  <c:v>2015-10-04</c:v>
                </c:pt>
                <c:pt idx="643">
                  <c:v>2015-10-05</c:v>
                </c:pt>
                <c:pt idx="644">
                  <c:v>2015-10-06</c:v>
                </c:pt>
                <c:pt idx="645">
                  <c:v>2015-10-07</c:v>
                </c:pt>
                <c:pt idx="646">
                  <c:v>2015-10-08</c:v>
                </c:pt>
                <c:pt idx="647">
                  <c:v>2015-10-09</c:v>
                </c:pt>
                <c:pt idx="648">
                  <c:v>2015-10-10</c:v>
                </c:pt>
                <c:pt idx="649">
                  <c:v>2015-10-11</c:v>
                </c:pt>
                <c:pt idx="650">
                  <c:v>2015-10-12</c:v>
                </c:pt>
                <c:pt idx="651">
                  <c:v>2015-10-13</c:v>
                </c:pt>
                <c:pt idx="652">
                  <c:v>2015-10-14</c:v>
                </c:pt>
                <c:pt idx="653">
                  <c:v>2015-10-15</c:v>
                </c:pt>
                <c:pt idx="654">
                  <c:v>2015-10-16</c:v>
                </c:pt>
                <c:pt idx="655">
                  <c:v>2015-10-17</c:v>
                </c:pt>
                <c:pt idx="656">
                  <c:v>2015-10-18</c:v>
                </c:pt>
                <c:pt idx="657">
                  <c:v>2015-10-19</c:v>
                </c:pt>
                <c:pt idx="658">
                  <c:v>2015-10-20</c:v>
                </c:pt>
                <c:pt idx="659">
                  <c:v>2015-10-21</c:v>
                </c:pt>
                <c:pt idx="660">
                  <c:v>2015-10-22</c:v>
                </c:pt>
                <c:pt idx="661">
                  <c:v>2015-10-23</c:v>
                </c:pt>
                <c:pt idx="662">
                  <c:v>2015-10-24</c:v>
                </c:pt>
                <c:pt idx="663">
                  <c:v>2015-10-25</c:v>
                </c:pt>
                <c:pt idx="664">
                  <c:v>2015-10-26</c:v>
                </c:pt>
                <c:pt idx="665">
                  <c:v>2015-10-27</c:v>
                </c:pt>
                <c:pt idx="666">
                  <c:v>2015-10-28</c:v>
                </c:pt>
                <c:pt idx="667">
                  <c:v>2015-10-29</c:v>
                </c:pt>
                <c:pt idx="668">
                  <c:v>2015-10-30</c:v>
                </c:pt>
                <c:pt idx="669">
                  <c:v>2015-10-31</c:v>
                </c:pt>
                <c:pt idx="670">
                  <c:v>2015-11-01</c:v>
                </c:pt>
                <c:pt idx="671">
                  <c:v>2015-11-02</c:v>
                </c:pt>
                <c:pt idx="672">
                  <c:v>2015-11-03</c:v>
                </c:pt>
                <c:pt idx="673">
                  <c:v>2015-11-04</c:v>
                </c:pt>
                <c:pt idx="674">
                  <c:v>2015-11-05</c:v>
                </c:pt>
                <c:pt idx="675">
                  <c:v>2015-11-06</c:v>
                </c:pt>
                <c:pt idx="676">
                  <c:v>2015-11-07</c:v>
                </c:pt>
                <c:pt idx="677">
                  <c:v>2015-11-08</c:v>
                </c:pt>
                <c:pt idx="678">
                  <c:v>2015-11-09</c:v>
                </c:pt>
                <c:pt idx="679">
                  <c:v>2015-11-10</c:v>
                </c:pt>
                <c:pt idx="680">
                  <c:v>2015-11-11</c:v>
                </c:pt>
                <c:pt idx="681">
                  <c:v>2015-11-12</c:v>
                </c:pt>
                <c:pt idx="682">
                  <c:v>2015-11-13</c:v>
                </c:pt>
                <c:pt idx="683">
                  <c:v>2015-11-14</c:v>
                </c:pt>
                <c:pt idx="684">
                  <c:v>2015-11-15</c:v>
                </c:pt>
                <c:pt idx="685">
                  <c:v>2015-11-16</c:v>
                </c:pt>
                <c:pt idx="686">
                  <c:v>2015-11-17</c:v>
                </c:pt>
                <c:pt idx="687">
                  <c:v>2015-11-18</c:v>
                </c:pt>
                <c:pt idx="688">
                  <c:v>2015-11-19</c:v>
                </c:pt>
                <c:pt idx="689">
                  <c:v>2015-11-20</c:v>
                </c:pt>
                <c:pt idx="690">
                  <c:v>2015-11-21</c:v>
                </c:pt>
                <c:pt idx="691">
                  <c:v>2015-11-22</c:v>
                </c:pt>
                <c:pt idx="692">
                  <c:v>2015-11-23</c:v>
                </c:pt>
                <c:pt idx="693">
                  <c:v>2015-11-24</c:v>
                </c:pt>
                <c:pt idx="694">
                  <c:v>2015-11-25</c:v>
                </c:pt>
                <c:pt idx="695">
                  <c:v>2015-11-26</c:v>
                </c:pt>
                <c:pt idx="696">
                  <c:v>2015-11-27</c:v>
                </c:pt>
                <c:pt idx="697">
                  <c:v>2015-11-28</c:v>
                </c:pt>
                <c:pt idx="698">
                  <c:v>2015-11-29</c:v>
                </c:pt>
                <c:pt idx="699">
                  <c:v>2015-11-30</c:v>
                </c:pt>
                <c:pt idx="700">
                  <c:v>2015-12-01</c:v>
                </c:pt>
                <c:pt idx="701">
                  <c:v>2015-12-02</c:v>
                </c:pt>
                <c:pt idx="702">
                  <c:v>2015-12-03</c:v>
                </c:pt>
                <c:pt idx="703">
                  <c:v>2015-12-04</c:v>
                </c:pt>
                <c:pt idx="704">
                  <c:v>2015-12-05</c:v>
                </c:pt>
                <c:pt idx="705">
                  <c:v>2015-12-06</c:v>
                </c:pt>
                <c:pt idx="706">
                  <c:v>2015-12-07</c:v>
                </c:pt>
                <c:pt idx="707">
                  <c:v>2015-12-08</c:v>
                </c:pt>
                <c:pt idx="708">
                  <c:v>2015-12-09</c:v>
                </c:pt>
                <c:pt idx="709">
                  <c:v>2015-12-10</c:v>
                </c:pt>
                <c:pt idx="710">
                  <c:v>2015-12-11</c:v>
                </c:pt>
                <c:pt idx="711">
                  <c:v>2015-12-12</c:v>
                </c:pt>
                <c:pt idx="712">
                  <c:v>2015-12-13</c:v>
                </c:pt>
                <c:pt idx="713">
                  <c:v>2015-12-14</c:v>
                </c:pt>
                <c:pt idx="714">
                  <c:v>2015-12-15</c:v>
                </c:pt>
                <c:pt idx="715">
                  <c:v>2015-12-16</c:v>
                </c:pt>
                <c:pt idx="716">
                  <c:v>2015-12-17</c:v>
                </c:pt>
                <c:pt idx="717">
                  <c:v>2015-12-18</c:v>
                </c:pt>
                <c:pt idx="718">
                  <c:v>2015-12-19</c:v>
                </c:pt>
                <c:pt idx="719">
                  <c:v>2015-12-20</c:v>
                </c:pt>
                <c:pt idx="720">
                  <c:v>2015-12-21</c:v>
                </c:pt>
                <c:pt idx="721">
                  <c:v>2015-12-22</c:v>
                </c:pt>
                <c:pt idx="722">
                  <c:v>2015-12-23</c:v>
                </c:pt>
                <c:pt idx="723">
                  <c:v>2015-12-24</c:v>
                </c:pt>
                <c:pt idx="724">
                  <c:v>2015-12-25</c:v>
                </c:pt>
                <c:pt idx="725">
                  <c:v>2015-12-26</c:v>
                </c:pt>
                <c:pt idx="726">
                  <c:v>2015-12-27</c:v>
                </c:pt>
                <c:pt idx="727">
                  <c:v>2015-12-28</c:v>
                </c:pt>
                <c:pt idx="728">
                  <c:v>2015-12-29</c:v>
                </c:pt>
                <c:pt idx="729">
                  <c:v>2015-12-30</c:v>
                </c:pt>
                <c:pt idx="730">
                  <c:v>2015-12-31</c:v>
                </c:pt>
              </c:strCache>
            </c:strRef>
          </c:cat>
          <c:val>
            <c:numRef>
              <c:f>Solar!$B$30:$B$760</c:f>
              <c:numCache>
                <c:formatCode>0.00</c:formatCode>
                <c:ptCount val="731"/>
                <c:pt idx="0" formatCode="General">
                  <c:v>0</c:v>
                </c:pt>
                <c:pt idx="1">
                  <c:v>19.296111111111117</c:v>
                </c:pt>
                <c:pt idx="2">
                  <c:v>20.322500000000005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5.1319444444444446</c:v>
                </c:pt>
                <c:pt idx="7">
                  <c:v>20.938333333333325</c:v>
                </c:pt>
                <c:pt idx="8">
                  <c:v>25.454444444444444</c:v>
                </c:pt>
                <c:pt idx="9">
                  <c:v>25.659722222222221</c:v>
                </c:pt>
                <c:pt idx="10">
                  <c:v>25.659722222222221</c:v>
                </c:pt>
                <c:pt idx="11">
                  <c:v>14.780000000000001</c:v>
                </c:pt>
                <c:pt idx="12">
                  <c:v>25.659722222222221</c:v>
                </c:pt>
                <c:pt idx="13">
                  <c:v>9.8533333333333335</c:v>
                </c:pt>
                <c:pt idx="14">
                  <c:v>5.9530555555555553</c:v>
                </c:pt>
                <c:pt idx="15">
                  <c:v>1.6422222222222222</c:v>
                </c:pt>
                <c:pt idx="16">
                  <c:v>0.82111111111111112</c:v>
                </c:pt>
                <c:pt idx="17">
                  <c:v>0</c:v>
                </c:pt>
                <c:pt idx="18">
                  <c:v>2.6686111111111113</c:v>
                </c:pt>
                <c:pt idx="19">
                  <c:v>1.0263888888888888</c:v>
                </c:pt>
                <c:pt idx="20">
                  <c:v>0.61583333333333334</c:v>
                </c:pt>
                <c:pt idx="21">
                  <c:v>0.82111111111111112</c:v>
                </c:pt>
                <c:pt idx="22">
                  <c:v>0.61583333333333334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18.064444444444447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2.6686111111111113</c:v>
                </c:pt>
                <c:pt idx="32">
                  <c:v>6.9886111111111111</c:v>
                </c:pt>
                <c:pt idx="33">
                  <c:v>4.32</c:v>
                </c:pt>
                <c:pt idx="34">
                  <c:v>4.32</c:v>
                </c:pt>
                <c:pt idx="35">
                  <c:v>4.32</c:v>
                </c:pt>
                <c:pt idx="36">
                  <c:v>4.32</c:v>
                </c:pt>
                <c:pt idx="37">
                  <c:v>4.32</c:v>
                </c:pt>
                <c:pt idx="38">
                  <c:v>4.32</c:v>
                </c:pt>
                <c:pt idx="39">
                  <c:v>4.32</c:v>
                </c:pt>
                <c:pt idx="40">
                  <c:v>16.841944444444444</c:v>
                </c:pt>
                <c:pt idx="41">
                  <c:v>18.073611111111109</c:v>
                </c:pt>
                <c:pt idx="42">
                  <c:v>29.979722222222222</c:v>
                </c:pt>
                <c:pt idx="43">
                  <c:v>21.56333333333334</c:v>
                </c:pt>
                <c:pt idx="44">
                  <c:v>20.33166666666666</c:v>
                </c:pt>
                <c:pt idx="45">
                  <c:v>7.3991666666666669</c:v>
                </c:pt>
                <c:pt idx="46">
                  <c:v>16.226111111111113</c:v>
                </c:pt>
                <c:pt idx="47">
                  <c:v>23.82138888888889</c:v>
                </c:pt>
                <c:pt idx="48">
                  <c:v>13.762777777777776</c:v>
                </c:pt>
                <c:pt idx="49">
                  <c:v>17.252500000000001</c:v>
                </c:pt>
                <c:pt idx="50">
                  <c:v>26.695277777777779</c:v>
                </c:pt>
                <c:pt idx="51">
                  <c:v>6.7833333333333341</c:v>
                </c:pt>
                <c:pt idx="52">
                  <c:v>5.141111111111111</c:v>
                </c:pt>
                <c:pt idx="53">
                  <c:v>9.2466666666666679</c:v>
                </c:pt>
                <c:pt idx="54">
                  <c:v>19.305277777777778</c:v>
                </c:pt>
                <c:pt idx="55">
                  <c:v>11.299444444444442</c:v>
                </c:pt>
                <c:pt idx="56">
                  <c:v>4.32</c:v>
                </c:pt>
                <c:pt idx="57">
                  <c:v>5.141111111111111</c:v>
                </c:pt>
                <c:pt idx="58">
                  <c:v>4.32</c:v>
                </c:pt>
                <c:pt idx="59">
                  <c:v>4.7305555555555561</c:v>
                </c:pt>
                <c:pt idx="60">
                  <c:v>6.3727777777777783</c:v>
                </c:pt>
                <c:pt idx="61">
                  <c:v>23.82138888888889</c:v>
                </c:pt>
                <c:pt idx="62">
                  <c:v>5.3463888888888889</c:v>
                </c:pt>
                <c:pt idx="63">
                  <c:v>6.7833333333333341</c:v>
                </c:pt>
                <c:pt idx="64">
                  <c:v>28.748055555555563</c:v>
                </c:pt>
                <c:pt idx="65">
                  <c:v>13.146944444444445</c:v>
                </c:pt>
                <c:pt idx="66">
                  <c:v>29.979722222222222</c:v>
                </c:pt>
                <c:pt idx="67">
                  <c:v>29.979722222222222</c:v>
                </c:pt>
                <c:pt idx="68">
                  <c:v>15.199722222222222</c:v>
                </c:pt>
                <c:pt idx="69">
                  <c:v>6.7833333333333341</c:v>
                </c:pt>
                <c:pt idx="70">
                  <c:v>4.32</c:v>
                </c:pt>
                <c:pt idx="71">
                  <c:v>7.1938888888888881</c:v>
                </c:pt>
                <c:pt idx="72">
                  <c:v>25.053055555555556</c:v>
                </c:pt>
                <c:pt idx="73">
                  <c:v>18.48416666666667</c:v>
                </c:pt>
                <c:pt idx="74">
                  <c:v>27.721666666666675</c:v>
                </c:pt>
                <c:pt idx="75">
                  <c:v>9.8625000000000007</c:v>
                </c:pt>
                <c:pt idx="76">
                  <c:v>4.7305555555555561</c:v>
                </c:pt>
                <c:pt idx="77">
                  <c:v>29.979722222222222</c:v>
                </c:pt>
                <c:pt idx="78">
                  <c:v>5.9622222222222225</c:v>
                </c:pt>
                <c:pt idx="79">
                  <c:v>5.9622222222222225</c:v>
                </c:pt>
                <c:pt idx="80">
                  <c:v>12.120555555555555</c:v>
                </c:pt>
                <c:pt idx="81">
                  <c:v>6.9886111111111111</c:v>
                </c:pt>
                <c:pt idx="82">
                  <c:v>4.32</c:v>
                </c:pt>
                <c:pt idx="83">
                  <c:v>8.4255555555555564</c:v>
                </c:pt>
                <c:pt idx="84">
                  <c:v>29.979722222222222</c:v>
                </c:pt>
                <c:pt idx="85">
                  <c:v>4.5252777777777782</c:v>
                </c:pt>
                <c:pt idx="86">
                  <c:v>8.8361111111111121</c:v>
                </c:pt>
                <c:pt idx="87">
                  <c:v>28.542777777777786</c:v>
                </c:pt>
                <c:pt idx="88">
                  <c:v>29.979722222222222</c:v>
                </c:pt>
                <c:pt idx="89">
                  <c:v>7.3991666666666669</c:v>
                </c:pt>
                <c:pt idx="90">
                  <c:v>4.32</c:v>
                </c:pt>
                <c:pt idx="91">
                  <c:v>4.32</c:v>
                </c:pt>
                <c:pt idx="92">
                  <c:v>10.067777777777776</c:v>
                </c:pt>
                <c:pt idx="93">
                  <c:v>25.258333333333326</c:v>
                </c:pt>
                <c:pt idx="94">
                  <c:v>6.9886111111111111</c:v>
                </c:pt>
                <c:pt idx="95">
                  <c:v>20.639583333333331</c:v>
                </c:pt>
                <c:pt idx="96">
                  <c:v>13.968055555555559</c:v>
                </c:pt>
                <c:pt idx="97">
                  <c:v>18.278888888888883</c:v>
                </c:pt>
                <c:pt idx="98">
                  <c:v>10.067777777777776</c:v>
                </c:pt>
                <c:pt idx="99">
                  <c:v>4.32</c:v>
                </c:pt>
                <c:pt idx="100">
                  <c:v>21.358055555555556</c:v>
                </c:pt>
                <c:pt idx="101">
                  <c:v>4.32</c:v>
                </c:pt>
                <c:pt idx="102">
                  <c:v>4.32</c:v>
                </c:pt>
                <c:pt idx="103">
                  <c:v>4.32</c:v>
                </c:pt>
                <c:pt idx="104">
                  <c:v>19.510555555555555</c:v>
                </c:pt>
                <c:pt idx="105">
                  <c:v>25.66888888888889</c:v>
                </c:pt>
                <c:pt idx="106">
                  <c:v>29.979722222222222</c:v>
                </c:pt>
                <c:pt idx="107">
                  <c:v>14.378611111111114</c:v>
                </c:pt>
                <c:pt idx="108">
                  <c:v>6.2701388888888898</c:v>
                </c:pt>
                <c:pt idx="109">
                  <c:v>25.874166666666667</c:v>
                </c:pt>
                <c:pt idx="110">
                  <c:v>29.979722222222222</c:v>
                </c:pt>
                <c:pt idx="111">
                  <c:v>4.32</c:v>
                </c:pt>
                <c:pt idx="112">
                  <c:v>8.8361111111111121</c:v>
                </c:pt>
                <c:pt idx="113">
                  <c:v>17.457777777777778</c:v>
                </c:pt>
                <c:pt idx="114">
                  <c:v>29.979722222222222</c:v>
                </c:pt>
                <c:pt idx="115">
                  <c:v>6.1675000000000004</c:v>
                </c:pt>
                <c:pt idx="116">
                  <c:v>29.979722222222222</c:v>
                </c:pt>
                <c:pt idx="117">
                  <c:v>11.709999999999999</c:v>
                </c:pt>
                <c:pt idx="118">
                  <c:v>5.141111111111111</c:v>
                </c:pt>
                <c:pt idx="119">
                  <c:v>4.4226388888888888</c:v>
                </c:pt>
                <c:pt idx="120">
                  <c:v>4.32</c:v>
                </c:pt>
                <c:pt idx="121">
                  <c:v>4.32</c:v>
                </c:pt>
                <c:pt idx="122">
                  <c:v>6.3727777777777783</c:v>
                </c:pt>
                <c:pt idx="123">
                  <c:v>9.0413888888888874</c:v>
                </c:pt>
                <c:pt idx="124">
                  <c:v>8.2202777777777793</c:v>
                </c:pt>
                <c:pt idx="125">
                  <c:v>4.32</c:v>
                </c:pt>
                <c:pt idx="126">
                  <c:v>4.32</c:v>
                </c:pt>
                <c:pt idx="127">
                  <c:v>4.32</c:v>
                </c:pt>
                <c:pt idx="128">
                  <c:v>4.32</c:v>
                </c:pt>
                <c:pt idx="129">
                  <c:v>4.32</c:v>
                </c:pt>
                <c:pt idx="130">
                  <c:v>4.5252777777777782</c:v>
                </c:pt>
                <c:pt idx="131">
                  <c:v>4.32</c:v>
                </c:pt>
                <c:pt idx="132">
                  <c:v>4.5252777777777782</c:v>
                </c:pt>
                <c:pt idx="133">
                  <c:v>4.32</c:v>
                </c:pt>
                <c:pt idx="134">
                  <c:v>4.32</c:v>
                </c:pt>
                <c:pt idx="135">
                  <c:v>4.32</c:v>
                </c:pt>
                <c:pt idx="136">
                  <c:v>7.1938888888888881</c:v>
                </c:pt>
                <c:pt idx="137">
                  <c:v>4.32</c:v>
                </c:pt>
                <c:pt idx="138">
                  <c:v>4.32</c:v>
                </c:pt>
                <c:pt idx="139">
                  <c:v>4.32</c:v>
                </c:pt>
                <c:pt idx="140">
                  <c:v>4.32</c:v>
                </c:pt>
                <c:pt idx="141">
                  <c:v>12.736388888888886</c:v>
                </c:pt>
                <c:pt idx="142">
                  <c:v>29.979722222222222</c:v>
                </c:pt>
                <c:pt idx="143">
                  <c:v>5.141111111111111</c:v>
                </c:pt>
                <c:pt idx="144">
                  <c:v>9.6572222222222219</c:v>
                </c:pt>
                <c:pt idx="145">
                  <c:v>28.337499999999999</c:v>
                </c:pt>
                <c:pt idx="146">
                  <c:v>4.32</c:v>
                </c:pt>
                <c:pt idx="147">
                  <c:v>8.8361111111111121</c:v>
                </c:pt>
                <c:pt idx="148">
                  <c:v>4.32</c:v>
                </c:pt>
                <c:pt idx="149">
                  <c:v>4.32</c:v>
                </c:pt>
                <c:pt idx="150">
                  <c:v>4.32</c:v>
                </c:pt>
                <c:pt idx="151">
                  <c:v>4.32</c:v>
                </c:pt>
                <c:pt idx="152">
                  <c:v>4.32</c:v>
                </c:pt>
                <c:pt idx="153">
                  <c:v>4.32</c:v>
                </c:pt>
                <c:pt idx="154">
                  <c:v>4.32</c:v>
                </c:pt>
                <c:pt idx="155">
                  <c:v>4.32</c:v>
                </c:pt>
                <c:pt idx="156">
                  <c:v>4.32</c:v>
                </c:pt>
                <c:pt idx="157">
                  <c:v>4.32</c:v>
                </c:pt>
                <c:pt idx="158">
                  <c:v>4.32</c:v>
                </c:pt>
                <c:pt idx="159">
                  <c:v>4.5252777777777782</c:v>
                </c:pt>
                <c:pt idx="160">
                  <c:v>4.32</c:v>
                </c:pt>
                <c:pt idx="161">
                  <c:v>4.32</c:v>
                </c:pt>
                <c:pt idx="162">
                  <c:v>4.32</c:v>
                </c:pt>
                <c:pt idx="163">
                  <c:v>4.32</c:v>
                </c:pt>
                <c:pt idx="164">
                  <c:v>4.32</c:v>
                </c:pt>
                <c:pt idx="165">
                  <c:v>8.0150000000000006</c:v>
                </c:pt>
                <c:pt idx="166">
                  <c:v>4.32</c:v>
                </c:pt>
                <c:pt idx="167">
                  <c:v>4.32</c:v>
                </c:pt>
                <c:pt idx="168">
                  <c:v>4.32</c:v>
                </c:pt>
                <c:pt idx="169">
                  <c:v>5.9622222222222225</c:v>
                </c:pt>
                <c:pt idx="170">
                  <c:v>25.66888888888889</c:v>
                </c:pt>
                <c:pt idx="171">
                  <c:v>7.6044444444444448</c:v>
                </c:pt>
                <c:pt idx="172">
                  <c:v>5.5516666666666667</c:v>
                </c:pt>
                <c:pt idx="173">
                  <c:v>4.32</c:v>
                </c:pt>
                <c:pt idx="174">
                  <c:v>20.126388888888886</c:v>
                </c:pt>
                <c:pt idx="175">
                  <c:v>5.5516666666666667</c:v>
                </c:pt>
                <c:pt idx="176">
                  <c:v>4.32</c:v>
                </c:pt>
                <c:pt idx="177">
                  <c:v>10.273055555555556</c:v>
                </c:pt>
                <c:pt idx="178">
                  <c:v>25.258333333333326</c:v>
                </c:pt>
                <c:pt idx="179">
                  <c:v>25.258333333333326</c:v>
                </c:pt>
                <c:pt idx="180">
                  <c:v>4.9358333333333331</c:v>
                </c:pt>
                <c:pt idx="181">
                  <c:v>4.32</c:v>
                </c:pt>
                <c:pt idx="182">
                  <c:v>4.32</c:v>
                </c:pt>
                <c:pt idx="183">
                  <c:v>6.1675000000000004</c:v>
                </c:pt>
                <c:pt idx="184">
                  <c:v>10.683611111111111</c:v>
                </c:pt>
                <c:pt idx="185">
                  <c:v>13.968055555555559</c:v>
                </c:pt>
                <c:pt idx="186">
                  <c:v>29.979722222222222</c:v>
                </c:pt>
                <c:pt idx="187">
                  <c:v>18.278888888888883</c:v>
                </c:pt>
                <c:pt idx="188">
                  <c:v>4.32</c:v>
                </c:pt>
                <c:pt idx="189">
                  <c:v>4.32</c:v>
                </c:pt>
                <c:pt idx="190">
                  <c:v>4.32</c:v>
                </c:pt>
                <c:pt idx="191">
                  <c:v>4.32</c:v>
                </c:pt>
                <c:pt idx="192">
                  <c:v>4.32</c:v>
                </c:pt>
                <c:pt idx="193">
                  <c:v>4.32</c:v>
                </c:pt>
                <c:pt idx="194">
                  <c:v>4.32</c:v>
                </c:pt>
                <c:pt idx="195">
                  <c:v>4.32</c:v>
                </c:pt>
                <c:pt idx="196">
                  <c:v>4.32</c:v>
                </c:pt>
                <c:pt idx="197">
                  <c:v>4.32</c:v>
                </c:pt>
                <c:pt idx="198">
                  <c:v>4.32</c:v>
                </c:pt>
                <c:pt idx="199">
                  <c:v>29.979722222222222</c:v>
                </c:pt>
                <c:pt idx="200">
                  <c:v>6.1675000000000004</c:v>
                </c:pt>
                <c:pt idx="201">
                  <c:v>4.32</c:v>
                </c:pt>
                <c:pt idx="202">
                  <c:v>4.32</c:v>
                </c:pt>
                <c:pt idx="203">
                  <c:v>12.531111111111111</c:v>
                </c:pt>
                <c:pt idx="204">
                  <c:v>23.000277777777779</c:v>
                </c:pt>
                <c:pt idx="205">
                  <c:v>4.9358333333333331</c:v>
                </c:pt>
                <c:pt idx="206">
                  <c:v>4.32</c:v>
                </c:pt>
                <c:pt idx="207">
                  <c:v>4.32</c:v>
                </c:pt>
                <c:pt idx="208">
                  <c:v>4.32</c:v>
                </c:pt>
                <c:pt idx="209">
                  <c:v>4.32</c:v>
                </c:pt>
                <c:pt idx="210">
                  <c:v>4.32</c:v>
                </c:pt>
                <c:pt idx="211">
                  <c:v>4.32</c:v>
                </c:pt>
                <c:pt idx="212">
                  <c:v>4.32</c:v>
                </c:pt>
                <c:pt idx="213">
                  <c:v>4.32</c:v>
                </c:pt>
                <c:pt idx="214">
                  <c:v>4.32</c:v>
                </c:pt>
                <c:pt idx="215">
                  <c:v>4.32</c:v>
                </c:pt>
                <c:pt idx="216">
                  <c:v>4.32</c:v>
                </c:pt>
                <c:pt idx="217">
                  <c:v>4.32</c:v>
                </c:pt>
                <c:pt idx="218">
                  <c:v>4.32</c:v>
                </c:pt>
                <c:pt idx="219">
                  <c:v>4.32</c:v>
                </c:pt>
                <c:pt idx="220">
                  <c:v>4.32</c:v>
                </c:pt>
                <c:pt idx="221">
                  <c:v>4.32</c:v>
                </c:pt>
                <c:pt idx="222">
                  <c:v>4.32</c:v>
                </c:pt>
                <c:pt idx="223">
                  <c:v>4.32</c:v>
                </c:pt>
                <c:pt idx="224">
                  <c:v>4.32</c:v>
                </c:pt>
                <c:pt idx="225">
                  <c:v>4.32</c:v>
                </c:pt>
                <c:pt idx="226">
                  <c:v>4.32</c:v>
                </c:pt>
                <c:pt idx="227">
                  <c:v>4.32</c:v>
                </c:pt>
                <c:pt idx="228">
                  <c:v>4.32</c:v>
                </c:pt>
                <c:pt idx="229">
                  <c:v>4.32</c:v>
                </c:pt>
                <c:pt idx="230">
                  <c:v>4.32</c:v>
                </c:pt>
                <c:pt idx="231">
                  <c:v>4.32</c:v>
                </c:pt>
                <c:pt idx="232">
                  <c:v>4.32</c:v>
                </c:pt>
                <c:pt idx="233">
                  <c:v>4.32</c:v>
                </c:pt>
                <c:pt idx="234">
                  <c:v>4.32</c:v>
                </c:pt>
                <c:pt idx="235">
                  <c:v>4.32</c:v>
                </c:pt>
                <c:pt idx="236">
                  <c:v>4.32</c:v>
                </c:pt>
                <c:pt idx="237">
                  <c:v>4.32</c:v>
                </c:pt>
                <c:pt idx="238">
                  <c:v>4.32</c:v>
                </c:pt>
                <c:pt idx="239">
                  <c:v>4.32</c:v>
                </c:pt>
                <c:pt idx="240">
                  <c:v>4.7305555555555561</c:v>
                </c:pt>
                <c:pt idx="241">
                  <c:v>12.32583333333333</c:v>
                </c:pt>
                <c:pt idx="242">
                  <c:v>8.0150000000000006</c:v>
                </c:pt>
                <c:pt idx="243">
                  <c:v>15.199722222222222</c:v>
                </c:pt>
                <c:pt idx="244">
                  <c:v>7.6044444444444448</c:v>
                </c:pt>
                <c:pt idx="245">
                  <c:v>10.683611111111111</c:v>
                </c:pt>
                <c:pt idx="246">
                  <c:v>4.32</c:v>
                </c:pt>
                <c:pt idx="247">
                  <c:v>4.32</c:v>
                </c:pt>
                <c:pt idx="248">
                  <c:v>4.32</c:v>
                </c:pt>
                <c:pt idx="249">
                  <c:v>4.32</c:v>
                </c:pt>
                <c:pt idx="250">
                  <c:v>4.32</c:v>
                </c:pt>
                <c:pt idx="251">
                  <c:v>4.32</c:v>
                </c:pt>
                <c:pt idx="252">
                  <c:v>4.32</c:v>
                </c:pt>
                <c:pt idx="253">
                  <c:v>4.32</c:v>
                </c:pt>
                <c:pt idx="254">
                  <c:v>4.32</c:v>
                </c:pt>
                <c:pt idx="255">
                  <c:v>4.32</c:v>
                </c:pt>
                <c:pt idx="256">
                  <c:v>4.32</c:v>
                </c:pt>
                <c:pt idx="257">
                  <c:v>4.32</c:v>
                </c:pt>
                <c:pt idx="258">
                  <c:v>4.32</c:v>
                </c:pt>
                <c:pt idx="259">
                  <c:v>4.32</c:v>
                </c:pt>
                <c:pt idx="260">
                  <c:v>4.32</c:v>
                </c:pt>
                <c:pt idx="261">
                  <c:v>29.979722222222222</c:v>
                </c:pt>
                <c:pt idx="262">
                  <c:v>4.7305555555555561</c:v>
                </c:pt>
                <c:pt idx="263">
                  <c:v>4.32</c:v>
                </c:pt>
                <c:pt idx="264">
                  <c:v>6.3727777777777783</c:v>
                </c:pt>
                <c:pt idx="265">
                  <c:v>17.047222222222221</c:v>
                </c:pt>
                <c:pt idx="266">
                  <c:v>29.979722222222222</c:v>
                </c:pt>
                <c:pt idx="267">
                  <c:v>5.9622222222222225</c:v>
                </c:pt>
                <c:pt idx="268">
                  <c:v>4.9358333333333331</c:v>
                </c:pt>
                <c:pt idx="269">
                  <c:v>12.736388888888886</c:v>
                </c:pt>
                <c:pt idx="270">
                  <c:v>4.32</c:v>
                </c:pt>
                <c:pt idx="271">
                  <c:v>17.047222222222221</c:v>
                </c:pt>
                <c:pt idx="272">
                  <c:v>10.067777777777776</c:v>
                </c:pt>
                <c:pt idx="273">
                  <c:v>4.32</c:v>
                </c:pt>
                <c:pt idx="274">
                  <c:v>4.32</c:v>
                </c:pt>
                <c:pt idx="275">
                  <c:v>4.32</c:v>
                </c:pt>
                <c:pt idx="276">
                  <c:v>29.979722222222222</c:v>
                </c:pt>
                <c:pt idx="277">
                  <c:v>10.478333333333333</c:v>
                </c:pt>
                <c:pt idx="278">
                  <c:v>13.762777777777776</c:v>
                </c:pt>
                <c:pt idx="279">
                  <c:v>4.7305555555555561</c:v>
                </c:pt>
                <c:pt idx="280">
                  <c:v>4.32</c:v>
                </c:pt>
                <c:pt idx="281">
                  <c:v>5.7569444444444438</c:v>
                </c:pt>
                <c:pt idx="282">
                  <c:v>6.1675000000000004</c:v>
                </c:pt>
                <c:pt idx="283">
                  <c:v>22.589722222222225</c:v>
                </c:pt>
                <c:pt idx="284">
                  <c:v>20.126388888888886</c:v>
                </c:pt>
                <c:pt idx="285">
                  <c:v>29.979722222222222</c:v>
                </c:pt>
                <c:pt idx="286">
                  <c:v>29.979722222222222</c:v>
                </c:pt>
                <c:pt idx="287">
                  <c:v>29.979722222222222</c:v>
                </c:pt>
                <c:pt idx="288">
                  <c:v>10.888888888888889</c:v>
                </c:pt>
                <c:pt idx="289">
                  <c:v>21.97388888888889</c:v>
                </c:pt>
                <c:pt idx="290">
                  <c:v>29.979722222222222</c:v>
                </c:pt>
                <c:pt idx="291">
                  <c:v>21.56333333333334</c:v>
                </c:pt>
                <c:pt idx="292">
                  <c:v>29.979722222222222</c:v>
                </c:pt>
                <c:pt idx="293">
                  <c:v>15.405000000000001</c:v>
                </c:pt>
                <c:pt idx="294">
                  <c:v>29.979722222222222</c:v>
                </c:pt>
                <c:pt idx="295">
                  <c:v>26.284722222222214</c:v>
                </c:pt>
                <c:pt idx="296">
                  <c:v>13.968055555555559</c:v>
                </c:pt>
                <c:pt idx="297">
                  <c:v>5.9622222222222225</c:v>
                </c:pt>
                <c:pt idx="298">
                  <c:v>26.695277777777779</c:v>
                </c:pt>
                <c:pt idx="299">
                  <c:v>6.7833333333333341</c:v>
                </c:pt>
                <c:pt idx="300">
                  <c:v>29.979722222222222</c:v>
                </c:pt>
                <c:pt idx="301">
                  <c:v>29.363888888888887</c:v>
                </c:pt>
                <c:pt idx="302">
                  <c:v>11.504722222222224</c:v>
                </c:pt>
                <c:pt idx="303">
                  <c:v>13.557499999999999</c:v>
                </c:pt>
                <c:pt idx="304">
                  <c:v>19.715833333333332</c:v>
                </c:pt>
                <c:pt idx="305">
                  <c:v>10.888888888888889</c:v>
                </c:pt>
                <c:pt idx="306">
                  <c:v>29.979722222222222</c:v>
                </c:pt>
                <c:pt idx="307">
                  <c:v>29.979722222222222</c:v>
                </c:pt>
                <c:pt idx="308">
                  <c:v>13.557499999999999</c:v>
                </c:pt>
                <c:pt idx="309">
                  <c:v>8.8361111111111121</c:v>
                </c:pt>
                <c:pt idx="310">
                  <c:v>25.053055555555556</c:v>
                </c:pt>
                <c:pt idx="311">
                  <c:v>5.7569444444444438</c:v>
                </c:pt>
                <c:pt idx="312">
                  <c:v>29.979722222222222</c:v>
                </c:pt>
                <c:pt idx="313">
                  <c:v>4.32</c:v>
                </c:pt>
                <c:pt idx="314">
                  <c:v>4.32</c:v>
                </c:pt>
                <c:pt idx="315">
                  <c:v>4.32</c:v>
                </c:pt>
                <c:pt idx="316">
                  <c:v>4.32</c:v>
                </c:pt>
                <c:pt idx="317">
                  <c:v>4.32</c:v>
                </c:pt>
                <c:pt idx="318">
                  <c:v>4.32</c:v>
                </c:pt>
                <c:pt idx="319">
                  <c:v>4.32</c:v>
                </c:pt>
                <c:pt idx="320">
                  <c:v>4.32</c:v>
                </c:pt>
                <c:pt idx="321">
                  <c:v>4.32</c:v>
                </c:pt>
                <c:pt idx="322">
                  <c:v>4.32</c:v>
                </c:pt>
                <c:pt idx="323">
                  <c:v>7.8097222222222209</c:v>
                </c:pt>
                <c:pt idx="324">
                  <c:v>29.979722222222222</c:v>
                </c:pt>
                <c:pt idx="325">
                  <c:v>29.979722222222222</c:v>
                </c:pt>
                <c:pt idx="326">
                  <c:v>29.979722222222222</c:v>
                </c:pt>
                <c:pt idx="327">
                  <c:v>19.921111111111109</c:v>
                </c:pt>
                <c:pt idx="328">
                  <c:v>29.979722222222222</c:v>
                </c:pt>
                <c:pt idx="329">
                  <c:v>19.715833333333332</c:v>
                </c:pt>
                <c:pt idx="330">
                  <c:v>29.979722222222222</c:v>
                </c:pt>
                <c:pt idx="331">
                  <c:v>19.715833333333332</c:v>
                </c:pt>
                <c:pt idx="332">
                  <c:v>4.32</c:v>
                </c:pt>
                <c:pt idx="333">
                  <c:v>4.32</c:v>
                </c:pt>
                <c:pt idx="334">
                  <c:v>4.32</c:v>
                </c:pt>
                <c:pt idx="335">
                  <c:v>4.32</c:v>
                </c:pt>
                <c:pt idx="336">
                  <c:v>4.32</c:v>
                </c:pt>
                <c:pt idx="337">
                  <c:v>4.32</c:v>
                </c:pt>
                <c:pt idx="338">
                  <c:v>5.5516666666666667</c:v>
                </c:pt>
                <c:pt idx="339">
                  <c:v>29.979722222222222</c:v>
                </c:pt>
                <c:pt idx="340">
                  <c:v>5.141111111111111</c:v>
                </c:pt>
                <c:pt idx="341">
                  <c:v>19.921111111111109</c:v>
                </c:pt>
                <c:pt idx="342">
                  <c:v>29.979722222222222</c:v>
                </c:pt>
                <c:pt idx="343">
                  <c:v>29.979722222222222</c:v>
                </c:pt>
                <c:pt idx="344">
                  <c:v>8.8361111111111121</c:v>
                </c:pt>
                <c:pt idx="345">
                  <c:v>22.589722222222225</c:v>
                </c:pt>
                <c:pt idx="346">
                  <c:v>5.7569444444444438</c:v>
                </c:pt>
                <c:pt idx="347">
                  <c:v>5.3463888888888889</c:v>
                </c:pt>
                <c:pt idx="348">
                  <c:v>4.32</c:v>
                </c:pt>
                <c:pt idx="349">
                  <c:v>13.557499999999999</c:v>
                </c:pt>
                <c:pt idx="350">
                  <c:v>25.053055555555556</c:v>
                </c:pt>
                <c:pt idx="351">
                  <c:v>5.141111111111111</c:v>
                </c:pt>
                <c:pt idx="352">
                  <c:v>29.569166666666668</c:v>
                </c:pt>
                <c:pt idx="353">
                  <c:v>4.32</c:v>
                </c:pt>
                <c:pt idx="354">
                  <c:v>4.32</c:v>
                </c:pt>
                <c:pt idx="355">
                  <c:v>13.352222222222224</c:v>
                </c:pt>
                <c:pt idx="356">
                  <c:v>16.226111111111113</c:v>
                </c:pt>
                <c:pt idx="357">
                  <c:v>14.58388888888889</c:v>
                </c:pt>
                <c:pt idx="358">
                  <c:v>6.5780555555555562</c:v>
                </c:pt>
                <c:pt idx="359">
                  <c:v>4.9358333333333331</c:v>
                </c:pt>
                <c:pt idx="360">
                  <c:v>14.789166666666663</c:v>
                </c:pt>
                <c:pt idx="361">
                  <c:v>9.8625000000000007</c:v>
                </c:pt>
                <c:pt idx="362">
                  <c:v>4.32</c:v>
                </c:pt>
                <c:pt idx="363">
                  <c:v>4.32</c:v>
                </c:pt>
                <c:pt idx="364">
                  <c:v>4.32</c:v>
                </c:pt>
                <c:pt idx="365">
                  <c:v>4.32</c:v>
                </c:pt>
                <c:pt idx="366">
                  <c:v>12.32583333333333</c:v>
                </c:pt>
                <c:pt idx="367">
                  <c:v>5.3463888888888889</c:v>
                </c:pt>
                <c:pt idx="368">
                  <c:v>18.073611111111109</c:v>
                </c:pt>
                <c:pt idx="369">
                  <c:v>29.979722222222222</c:v>
                </c:pt>
                <c:pt idx="370">
                  <c:v>29.979722222222222</c:v>
                </c:pt>
                <c:pt idx="371">
                  <c:v>7.1938888888888881</c:v>
                </c:pt>
                <c:pt idx="372">
                  <c:v>4.32</c:v>
                </c:pt>
                <c:pt idx="373">
                  <c:v>4.32</c:v>
                </c:pt>
                <c:pt idx="374">
                  <c:v>5.141111111111111</c:v>
                </c:pt>
                <c:pt idx="375">
                  <c:v>4.32</c:v>
                </c:pt>
                <c:pt idx="376">
                  <c:v>4.32</c:v>
                </c:pt>
                <c:pt idx="377">
                  <c:v>4.32</c:v>
                </c:pt>
                <c:pt idx="378">
                  <c:v>4.32</c:v>
                </c:pt>
                <c:pt idx="379">
                  <c:v>4.7305555555555561</c:v>
                </c:pt>
                <c:pt idx="380">
                  <c:v>29.979722222222222</c:v>
                </c:pt>
                <c:pt idx="381">
                  <c:v>10.478333333333333</c:v>
                </c:pt>
                <c:pt idx="382">
                  <c:v>25.258333333333326</c:v>
                </c:pt>
                <c:pt idx="383">
                  <c:v>21.358055555555556</c:v>
                </c:pt>
                <c:pt idx="384">
                  <c:v>6.9886111111111111</c:v>
                </c:pt>
                <c:pt idx="385">
                  <c:v>4.7305555555555561</c:v>
                </c:pt>
                <c:pt idx="386">
                  <c:v>23.205555555555552</c:v>
                </c:pt>
                <c:pt idx="387">
                  <c:v>18.689444444444447</c:v>
                </c:pt>
                <c:pt idx="388">
                  <c:v>29.979722222222222</c:v>
                </c:pt>
                <c:pt idx="389">
                  <c:v>29.979722222222222</c:v>
                </c:pt>
                <c:pt idx="390">
                  <c:v>6.1675000000000004</c:v>
                </c:pt>
                <c:pt idx="391">
                  <c:v>7.1938888888888881</c:v>
                </c:pt>
                <c:pt idx="392">
                  <c:v>7.1938888888888881</c:v>
                </c:pt>
                <c:pt idx="393">
                  <c:v>4.32</c:v>
                </c:pt>
                <c:pt idx="394">
                  <c:v>4.32</c:v>
                </c:pt>
                <c:pt idx="395">
                  <c:v>4.9358333333333331</c:v>
                </c:pt>
                <c:pt idx="396">
                  <c:v>10.273055555555556</c:v>
                </c:pt>
                <c:pt idx="397">
                  <c:v>12.531111111111111</c:v>
                </c:pt>
                <c:pt idx="398">
                  <c:v>29.979722222222222</c:v>
                </c:pt>
                <c:pt idx="399">
                  <c:v>4.9358333333333331</c:v>
                </c:pt>
                <c:pt idx="400">
                  <c:v>29.979722222222222</c:v>
                </c:pt>
                <c:pt idx="401">
                  <c:v>29.979722222222222</c:v>
                </c:pt>
                <c:pt idx="402">
                  <c:v>29.979722222222222</c:v>
                </c:pt>
                <c:pt idx="403">
                  <c:v>29.979722222222222</c:v>
                </c:pt>
                <c:pt idx="404">
                  <c:v>11.094166666666666</c:v>
                </c:pt>
                <c:pt idx="405">
                  <c:v>7.6044444444444448</c:v>
                </c:pt>
                <c:pt idx="406">
                  <c:v>4.5252777777777782</c:v>
                </c:pt>
                <c:pt idx="407">
                  <c:v>24.437222222222228</c:v>
                </c:pt>
                <c:pt idx="408">
                  <c:v>29.979722222222222</c:v>
                </c:pt>
                <c:pt idx="409">
                  <c:v>23.82138888888889</c:v>
                </c:pt>
                <c:pt idx="410">
                  <c:v>4.5252777777777782</c:v>
                </c:pt>
                <c:pt idx="411">
                  <c:v>4.32</c:v>
                </c:pt>
                <c:pt idx="412">
                  <c:v>4.32</c:v>
                </c:pt>
                <c:pt idx="413">
                  <c:v>4.32</c:v>
                </c:pt>
                <c:pt idx="414">
                  <c:v>8.4255555555555564</c:v>
                </c:pt>
                <c:pt idx="415">
                  <c:v>15.610277777777775</c:v>
                </c:pt>
                <c:pt idx="416">
                  <c:v>4.7305555555555561</c:v>
                </c:pt>
                <c:pt idx="417">
                  <c:v>4.32</c:v>
                </c:pt>
                <c:pt idx="418">
                  <c:v>4.32</c:v>
                </c:pt>
                <c:pt idx="419">
                  <c:v>4.32</c:v>
                </c:pt>
                <c:pt idx="420">
                  <c:v>4.5252777777777782</c:v>
                </c:pt>
                <c:pt idx="421">
                  <c:v>9.0413888888888874</c:v>
                </c:pt>
                <c:pt idx="422">
                  <c:v>13.352222222222224</c:v>
                </c:pt>
                <c:pt idx="423">
                  <c:v>4.7305555555555561</c:v>
                </c:pt>
                <c:pt idx="424">
                  <c:v>4.32</c:v>
                </c:pt>
                <c:pt idx="425">
                  <c:v>5.5516666666666667</c:v>
                </c:pt>
                <c:pt idx="426">
                  <c:v>4.32</c:v>
                </c:pt>
                <c:pt idx="427">
                  <c:v>4.32</c:v>
                </c:pt>
                <c:pt idx="428">
                  <c:v>4.7305555555555561</c:v>
                </c:pt>
                <c:pt idx="429">
                  <c:v>6.1675000000000004</c:v>
                </c:pt>
                <c:pt idx="430">
                  <c:v>5.141111111111111</c:v>
                </c:pt>
                <c:pt idx="431">
                  <c:v>4.32</c:v>
                </c:pt>
                <c:pt idx="432">
                  <c:v>4.7305555555555561</c:v>
                </c:pt>
                <c:pt idx="433">
                  <c:v>4.7305555555555561</c:v>
                </c:pt>
                <c:pt idx="434">
                  <c:v>7.1938888888888881</c:v>
                </c:pt>
                <c:pt idx="435">
                  <c:v>18.278888888888883</c:v>
                </c:pt>
                <c:pt idx="436">
                  <c:v>13.146944444444445</c:v>
                </c:pt>
                <c:pt idx="437">
                  <c:v>22.179166666666664</c:v>
                </c:pt>
                <c:pt idx="438">
                  <c:v>4.9358333333333331</c:v>
                </c:pt>
                <c:pt idx="439">
                  <c:v>4.32</c:v>
                </c:pt>
                <c:pt idx="440">
                  <c:v>4.32</c:v>
                </c:pt>
                <c:pt idx="441">
                  <c:v>4.32</c:v>
                </c:pt>
                <c:pt idx="442">
                  <c:v>29.979722222222222</c:v>
                </c:pt>
                <c:pt idx="443">
                  <c:v>29.979722222222222</c:v>
                </c:pt>
                <c:pt idx="444">
                  <c:v>29.979722222222222</c:v>
                </c:pt>
                <c:pt idx="445">
                  <c:v>4.32</c:v>
                </c:pt>
                <c:pt idx="446">
                  <c:v>11.504722222222224</c:v>
                </c:pt>
                <c:pt idx="447">
                  <c:v>14.173333333333334</c:v>
                </c:pt>
                <c:pt idx="448">
                  <c:v>23.000277777777779</c:v>
                </c:pt>
                <c:pt idx="449">
                  <c:v>29.979722222222222</c:v>
                </c:pt>
                <c:pt idx="450">
                  <c:v>29.979722222222222</c:v>
                </c:pt>
                <c:pt idx="451">
                  <c:v>29.979722222222222</c:v>
                </c:pt>
                <c:pt idx="452">
                  <c:v>29.979722222222222</c:v>
                </c:pt>
                <c:pt idx="453">
                  <c:v>14.58388888888889</c:v>
                </c:pt>
                <c:pt idx="454">
                  <c:v>29.979722222222222</c:v>
                </c:pt>
                <c:pt idx="455">
                  <c:v>16.226111111111113</c:v>
                </c:pt>
                <c:pt idx="456">
                  <c:v>4.32</c:v>
                </c:pt>
                <c:pt idx="457">
                  <c:v>29.979722222222222</c:v>
                </c:pt>
                <c:pt idx="458">
                  <c:v>13.557499999999999</c:v>
                </c:pt>
                <c:pt idx="459">
                  <c:v>12.94166666666667</c:v>
                </c:pt>
                <c:pt idx="460">
                  <c:v>4.9358333333333331</c:v>
                </c:pt>
                <c:pt idx="461">
                  <c:v>4.32</c:v>
                </c:pt>
                <c:pt idx="462">
                  <c:v>4.32</c:v>
                </c:pt>
                <c:pt idx="463">
                  <c:v>4.32</c:v>
                </c:pt>
                <c:pt idx="464">
                  <c:v>7.6044444444444448</c:v>
                </c:pt>
                <c:pt idx="465">
                  <c:v>29.979722222222222</c:v>
                </c:pt>
                <c:pt idx="466">
                  <c:v>13.762777777777776</c:v>
                </c:pt>
                <c:pt idx="467">
                  <c:v>29.363888888888887</c:v>
                </c:pt>
                <c:pt idx="468">
                  <c:v>20.947499999999994</c:v>
                </c:pt>
                <c:pt idx="469">
                  <c:v>5.859583333333334</c:v>
                </c:pt>
                <c:pt idx="470">
                  <c:v>29.979722222222222</c:v>
                </c:pt>
                <c:pt idx="471">
                  <c:v>7.3991666666666669</c:v>
                </c:pt>
                <c:pt idx="472">
                  <c:v>4.32</c:v>
                </c:pt>
                <c:pt idx="473">
                  <c:v>4.32</c:v>
                </c:pt>
                <c:pt idx="474">
                  <c:v>4.32</c:v>
                </c:pt>
                <c:pt idx="475">
                  <c:v>5.4490277777777774</c:v>
                </c:pt>
                <c:pt idx="476">
                  <c:v>4.7305555555555561</c:v>
                </c:pt>
                <c:pt idx="477">
                  <c:v>12.736388888888886</c:v>
                </c:pt>
                <c:pt idx="478">
                  <c:v>12.94166666666667</c:v>
                </c:pt>
                <c:pt idx="479">
                  <c:v>6.1675000000000004</c:v>
                </c:pt>
                <c:pt idx="480">
                  <c:v>4.32</c:v>
                </c:pt>
                <c:pt idx="481">
                  <c:v>8.6308333333333351</c:v>
                </c:pt>
                <c:pt idx="482">
                  <c:v>27.311111111111103</c:v>
                </c:pt>
                <c:pt idx="483">
                  <c:v>20.126388888888886</c:v>
                </c:pt>
                <c:pt idx="484">
                  <c:v>29.979722222222222</c:v>
                </c:pt>
                <c:pt idx="485">
                  <c:v>9.2466666666666679</c:v>
                </c:pt>
                <c:pt idx="486">
                  <c:v>5.141111111111111</c:v>
                </c:pt>
                <c:pt idx="487">
                  <c:v>4.32</c:v>
                </c:pt>
                <c:pt idx="488">
                  <c:v>4.32</c:v>
                </c:pt>
                <c:pt idx="489">
                  <c:v>24.642500000000005</c:v>
                </c:pt>
                <c:pt idx="490">
                  <c:v>4.7305555555555561</c:v>
                </c:pt>
                <c:pt idx="491">
                  <c:v>4.32</c:v>
                </c:pt>
                <c:pt idx="492">
                  <c:v>4.32</c:v>
                </c:pt>
                <c:pt idx="493">
                  <c:v>4.32</c:v>
                </c:pt>
                <c:pt idx="494">
                  <c:v>4.32</c:v>
                </c:pt>
                <c:pt idx="495">
                  <c:v>4.7305555555555561</c:v>
                </c:pt>
                <c:pt idx="496">
                  <c:v>4.32</c:v>
                </c:pt>
                <c:pt idx="497">
                  <c:v>4.32</c:v>
                </c:pt>
                <c:pt idx="498">
                  <c:v>4.32</c:v>
                </c:pt>
                <c:pt idx="499">
                  <c:v>4.32</c:v>
                </c:pt>
                <c:pt idx="500">
                  <c:v>4.32</c:v>
                </c:pt>
                <c:pt idx="501">
                  <c:v>4.5252777777777782</c:v>
                </c:pt>
                <c:pt idx="502">
                  <c:v>4.32</c:v>
                </c:pt>
                <c:pt idx="503">
                  <c:v>4.32</c:v>
                </c:pt>
                <c:pt idx="504">
                  <c:v>4.32</c:v>
                </c:pt>
                <c:pt idx="505">
                  <c:v>4.32</c:v>
                </c:pt>
                <c:pt idx="506">
                  <c:v>4.32</c:v>
                </c:pt>
                <c:pt idx="507">
                  <c:v>4.5252777777777782</c:v>
                </c:pt>
                <c:pt idx="508">
                  <c:v>4.5252777777777782</c:v>
                </c:pt>
                <c:pt idx="509">
                  <c:v>4.32</c:v>
                </c:pt>
                <c:pt idx="510">
                  <c:v>4.32</c:v>
                </c:pt>
                <c:pt idx="511">
                  <c:v>4.32</c:v>
                </c:pt>
                <c:pt idx="512">
                  <c:v>4.32</c:v>
                </c:pt>
                <c:pt idx="513">
                  <c:v>4.32</c:v>
                </c:pt>
                <c:pt idx="514">
                  <c:v>4.32</c:v>
                </c:pt>
                <c:pt idx="515">
                  <c:v>4.32</c:v>
                </c:pt>
                <c:pt idx="516">
                  <c:v>4.32</c:v>
                </c:pt>
                <c:pt idx="517">
                  <c:v>11.915277777777778</c:v>
                </c:pt>
                <c:pt idx="518">
                  <c:v>7.1938888888888881</c:v>
                </c:pt>
                <c:pt idx="519">
                  <c:v>4.32</c:v>
                </c:pt>
                <c:pt idx="520">
                  <c:v>4.32</c:v>
                </c:pt>
                <c:pt idx="521">
                  <c:v>4.32</c:v>
                </c:pt>
                <c:pt idx="522">
                  <c:v>4.32</c:v>
                </c:pt>
                <c:pt idx="523">
                  <c:v>4.32</c:v>
                </c:pt>
                <c:pt idx="524">
                  <c:v>4.32</c:v>
                </c:pt>
                <c:pt idx="525">
                  <c:v>4.32</c:v>
                </c:pt>
                <c:pt idx="526">
                  <c:v>4.32</c:v>
                </c:pt>
                <c:pt idx="527">
                  <c:v>4.32</c:v>
                </c:pt>
                <c:pt idx="528">
                  <c:v>4.32</c:v>
                </c:pt>
                <c:pt idx="529">
                  <c:v>4.32</c:v>
                </c:pt>
                <c:pt idx="530">
                  <c:v>4.32</c:v>
                </c:pt>
                <c:pt idx="531">
                  <c:v>4.32</c:v>
                </c:pt>
                <c:pt idx="532">
                  <c:v>4.32</c:v>
                </c:pt>
                <c:pt idx="533">
                  <c:v>4.32</c:v>
                </c:pt>
                <c:pt idx="534">
                  <c:v>11.504722222222224</c:v>
                </c:pt>
                <c:pt idx="535">
                  <c:v>4.32</c:v>
                </c:pt>
                <c:pt idx="536">
                  <c:v>4.32</c:v>
                </c:pt>
                <c:pt idx="537">
                  <c:v>4.32</c:v>
                </c:pt>
                <c:pt idx="538">
                  <c:v>4.32</c:v>
                </c:pt>
                <c:pt idx="539">
                  <c:v>5.7569444444444438</c:v>
                </c:pt>
                <c:pt idx="540">
                  <c:v>18.073611111111109</c:v>
                </c:pt>
                <c:pt idx="541">
                  <c:v>8.4255555555555564</c:v>
                </c:pt>
                <c:pt idx="542">
                  <c:v>4.32</c:v>
                </c:pt>
                <c:pt idx="543">
                  <c:v>4.32</c:v>
                </c:pt>
                <c:pt idx="544">
                  <c:v>4.32</c:v>
                </c:pt>
                <c:pt idx="545">
                  <c:v>4.32</c:v>
                </c:pt>
                <c:pt idx="546">
                  <c:v>4.32</c:v>
                </c:pt>
                <c:pt idx="547">
                  <c:v>4.32</c:v>
                </c:pt>
                <c:pt idx="548">
                  <c:v>4.32</c:v>
                </c:pt>
                <c:pt idx="549">
                  <c:v>4.32</c:v>
                </c:pt>
                <c:pt idx="550">
                  <c:v>4.32</c:v>
                </c:pt>
                <c:pt idx="551">
                  <c:v>4.32</c:v>
                </c:pt>
                <c:pt idx="552">
                  <c:v>4.32</c:v>
                </c:pt>
                <c:pt idx="553">
                  <c:v>4.5252777777777782</c:v>
                </c:pt>
                <c:pt idx="554">
                  <c:v>4.32</c:v>
                </c:pt>
                <c:pt idx="555">
                  <c:v>5.3463888888888889</c:v>
                </c:pt>
                <c:pt idx="556">
                  <c:v>5.5516666666666667</c:v>
                </c:pt>
                <c:pt idx="557">
                  <c:v>6.7833333333333341</c:v>
                </c:pt>
                <c:pt idx="558">
                  <c:v>8.4255555555555564</c:v>
                </c:pt>
                <c:pt idx="559">
                  <c:v>4.32</c:v>
                </c:pt>
                <c:pt idx="560">
                  <c:v>4.32</c:v>
                </c:pt>
                <c:pt idx="561">
                  <c:v>4.32</c:v>
                </c:pt>
                <c:pt idx="562">
                  <c:v>4.32</c:v>
                </c:pt>
                <c:pt idx="563">
                  <c:v>4.32</c:v>
                </c:pt>
                <c:pt idx="564">
                  <c:v>4.32</c:v>
                </c:pt>
                <c:pt idx="565">
                  <c:v>4.32</c:v>
                </c:pt>
                <c:pt idx="566">
                  <c:v>4.9358333333333331</c:v>
                </c:pt>
                <c:pt idx="567">
                  <c:v>4.32</c:v>
                </c:pt>
                <c:pt idx="568">
                  <c:v>4.32</c:v>
                </c:pt>
                <c:pt idx="569">
                  <c:v>12.94166666666667</c:v>
                </c:pt>
                <c:pt idx="570">
                  <c:v>8.4255555555555564</c:v>
                </c:pt>
                <c:pt idx="571">
                  <c:v>8.6308333333333351</c:v>
                </c:pt>
                <c:pt idx="572">
                  <c:v>4.32</c:v>
                </c:pt>
                <c:pt idx="573">
                  <c:v>4.32</c:v>
                </c:pt>
                <c:pt idx="574">
                  <c:v>4.32</c:v>
                </c:pt>
                <c:pt idx="575">
                  <c:v>4.32</c:v>
                </c:pt>
                <c:pt idx="576">
                  <c:v>4.32</c:v>
                </c:pt>
                <c:pt idx="577">
                  <c:v>4.32</c:v>
                </c:pt>
                <c:pt idx="578">
                  <c:v>4.32</c:v>
                </c:pt>
                <c:pt idx="579">
                  <c:v>4.32</c:v>
                </c:pt>
                <c:pt idx="580">
                  <c:v>4.32</c:v>
                </c:pt>
                <c:pt idx="581">
                  <c:v>4.32</c:v>
                </c:pt>
                <c:pt idx="582">
                  <c:v>4.32</c:v>
                </c:pt>
                <c:pt idx="583">
                  <c:v>7.6044444444444448</c:v>
                </c:pt>
                <c:pt idx="584">
                  <c:v>19.305277777777778</c:v>
                </c:pt>
                <c:pt idx="585">
                  <c:v>29.363888888888887</c:v>
                </c:pt>
                <c:pt idx="586">
                  <c:v>6.1675000000000004</c:v>
                </c:pt>
                <c:pt idx="587">
                  <c:v>4.32</c:v>
                </c:pt>
                <c:pt idx="588">
                  <c:v>4.32</c:v>
                </c:pt>
                <c:pt idx="589">
                  <c:v>4.32</c:v>
                </c:pt>
                <c:pt idx="590">
                  <c:v>4.32</c:v>
                </c:pt>
                <c:pt idx="591">
                  <c:v>4.32</c:v>
                </c:pt>
                <c:pt idx="592">
                  <c:v>4.32</c:v>
                </c:pt>
                <c:pt idx="593">
                  <c:v>4.32</c:v>
                </c:pt>
                <c:pt idx="594">
                  <c:v>4.32</c:v>
                </c:pt>
                <c:pt idx="595">
                  <c:v>4.32</c:v>
                </c:pt>
                <c:pt idx="596">
                  <c:v>4.32</c:v>
                </c:pt>
                <c:pt idx="597">
                  <c:v>4.32</c:v>
                </c:pt>
                <c:pt idx="598">
                  <c:v>4.32</c:v>
                </c:pt>
                <c:pt idx="599">
                  <c:v>4.32</c:v>
                </c:pt>
                <c:pt idx="600">
                  <c:v>4.32</c:v>
                </c:pt>
                <c:pt idx="601">
                  <c:v>4.32</c:v>
                </c:pt>
                <c:pt idx="602">
                  <c:v>4.32</c:v>
                </c:pt>
                <c:pt idx="603">
                  <c:v>4.32</c:v>
                </c:pt>
                <c:pt idx="604">
                  <c:v>7.1938888888888881</c:v>
                </c:pt>
                <c:pt idx="605">
                  <c:v>14.994444444444445</c:v>
                </c:pt>
                <c:pt idx="606">
                  <c:v>29.979722222222222</c:v>
                </c:pt>
                <c:pt idx="607">
                  <c:v>29.979722222222222</c:v>
                </c:pt>
                <c:pt idx="608">
                  <c:v>10.478333333333333</c:v>
                </c:pt>
                <c:pt idx="609">
                  <c:v>20.536944444444444</c:v>
                </c:pt>
                <c:pt idx="610">
                  <c:v>5.141111111111111</c:v>
                </c:pt>
                <c:pt idx="611">
                  <c:v>6.7833333333333341</c:v>
                </c:pt>
                <c:pt idx="612">
                  <c:v>4.32</c:v>
                </c:pt>
                <c:pt idx="613">
                  <c:v>5.9622222222222225</c:v>
                </c:pt>
                <c:pt idx="614">
                  <c:v>4.32</c:v>
                </c:pt>
                <c:pt idx="615">
                  <c:v>29.979722222222222</c:v>
                </c:pt>
                <c:pt idx="616">
                  <c:v>17.663055555555555</c:v>
                </c:pt>
                <c:pt idx="617">
                  <c:v>5.7569444444444438</c:v>
                </c:pt>
                <c:pt idx="618">
                  <c:v>4.32</c:v>
                </c:pt>
                <c:pt idx="619">
                  <c:v>4.32</c:v>
                </c:pt>
                <c:pt idx="620">
                  <c:v>4.32</c:v>
                </c:pt>
                <c:pt idx="621">
                  <c:v>4.32</c:v>
                </c:pt>
                <c:pt idx="622">
                  <c:v>4.32</c:v>
                </c:pt>
                <c:pt idx="623">
                  <c:v>6.3727777777777783</c:v>
                </c:pt>
                <c:pt idx="624">
                  <c:v>8.4255555555555564</c:v>
                </c:pt>
                <c:pt idx="625">
                  <c:v>7.1938888888888881</c:v>
                </c:pt>
                <c:pt idx="626">
                  <c:v>29.979722222222222</c:v>
                </c:pt>
                <c:pt idx="627">
                  <c:v>29.979722222222222</c:v>
                </c:pt>
                <c:pt idx="628">
                  <c:v>5.7569444444444438</c:v>
                </c:pt>
                <c:pt idx="629">
                  <c:v>8.6308333333333351</c:v>
                </c:pt>
                <c:pt idx="630">
                  <c:v>29.979722222222222</c:v>
                </c:pt>
                <c:pt idx="631">
                  <c:v>29.979722222222222</c:v>
                </c:pt>
                <c:pt idx="632">
                  <c:v>16.431388888888893</c:v>
                </c:pt>
                <c:pt idx="633">
                  <c:v>5.9622222222222225</c:v>
                </c:pt>
                <c:pt idx="634">
                  <c:v>4.32</c:v>
                </c:pt>
                <c:pt idx="635">
                  <c:v>4.32</c:v>
                </c:pt>
                <c:pt idx="636">
                  <c:v>4.32</c:v>
                </c:pt>
                <c:pt idx="637">
                  <c:v>4.32</c:v>
                </c:pt>
                <c:pt idx="638">
                  <c:v>4.32</c:v>
                </c:pt>
                <c:pt idx="639">
                  <c:v>4.32</c:v>
                </c:pt>
                <c:pt idx="640">
                  <c:v>4.32</c:v>
                </c:pt>
                <c:pt idx="641">
                  <c:v>4.32</c:v>
                </c:pt>
                <c:pt idx="642">
                  <c:v>4.32</c:v>
                </c:pt>
                <c:pt idx="643">
                  <c:v>4.32</c:v>
                </c:pt>
                <c:pt idx="644">
                  <c:v>8.4255555555555564</c:v>
                </c:pt>
                <c:pt idx="645">
                  <c:v>20.33166666666666</c:v>
                </c:pt>
                <c:pt idx="646">
                  <c:v>13.762777777777776</c:v>
                </c:pt>
                <c:pt idx="647">
                  <c:v>29.979722222222222</c:v>
                </c:pt>
                <c:pt idx="648">
                  <c:v>29.979722222222222</c:v>
                </c:pt>
                <c:pt idx="649">
                  <c:v>29.979722222222222</c:v>
                </c:pt>
                <c:pt idx="650">
                  <c:v>5.141111111111111</c:v>
                </c:pt>
                <c:pt idx="651">
                  <c:v>4.9358333333333331</c:v>
                </c:pt>
                <c:pt idx="652">
                  <c:v>4.32</c:v>
                </c:pt>
                <c:pt idx="653">
                  <c:v>4.32</c:v>
                </c:pt>
                <c:pt idx="654">
                  <c:v>18.894722222222221</c:v>
                </c:pt>
                <c:pt idx="655">
                  <c:v>10.888888888888889</c:v>
                </c:pt>
                <c:pt idx="656">
                  <c:v>28.337499999999999</c:v>
                </c:pt>
                <c:pt idx="657">
                  <c:v>4.9358333333333331</c:v>
                </c:pt>
                <c:pt idx="658">
                  <c:v>14.789166666666663</c:v>
                </c:pt>
                <c:pt idx="659">
                  <c:v>8.4255555555555564</c:v>
                </c:pt>
                <c:pt idx="660">
                  <c:v>14.378611111111114</c:v>
                </c:pt>
                <c:pt idx="661">
                  <c:v>4.32</c:v>
                </c:pt>
                <c:pt idx="662">
                  <c:v>10.273055555555556</c:v>
                </c:pt>
                <c:pt idx="663">
                  <c:v>8.4255555555555564</c:v>
                </c:pt>
                <c:pt idx="664">
                  <c:v>4.32</c:v>
                </c:pt>
                <c:pt idx="665">
                  <c:v>11.299444444444442</c:v>
                </c:pt>
                <c:pt idx="666">
                  <c:v>29.979722222222222</c:v>
                </c:pt>
                <c:pt idx="667">
                  <c:v>29.979722222222222</c:v>
                </c:pt>
                <c:pt idx="668">
                  <c:v>29.979722222222222</c:v>
                </c:pt>
                <c:pt idx="669">
                  <c:v>26.079444444444444</c:v>
                </c:pt>
                <c:pt idx="670">
                  <c:v>5.5516666666666667</c:v>
                </c:pt>
                <c:pt idx="671">
                  <c:v>4.32</c:v>
                </c:pt>
                <c:pt idx="672">
                  <c:v>4.32</c:v>
                </c:pt>
                <c:pt idx="673">
                  <c:v>7.8097222222222209</c:v>
                </c:pt>
                <c:pt idx="674">
                  <c:v>10.478333333333333</c:v>
                </c:pt>
                <c:pt idx="675">
                  <c:v>29.979722222222222</c:v>
                </c:pt>
                <c:pt idx="676">
                  <c:v>6.5780555555555562</c:v>
                </c:pt>
                <c:pt idx="677">
                  <c:v>5.9622222222222225</c:v>
                </c:pt>
                <c:pt idx="678">
                  <c:v>4.32</c:v>
                </c:pt>
                <c:pt idx="679">
                  <c:v>25.36097222222223</c:v>
                </c:pt>
                <c:pt idx="680">
                  <c:v>23.616111111111117</c:v>
                </c:pt>
                <c:pt idx="681">
                  <c:v>29.979722222222222</c:v>
                </c:pt>
                <c:pt idx="682">
                  <c:v>16.020833333333339</c:v>
                </c:pt>
                <c:pt idx="683">
                  <c:v>4.9358333333333331</c:v>
                </c:pt>
                <c:pt idx="684">
                  <c:v>10.478333333333333</c:v>
                </c:pt>
                <c:pt idx="685">
                  <c:v>29.979722222222222</c:v>
                </c:pt>
                <c:pt idx="686">
                  <c:v>10.683611111111111</c:v>
                </c:pt>
                <c:pt idx="687">
                  <c:v>4.32</c:v>
                </c:pt>
                <c:pt idx="688">
                  <c:v>4.32</c:v>
                </c:pt>
                <c:pt idx="689">
                  <c:v>4.32</c:v>
                </c:pt>
                <c:pt idx="690">
                  <c:v>4.32</c:v>
                </c:pt>
                <c:pt idx="691">
                  <c:v>4.32</c:v>
                </c:pt>
                <c:pt idx="692">
                  <c:v>4.32</c:v>
                </c:pt>
                <c:pt idx="693">
                  <c:v>4.32</c:v>
                </c:pt>
                <c:pt idx="694">
                  <c:v>4.32</c:v>
                </c:pt>
                <c:pt idx="695">
                  <c:v>4.32</c:v>
                </c:pt>
                <c:pt idx="696">
                  <c:v>4.32</c:v>
                </c:pt>
                <c:pt idx="697">
                  <c:v>4.32</c:v>
                </c:pt>
                <c:pt idx="698">
                  <c:v>4.32</c:v>
                </c:pt>
                <c:pt idx="699">
                  <c:v>17.663055555555555</c:v>
                </c:pt>
                <c:pt idx="700">
                  <c:v>29.979722222222222</c:v>
                </c:pt>
                <c:pt idx="701">
                  <c:v>29.979722222222222</c:v>
                </c:pt>
                <c:pt idx="702">
                  <c:v>29.979722222222222</c:v>
                </c:pt>
                <c:pt idx="703">
                  <c:v>29.979722222222222</c:v>
                </c:pt>
                <c:pt idx="704">
                  <c:v>29.979722222222222</c:v>
                </c:pt>
                <c:pt idx="705">
                  <c:v>27.311111111111103</c:v>
                </c:pt>
                <c:pt idx="706">
                  <c:v>29.979722222222222</c:v>
                </c:pt>
                <c:pt idx="707">
                  <c:v>29.979722222222222</c:v>
                </c:pt>
                <c:pt idx="708">
                  <c:v>9.2466666666666679</c:v>
                </c:pt>
                <c:pt idx="709">
                  <c:v>16.841944444444444</c:v>
                </c:pt>
                <c:pt idx="710">
                  <c:v>7.8097222222222209</c:v>
                </c:pt>
                <c:pt idx="711">
                  <c:v>28.748055555555563</c:v>
                </c:pt>
                <c:pt idx="712">
                  <c:v>4.32</c:v>
                </c:pt>
                <c:pt idx="713">
                  <c:v>6.7833333333333341</c:v>
                </c:pt>
                <c:pt idx="714">
                  <c:v>7.3991666666666669</c:v>
                </c:pt>
                <c:pt idx="715">
                  <c:v>6.5780555555555562</c:v>
                </c:pt>
                <c:pt idx="716">
                  <c:v>26.695277777777779</c:v>
                </c:pt>
                <c:pt idx="717">
                  <c:v>29.979722222222222</c:v>
                </c:pt>
                <c:pt idx="718">
                  <c:v>29.979722222222222</c:v>
                </c:pt>
                <c:pt idx="719">
                  <c:v>27.516388888888898</c:v>
                </c:pt>
                <c:pt idx="720">
                  <c:v>13.557499999999999</c:v>
                </c:pt>
                <c:pt idx="721">
                  <c:v>29.979722222222222</c:v>
                </c:pt>
                <c:pt idx="722">
                  <c:v>13.968055555555559</c:v>
                </c:pt>
                <c:pt idx="723">
                  <c:v>4.32</c:v>
                </c:pt>
                <c:pt idx="724">
                  <c:v>4.32</c:v>
                </c:pt>
                <c:pt idx="725">
                  <c:v>29.979722222222222</c:v>
                </c:pt>
                <c:pt idx="726">
                  <c:v>5.9622222222222225</c:v>
                </c:pt>
                <c:pt idx="727">
                  <c:v>4.5252777777777782</c:v>
                </c:pt>
                <c:pt idx="728">
                  <c:v>4.32</c:v>
                </c:pt>
                <c:pt idx="729">
                  <c:v>4.32</c:v>
                </c:pt>
                <c:pt idx="730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F-4F0B-94AB-AA484F640D23}"/>
            </c:ext>
          </c:extLst>
        </c:ser>
        <c:ser>
          <c:idx val="3"/>
          <c:order val="3"/>
          <c:tx>
            <c:strRef>
              <c:f>Solar!$F$29</c:f>
              <c:strCache>
                <c:ptCount val="1"/>
                <c:pt idx="0">
                  <c:v>Energy Remaining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Solar!$A$30:$A$760</c:f>
              <c:strCache>
                <c:ptCount val="731"/>
                <c:pt idx="0">
                  <c:v>[]</c:v>
                </c:pt>
                <c:pt idx="1">
                  <c:v>2014-01-01</c:v>
                </c:pt>
                <c:pt idx="2">
                  <c:v>2014-01-02</c:v>
                </c:pt>
                <c:pt idx="3">
                  <c:v>2014-01-03</c:v>
                </c:pt>
                <c:pt idx="4">
                  <c:v>2014-01-04</c:v>
                </c:pt>
                <c:pt idx="5">
                  <c:v>2014-01-05</c:v>
                </c:pt>
                <c:pt idx="6">
                  <c:v>2014-01-06</c:v>
                </c:pt>
                <c:pt idx="7">
                  <c:v>2014-01-07</c:v>
                </c:pt>
                <c:pt idx="8">
                  <c:v>2014-01-08</c:v>
                </c:pt>
                <c:pt idx="9">
                  <c:v>2014-01-09</c:v>
                </c:pt>
                <c:pt idx="10">
                  <c:v>2014-01-10</c:v>
                </c:pt>
                <c:pt idx="11">
                  <c:v>2014-01-11</c:v>
                </c:pt>
                <c:pt idx="12">
                  <c:v>2014-01-12</c:v>
                </c:pt>
                <c:pt idx="13">
                  <c:v>2014-01-13</c:v>
                </c:pt>
                <c:pt idx="14">
                  <c:v>2014-01-14</c:v>
                </c:pt>
                <c:pt idx="15">
                  <c:v>2014-01-15</c:v>
                </c:pt>
                <c:pt idx="16">
                  <c:v>2014-01-16</c:v>
                </c:pt>
                <c:pt idx="17">
                  <c:v>2014-01-17</c:v>
                </c:pt>
                <c:pt idx="18">
                  <c:v>2014-01-18</c:v>
                </c:pt>
                <c:pt idx="19">
                  <c:v>2014-01-19</c:v>
                </c:pt>
                <c:pt idx="20">
                  <c:v>2014-01-20</c:v>
                </c:pt>
                <c:pt idx="21">
                  <c:v>2014-01-21</c:v>
                </c:pt>
                <c:pt idx="22">
                  <c:v>2014-01-22</c:v>
                </c:pt>
                <c:pt idx="23">
                  <c:v>2014-01-23</c:v>
                </c:pt>
                <c:pt idx="24">
                  <c:v>2014-01-24</c:v>
                </c:pt>
                <c:pt idx="25">
                  <c:v>2014-01-25</c:v>
                </c:pt>
                <c:pt idx="26">
                  <c:v>2014-01-26</c:v>
                </c:pt>
                <c:pt idx="27">
                  <c:v>2014-01-27</c:v>
                </c:pt>
                <c:pt idx="28">
                  <c:v>2014-01-28</c:v>
                </c:pt>
                <c:pt idx="29">
                  <c:v>2014-01-29</c:v>
                </c:pt>
                <c:pt idx="30">
                  <c:v>2014-01-30</c:v>
                </c:pt>
                <c:pt idx="31">
                  <c:v>2014-01-31</c:v>
                </c:pt>
                <c:pt idx="32">
                  <c:v>2014-02-01</c:v>
                </c:pt>
                <c:pt idx="33">
                  <c:v>2014-02-02</c:v>
                </c:pt>
                <c:pt idx="34">
                  <c:v>2014-02-03</c:v>
                </c:pt>
                <c:pt idx="35">
                  <c:v>2014-02-04</c:v>
                </c:pt>
                <c:pt idx="36">
                  <c:v>2014-02-05</c:v>
                </c:pt>
                <c:pt idx="37">
                  <c:v>2014-02-06</c:v>
                </c:pt>
                <c:pt idx="38">
                  <c:v>2014-02-07</c:v>
                </c:pt>
                <c:pt idx="39">
                  <c:v>2014-02-08</c:v>
                </c:pt>
                <c:pt idx="40">
                  <c:v>2014-02-09</c:v>
                </c:pt>
                <c:pt idx="41">
                  <c:v>2014-02-10</c:v>
                </c:pt>
                <c:pt idx="42">
                  <c:v>2014-02-11</c:v>
                </c:pt>
                <c:pt idx="43">
                  <c:v>2014-02-12</c:v>
                </c:pt>
                <c:pt idx="44">
                  <c:v>2014-02-13</c:v>
                </c:pt>
                <c:pt idx="45">
                  <c:v>2014-02-14</c:v>
                </c:pt>
                <c:pt idx="46">
                  <c:v>2014-02-15</c:v>
                </c:pt>
                <c:pt idx="47">
                  <c:v>2014-02-16</c:v>
                </c:pt>
                <c:pt idx="48">
                  <c:v>2014-02-17</c:v>
                </c:pt>
                <c:pt idx="49">
                  <c:v>2014-02-18</c:v>
                </c:pt>
                <c:pt idx="50">
                  <c:v>2014-02-19</c:v>
                </c:pt>
                <c:pt idx="51">
                  <c:v>2014-02-20</c:v>
                </c:pt>
                <c:pt idx="52">
                  <c:v>2014-02-21</c:v>
                </c:pt>
                <c:pt idx="53">
                  <c:v>2014-02-22</c:v>
                </c:pt>
                <c:pt idx="54">
                  <c:v>2014-02-23</c:v>
                </c:pt>
                <c:pt idx="55">
                  <c:v>2014-02-24</c:v>
                </c:pt>
                <c:pt idx="56">
                  <c:v>2014-02-25</c:v>
                </c:pt>
                <c:pt idx="57">
                  <c:v>2014-02-26</c:v>
                </c:pt>
                <c:pt idx="58">
                  <c:v>2014-02-27</c:v>
                </c:pt>
                <c:pt idx="59">
                  <c:v>2014-02-28</c:v>
                </c:pt>
                <c:pt idx="60">
                  <c:v>2014-03-01</c:v>
                </c:pt>
                <c:pt idx="61">
                  <c:v>2014-03-02</c:v>
                </c:pt>
                <c:pt idx="62">
                  <c:v>2014-03-03</c:v>
                </c:pt>
                <c:pt idx="63">
                  <c:v>2014-03-04</c:v>
                </c:pt>
                <c:pt idx="64">
                  <c:v>2014-03-05</c:v>
                </c:pt>
                <c:pt idx="65">
                  <c:v>2014-03-06</c:v>
                </c:pt>
                <c:pt idx="66">
                  <c:v>2014-03-07</c:v>
                </c:pt>
                <c:pt idx="67">
                  <c:v>2014-03-08</c:v>
                </c:pt>
                <c:pt idx="68">
                  <c:v>2014-03-09</c:v>
                </c:pt>
                <c:pt idx="69">
                  <c:v>2014-03-10</c:v>
                </c:pt>
                <c:pt idx="70">
                  <c:v>2014-03-11</c:v>
                </c:pt>
                <c:pt idx="71">
                  <c:v>2014-03-12</c:v>
                </c:pt>
                <c:pt idx="72">
                  <c:v>2014-03-13</c:v>
                </c:pt>
                <c:pt idx="73">
                  <c:v>2014-03-14</c:v>
                </c:pt>
                <c:pt idx="74">
                  <c:v>2014-03-15</c:v>
                </c:pt>
                <c:pt idx="75">
                  <c:v>2014-03-16</c:v>
                </c:pt>
                <c:pt idx="76">
                  <c:v>2014-03-17</c:v>
                </c:pt>
                <c:pt idx="77">
                  <c:v>2014-03-18</c:v>
                </c:pt>
                <c:pt idx="78">
                  <c:v>2014-03-19</c:v>
                </c:pt>
                <c:pt idx="79">
                  <c:v>2014-03-20</c:v>
                </c:pt>
                <c:pt idx="80">
                  <c:v>2014-03-21</c:v>
                </c:pt>
                <c:pt idx="81">
                  <c:v>2014-03-22</c:v>
                </c:pt>
                <c:pt idx="82">
                  <c:v>2014-03-23</c:v>
                </c:pt>
                <c:pt idx="83">
                  <c:v>2014-03-24</c:v>
                </c:pt>
                <c:pt idx="84">
                  <c:v>2014-03-25</c:v>
                </c:pt>
                <c:pt idx="85">
                  <c:v>2014-03-26</c:v>
                </c:pt>
                <c:pt idx="86">
                  <c:v>2014-03-27</c:v>
                </c:pt>
                <c:pt idx="87">
                  <c:v>2014-03-28</c:v>
                </c:pt>
                <c:pt idx="88">
                  <c:v>2014-03-29</c:v>
                </c:pt>
                <c:pt idx="89">
                  <c:v>2014-03-30</c:v>
                </c:pt>
                <c:pt idx="90">
                  <c:v>2014-03-31</c:v>
                </c:pt>
                <c:pt idx="91">
                  <c:v>2014-04-01</c:v>
                </c:pt>
                <c:pt idx="92">
                  <c:v>2014-04-02</c:v>
                </c:pt>
                <c:pt idx="93">
                  <c:v>2014-04-03</c:v>
                </c:pt>
                <c:pt idx="94">
                  <c:v>2014-04-04</c:v>
                </c:pt>
                <c:pt idx="95">
                  <c:v>2014-04-05</c:v>
                </c:pt>
                <c:pt idx="96">
                  <c:v>2014-04-06</c:v>
                </c:pt>
                <c:pt idx="97">
                  <c:v>2014-04-07</c:v>
                </c:pt>
                <c:pt idx="98">
                  <c:v>2014-04-08</c:v>
                </c:pt>
                <c:pt idx="99">
                  <c:v>2014-04-09</c:v>
                </c:pt>
                <c:pt idx="100">
                  <c:v>2014-04-10</c:v>
                </c:pt>
                <c:pt idx="101">
                  <c:v>2014-04-11</c:v>
                </c:pt>
                <c:pt idx="102">
                  <c:v>2014-04-12</c:v>
                </c:pt>
                <c:pt idx="103">
                  <c:v>2014-04-13</c:v>
                </c:pt>
                <c:pt idx="104">
                  <c:v>2014-04-14</c:v>
                </c:pt>
                <c:pt idx="105">
                  <c:v>2014-04-15</c:v>
                </c:pt>
                <c:pt idx="106">
                  <c:v>2014-04-16</c:v>
                </c:pt>
                <c:pt idx="107">
                  <c:v>2014-04-17</c:v>
                </c:pt>
                <c:pt idx="108">
                  <c:v>2014-04-18</c:v>
                </c:pt>
                <c:pt idx="109">
                  <c:v>2014-04-19</c:v>
                </c:pt>
                <c:pt idx="110">
                  <c:v>2014-04-20</c:v>
                </c:pt>
                <c:pt idx="111">
                  <c:v>2014-04-21</c:v>
                </c:pt>
                <c:pt idx="112">
                  <c:v>2014-04-22</c:v>
                </c:pt>
                <c:pt idx="113">
                  <c:v>2014-04-23</c:v>
                </c:pt>
                <c:pt idx="114">
                  <c:v>2014-04-24</c:v>
                </c:pt>
                <c:pt idx="115">
                  <c:v>2014-04-25</c:v>
                </c:pt>
                <c:pt idx="116">
                  <c:v>2014-04-26</c:v>
                </c:pt>
                <c:pt idx="117">
                  <c:v>2014-04-27</c:v>
                </c:pt>
                <c:pt idx="118">
                  <c:v>2014-04-28</c:v>
                </c:pt>
                <c:pt idx="119">
                  <c:v>2014-04-29</c:v>
                </c:pt>
                <c:pt idx="120">
                  <c:v>2014-04-30</c:v>
                </c:pt>
                <c:pt idx="121">
                  <c:v>2014-05-01</c:v>
                </c:pt>
                <c:pt idx="122">
                  <c:v>2014-05-02</c:v>
                </c:pt>
                <c:pt idx="123">
                  <c:v>2014-05-03</c:v>
                </c:pt>
                <c:pt idx="124">
                  <c:v>2014-05-04</c:v>
                </c:pt>
                <c:pt idx="125">
                  <c:v>2014-05-05</c:v>
                </c:pt>
                <c:pt idx="126">
                  <c:v>2014-05-06</c:v>
                </c:pt>
                <c:pt idx="127">
                  <c:v>2014-05-07</c:v>
                </c:pt>
                <c:pt idx="128">
                  <c:v>2014-05-08</c:v>
                </c:pt>
                <c:pt idx="129">
                  <c:v>2014-05-09</c:v>
                </c:pt>
                <c:pt idx="130">
                  <c:v>2014-05-10</c:v>
                </c:pt>
                <c:pt idx="131">
                  <c:v>2014-05-11</c:v>
                </c:pt>
                <c:pt idx="132">
                  <c:v>2014-05-12</c:v>
                </c:pt>
                <c:pt idx="133">
                  <c:v>2014-05-13</c:v>
                </c:pt>
                <c:pt idx="134">
                  <c:v>2014-05-14</c:v>
                </c:pt>
                <c:pt idx="135">
                  <c:v>2014-05-15</c:v>
                </c:pt>
                <c:pt idx="136">
                  <c:v>2014-05-16</c:v>
                </c:pt>
                <c:pt idx="137">
                  <c:v>2014-05-17</c:v>
                </c:pt>
                <c:pt idx="138">
                  <c:v>2014-05-18</c:v>
                </c:pt>
                <c:pt idx="139">
                  <c:v>2014-05-19</c:v>
                </c:pt>
                <c:pt idx="140">
                  <c:v>2014-05-20</c:v>
                </c:pt>
                <c:pt idx="141">
                  <c:v>2014-05-21</c:v>
                </c:pt>
                <c:pt idx="142">
                  <c:v>2014-05-22</c:v>
                </c:pt>
                <c:pt idx="143">
                  <c:v>2014-05-23</c:v>
                </c:pt>
                <c:pt idx="144">
                  <c:v>2014-05-24</c:v>
                </c:pt>
                <c:pt idx="145">
                  <c:v>2014-05-25</c:v>
                </c:pt>
                <c:pt idx="146">
                  <c:v>2014-05-26</c:v>
                </c:pt>
                <c:pt idx="147">
                  <c:v>2014-05-27</c:v>
                </c:pt>
                <c:pt idx="148">
                  <c:v>2014-05-28</c:v>
                </c:pt>
                <c:pt idx="149">
                  <c:v>2014-05-29</c:v>
                </c:pt>
                <c:pt idx="150">
                  <c:v>2014-05-30</c:v>
                </c:pt>
                <c:pt idx="151">
                  <c:v>2014-05-31</c:v>
                </c:pt>
                <c:pt idx="152">
                  <c:v>2014-06-01</c:v>
                </c:pt>
                <c:pt idx="153">
                  <c:v>2014-06-02</c:v>
                </c:pt>
                <c:pt idx="154">
                  <c:v>2014-06-03</c:v>
                </c:pt>
                <c:pt idx="155">
                  <c:v>2014-06-04</c:v>
                </c:pt>
                <c:pt idx="156">
                  <c:v>2014-06-05</c:v>
                </c:pt>
                <c:pt idx="157">
                  <c:v>2014-06-06</c:v>
                </c:pt>
                <c:pt idx="158">
                  <c:v>2014-06-07</c:v>
                </c:pt>
                <c:pt idx="159">
                  <c:v>2014-06-08</c:v>
                </c:pt>
                <c:pt idx="160">
                  <c:v>2014-06-09</c:v>
                </c:pt>
                <c:pt idx="161">
                  <c:v>2014-06-10</c:v>
                </c:pt>
                <c:pt idx="162">
                  <c:v>2014-06-11</c:v>
                </c:pt>
                <c:pt idx="163">
                  <c:v>2014-06-12</c:v>
                </c:pt>
                <c:pt idx="164">
                  <c:v>2014-06-13</c:v>
                </c:pt>
                <c:pt idx="165">
                  <c:v>2014-06-14</c:v>
                </c:pt>
                <c:pt idx="166">
                  <c:v>2014-06-15</c:v>
                </c:pt>
                <c:pt idx="167">
                  <c:v>2014-06-16</c:v>
                </c:pt>
                <c:pt idx="168">
                  <c:v>2014-06-17</c:v>
                </c:pt>
                <c:pt idx="169">
                  <c:v>2014-06-18</c:v>
                </c:pt>
                <c:pt idx="170">
                  <c:v>2014-06-19</c:v>
                </c:pt>
                <c:pt idx="171">
                  <c:v>2014-06-20</c:v>
                </c:pt>
                <c:pt idx="172">
                  <c:v>2014-06-21</c:v>
                </c:pt>
                <c:pt idx="173">
                  <c:v>2014-06-22</c:v>
                </c:pt>
                <c:pt idx="174">
                  <c:v>2014-06-23</c:v>
                </c:pt>
                <c:pt idx="175">
                  <c:v>2014-06-24</c:v>
                </c:pt>
                <c:pt idx="176">
                  <c:v>2014-06-25</c:v>
                </c:pt>
                <c:pt idx="177">
                  <c:v>2014-06-26</c:v>
                </c:pt>
                <c:pt idx="178">
                  <c:v>2014-06-27</c:v>
                </c:pt>
                <c:pt idx="179">
                  <c:v>2014-06-28</c:v>
                </c:pt>
                <c:pt idx="180">
                  <c:v>2014-06-29</c:v>
                </c:pt>
                <c:pt idx="181">
                  <c:v>2014-06-30</c:v>
                </c:pt>
                <c:pt idx="182">
                  <c:v>2014-07-01</c:v>
                </c:pt>
                <c:pt idx="183">
                  <c:v>2014-07-02</c:v>
                </c:pt>
                <c:pt idx="184">
                  <c:v>2014-07-03</c:v>
                </c:pt>
                <c:pt idx="185">
                  <c:v>2014-07-04</c:v>
                </c:pt>
                <c:pt idx="186">
                  <c:v>2014-07-05</c:v>
                </c:pt>
                <c:pt idx="187">
                  <c:v>2014-07-06</c:v>
                </c:pt>
                <c:pt idx="188">
                  <c:v>2014-07-07</c:v>
                </c:pt>
                <c:pt idx="189">
                  <c:v>2014-07-08</c:v>
                </c:pt>
                <c:pt idx="190">
                  <c:v>2014-07-09</c:v>
                </c:pt>
                <c:pt idx="191">
                  <c:v>2014-07-10</c:v>
                </c:pt>
                <c:pt idx="192">
                  <c:v>2014-07-11</c:v>
                </c:pt>
                <c:pt idx="193">
                  <c:v>2014-07-12</c:v>
                </c:pt>
                <c:pt idx="194">
                  <c:v>2014-07-13</c:v>
                </c:pt>
                <c:pt idx="195">
                  <c:v>2014-07-14</c:v>
                </c:pt>
                <c:pt idx="196">
                  <c:v>2014-07-15</c:v>
                </c:pt>
                <c:pt idx="197">
                  <c:v>2014-07-16</c:v>
                </c:pt>
                <c:pt idx="198">
                  <c:v>2014-07-17</c:v>
                </c:pt>
                <c:pt idx="199">
                  <c:v>2014-07-18</c:v>
                </c:pt>
                <c:pt idx="200">
                  <c:v>2014-07-19</c:v>
                </c:pt>
                <c:pt idx="201">
                  <c:v>2014-07-20</c:v>
                </c:pt>
                <c:pt idx="202">
                  <c:v>2014-07-21</c:v>
                </c:pt>
                <c:pt idx="203">
                  <c:v>2014-07-22</c:v>
                </c:pt>
                <c:pt idx="204">
                  <c:v>2014-07-23</c:v>
                </c:pt>
                <c:pt idx="205">
                  <c:v>2014-07-24</c:v>
                </c:pt>
                <c:pt idx="206">
                  <c:v>2014-07-25</c:v>
                </c:pt>
                <c:pt idx="207">
                  <c:v>2014-07-26</c:v>
                </c:pt>
                <c:pt idx="208">
                  <c:v>2014-07-27</c:v>
                </c:pt>
                <c:pt idx="209">
                  <c:v>2014-07-28</c:v>
                </c:pt>
                <c:pt idx="210">
                  <c:v>2014-07-29</c:v>
                </c:pt>
                <c:pt idx="211">
                  <c:v>2014-07-30</c:v>
                </c:pt>
                <c:pt idx="212">
                  <c:v>2014-07-31</c:v>
                </c:pt>
                <c:pt idx="213">
                  <c:v>2014-08-01</c:v>
                </c:pt>
                <c:pt idx="214">
                  <c:v>2014-08-02</c:v>
                </c:pt>
                <c:pt idx="215">
                  <c:v>2014-08-03</c:v>
                </c:pt>
                <c:pt idx="216">
                  <c:v>2014-08-04</c:v>
                </c:pt>
                <c:pt idx="217">
                  <c:v>2014-08-05</c:v>
                </c:pt>
                <c:pt idx="218">
                  <c:v>2014-08-06</c:v>
                </c:pt>
                <c:pt idx="219">
                  <c:v>2014-08-07</c:v>
                </c:pt>
                <c:pt idx="220">
                  <c:v>2014-08-08</c:v>
                </c:pt>
                <c:pt idx="221">
                  <c:v>2014-08-09</c:v>
                </c:pt>
                <c:pt idx="222">
                  <c:v>2014-08-10</c:v>
                </c:pt>
                <c:pt idx="223">
                  <c:v>2014-08-11</c:v>
                </c:pt>
                <c:pt idx="224">
                  <c:v>2014-08-12</c:v>
                </c:pt>
                <c:pt idx="225">
                  <c:v>2014-08-13</c:v>
                </c:pt>
                <c:pt idx="226">
                  <c:v>2014-08-14</c:v>
                </c:pt>
                <c:pt idx="227">
                  <c:v>2014-08-15</c:v>
                </c:pt>
                <c:pt idx="228">
                  <c:v>2014-08-16</c:v>
                </c:pt>
                <c:pt idx="229">
                  <c:v>2014-08-17</c:v>
                </c:pt>
                <c:pt idx="230">
                  <c:v>2014-08-18</c:v>
                </c:pt>
                <c:pt idx="231">
                  <c:v>2014-08-19</c:v>
                </c:pt>
                <c:pt idx="232">
                  <c:v>2014-08-20</c:v>
                </c:pt>
                <c:pt idx="233">
                  <c:v>2014-08-21</c:v>
                </c:pt>
                <c:pt idx="234">
                  <c:v>2014-08-22</c:v>
                </c:pt>
                <c:pt idx="235">
                  <c:v>2014-08-23</c:v>
                </c:pt>
                <c:pt idx="236">
                  <c:v>2014-08-24</c:v>
                </c:pt>
                <c:pt idx="237">
                  <c:v>2014-08-25</c:v>
                </c:pt>
                <c:pt idx="238">
                  <c:v>2014-08-26</c:v>
                </c:pt>
                <c:pt idx="239">
                  <c:v>2014-08-27</c:v>
                </c:pt>
                <c:pt idx="240">
                  <c:v>2014-08-28</c:v>
                </c:pt>
                <c:pt idx="241">
                  <c:v>2014-08-29</c:v>
                </c:pt>
                <c:pt idx="242">
                  <c:v>2014-08-30</c:v>
                </c:pt>
                <c:pt idx="243">
                  <c:v>2014-08-31</c:v>
                </c:pt>
                <c:pt idx="244">
                  <c:v>2014-09-01</c:v>
                </c:pt>
                <c:pt idx="245">
                  <c:v>2014-09-02</c:v>
                </c:pt>
                <c:pt idx="246">
                  <c:v>2014-09-03</c:v>
                </c:pt>
                <c:pt idx="247">
                  <c:v>2014-09-04</c:v>
                </c:pt>
                <c:pt idx="248">
                  <c:v>2014-09-05</c:v>
                </c:pt>
                <c:pt idx="249">
                  <c:v>2014-09-06</c:v>
                </c:pt>
                <c:pt idx="250">
                  <c:v>2014-09-07</c:v>
                </c:pt>
                <c:pt idx="251">
                  <c:v>2014-09-08</c:v>
                </c:pt>
                <c:pt idx="252">
                  <c:v>2014-09-09</c:v>
                </c:pt>
                <c:pt idx="253">
                  <c:v>2014-09-10</c:v>
                </c:pt>
                <c:pt idx="254">
                  <c:v>2014-09-11</c:v>
                </c:pt>
                <c:pt idx="255">
                  <c:v>2014-09-12</c:v>
                </c:pt>
                <c:pt idx="256">
                  <c:v>2014-09-13</c:v>
                </c:pt>
                <c:pt idx="257">
                  <c:v>2014-09-14</c:v>
                </c:pt>
                <c:pt idx="258">
                  <c:v>2014-09-15</c:v>
                </c:pt>
                <c:pt idx="259">
                  <c:v>2014-09-16</c:v>
                </c:pt>
                <c:pt idx="260">
                  <c:v>2014-09-17</c:v>
                </c:pt>
                <c:pt idx="261">
                  <c:v>2014-09-18</c:v>
                </c:pt>
                <c:pt idx="262">
                  <c:v>2014-09-19</c:v>
                </c:pt>
                <c:pt idx="263">
                  <c:v>2014-09-20</c:v>
                </c:pt>
                <c:pt idx="264">
                  <c:v>2014-09-21</c:v>
                </c:pt>
                <c:pt idx="265">
                  <c:v>2014-09-22</c:v>
                </c:pt>
                <c:pt idx="266">
                  <c:v>2014-09-23</c:v>
                </c:pt>
                <c:pt idx="267">
                  <c:v>2014-09-24</c:v>
                </c:pt>
                <c:pt idx="268">
                  <c:v>2014-09-25</c:v>
                </c:pt>
                <c:pt idx="269">
                  <c:v>2014-09-26</c:v>
                </c:pt>
                <c:pt idx="270">
                  <c:v>2014-09-27</c:v>
                </c:pt>
                <c:pt idx="271">
                  <c:v>2014-09-28</c:v>
                </c:pt>
                <c:pt idx="272">
                  <c:v>2014-09-29</c:v>
                </c:pt>
                <c:pt idx="273">
                  <c:v>2014-09-30</c:v>
                </c:pt>
                <c:pt idx="274">
                  <c:v>2014-10-01</c:v>
                </c:pt>
                <c:pt idx="275">
                  <c:v>2014-10-02</c:v>
                </c:pt>
                <c:pt idx="276">
                  <c:v>2014-10-03</c:v>
                </c:pt>
                <c:pt idx="277">
                  <c:v>2014-10-04</c:v>
                </c:pt>
                <c:pt idx="278">
                  <c:v>2014-10-05</c:v>
                </c:pt>
                <c:pt idx="279">
                  <c:v>2014-10-06</c:v>
                </c:pt>
                <c:pt idx="280">
                  <c:v>2014-10-07</c:v>
                </c:pt>
                <c:pt idx="281">
                  <c:v>2014-10-08</c:v>
                </c:pt>
                <c:pt idx="282">
                  <c:v>2014-10-09</c:v>
                </c:pt>
                <c:pt idx="283">
                  <c:v>2014-10-10</c:v>
                </c:pt>
                <c:pt idx="284">
                  <c:v>2014-10-11</c:v>
                </c:pt>
                <c:pt idx="285">
                  <c:v>2014-10-12</c:v>
                </c:pt>
                <c:pt idx="286">
                  <c:v>2014-10-13</c:v>
                </c:pt>
                <c:pt idx="287">
                  <c:v>2014-10-14</c:v>
                </c:pt>
                <c:pt idx="288">
                  <c:v>2014-10-15</c:v>
                </c:pt>
                <c:pt idx="289">
                  <c:v>2014-10-16</c:v>
                </c:pt>
                <c:pt idx="290">
                  <c:v>2014-10-17</c:v>
                </c:pt>
                <c:pt idx="291">
                  <c:v>2014-10-18</c:v>
                </c:pt>
                <c:pt idx="292">
                  <c:v>2014-10-19</c:v>
                </c:pt>
                <c:pt idx="293">
                  <c:v>2014-10-20</c:v>
                </c:pt>
                <c:pt idx="294">
                  <c:v>2014-10-21</c:v>
                </c:pt>
                <c:pt idx="295">
                  <c:v>2014-10-22</c:v>
                </c:pt>
                <c:pt idx="296">
                  <c:v>2014-10-23</c:v>
                </c:pt>
                <c:pt idx="297">
                  <c:v>2014-10-24</c:v>
                </c:pt>
                <c:pt idx="298">
                  <c:v>2014-10-25</c:v>
                </c:pt>
                <c:pt idx="299">
                  <c:v>2014-10-26</c:v>
                </c:pt>
                <c:pt idx="300">
                  <c:v>2014-10-27</c:v>
                </c:pt>
                <c:pt idx="301">
                  <c:v>2014-10-28</c:v>
                </c:pt>
                <c:pt idx="302">
                  <c:v>2014-10-29</c:v>
                </c:pt>
                <c:pt idx="303">
                  <c:v>2014-10-30</c:v>
                </c:pt>
                <c:pt idx="304">
                  <c:v>2014-10-31</c:v>
                </c:pt>
                <c:pt idx="305">
                  <c:v>2014-11-01</c:v>
                </c:pt>
                <c:pt idx="306">
                  <c:v>2014-11-02</c:v>
                </c:pt>
                <c:pt idx="307">
                  <c:v>2014-11-03</c:v>
                </c:pt>
                <c:pt idx="308">
                  <c:v>2014-11-04</c:v>
                </c:pt>
                <c:pt idx="309">
                  <c:v>2014-11-05</c:v>
                </c:pt>
                <c:pt idx="310">
                  <c:v>2014-11-06</c:v>
                </c:pt>
                <c:pt idx="311">
                  <c:v>2014-11-07</c:v>
                </c:pt>
                <c:pt idx="312">
                  <c:v>2014-11-08</c:v>
                </c:pt>
                <c:pt idx="313">
                  <c:v>2014-11-09</c:v>
                </c:pt>
                <c:pt idx="314">
                  <c:v>2014-11-10</c:v>
                </c:pt>
                <c:pt idx="315">
                  <c:v>2014-11-11</c:v>
                </c:pt>
                <c:pt idx="316">
                  <c:v>2014-11-12</c:v>
                </c:pt>
                <c:pt idx="317">
                  <c:v>2014-11-13</c:v>
                </c:pt>
                <c:pt idx="318">
                  <c:v>2014-11-14</c:v>
                </c:pt>
                <c:pt idx="319">
                  <c:v>2014-11-15</c:v>
                </c:pt>
                <c:pt idx="320">
                  <c:v>2014-11-16</c:v>
                </c:pt>
                <c:pt idx="321">
                  <c:v>2014-11-17</c:v>
                </c:pt>
                <c:pt idx="322">
                  <c:v>2014-11-18</c:v>
                </c:pt>
                <c:pt idx="323">
                  <c:v>2014-11-19</c:v>
                </c:pt>
                <c:pt idx="324">
                  <c:v>2014-11-20</c:v>
                </c:pt>
                <c:pt idx="325">
                  <c:v>2014-11-21</c:v>
                </c:pt>
                <c:pt idx="326">
                  <c:v>2014-11-22</c:v>
                </c:pt>
                <c:pt idx="327">
                  <c:v>2014-11-23</c:v>
                </c:pt>
                <c:pt idx="328">
                  <c:v>2014-11-24</c:v>
                </c:pt>
                <c:pt idx="329">
                  <c:v>2014-11-25</c:v>
                </c:pt>
                <c:pt idx="330">
                  <c:v>2014-11-26</c:v>
                </c:pt>
                <c:pt idx="331">
                  <c:v>2014-11-27</c:v>
                </c:pt>
                <c:pt idx="332">
                  <c:v>2014-11-28</c:v>
                </c:pt>
                <c:pt idx="333">
                  <c:v>2014-11-29</c:v>
                </c:pt>
                <c:pt idx="334">
                  <c:v>2014-11-30</c:v>
                </c:pt>
                <c:pt idx="335">
                  <c:v>2014-12-01</c:v>
                </c:pt>
                <c:pt idx="336">
                  <c:v>2014-12-02</c:v>
                </c:pt>
                <c:pt idx="337">
                  <c:v>2014-12-03</c:v>
                </c:pt>
                <c:pt idx="338">
                  <c:v>2014-12-04</c:v>
                </c:pt>
                <c:pt idx="339">
                  <c:v>2014-12-05</c:v>
                </c:pt>
                <c:pt idx="340">
                  <c:v>2014-12-06</c:v>
                </c:pt>
                <c:pt idx="341">
                  <c:v>2014-12-07</c:v>
                </c:pt>
                <c:pt idx="342">
                  <c:v>2014-12-08</c:v>
                </c:pt>
                <c:pt idx="343">
                  <c:v>2014-12-09</c:v>
                </c:pt>
                <c:pt idx="344">
                  <c:v>2014-12-10</c:v>
                </c:pt>
                <c:pt idx="345">
                  <c:v>2014-12-11</c:v>
                </c:pt>
                <c:pt idx="346">
                  <c:v>2014-12-12</c:v>
                </c:pt>
                <c:pt idx="347">
                  <c:v>2014-12-13</c:v>
                </c:pt>
                <c:pt idx="348">
                  <c:v>2014-12-14</c:v>
                </c:pt>
                <c:pt idx="349">
                  <c:v>2014-12-15</c:v>
                </c:pt>
                <c:pt idx="350">
                  <c:v>2014-12-16</c:v>
                </c:pt>
                <c:pt idx="351">
                  <c:v>2014-12-17</c:v>
                </c:pt>
                <c:pt idx="352">
                  <c:v>2014-12-18</c:v>
                </c:pt>
                <c:pt idx="353">
                  <c:v>2014-12-19</c:v>
                </c:pt>
                <c:pt idx="354">
                  <c:v>2014-12-20</c:v>
                </c:pt>
                <c:pt idx="355">
                  <c:v>2014-12-21</c:v>
                </c:pt>
                <c:pt idx="356">
                  <c:v>2014-12-22</c:v>
                </c:pt>
                <c:pt idx="357">
                  <c:v>2014-12-23</c:v>
                </c:pt>
                <c:pt idx="358">
                  <c:v>2014-12-24</c:v>
                </c:pt>
                <c:pt idx="359">
                  <c:v>2014-12-25</c:v>
                </c:pt>
                <c:pt idx="360">
                  <c:v>2014-12-26</c:v>
                </c:pt>
                <c:pt idx="361">
                  <c:v>2014-12-27</c:v>
                </c:pt>
                <c:pt idx="362">
                  <c:v>2014-12-28</c:v>
                </c:pt>
                <c:pt idx="363">
                  <c:v>2014-12-29</c:v>
                </c:pt>
                <c:pt idx="364">
                  <c:v>2014-12-30</c:v>
                </c:pt>
                <c:pt idx="365">
                  <c:v>2014-12-31</c:v>
                </c:pt>
                <c:pt idx="366">
                  <c:v>2015-01-01</c:v>
                </c:pt>
                <c:pt idx="367">
                  <c:v>2015-01-02</c:v>
                </c:pt>
                <c:pt idx="368">
                  <c:v>2015-01-03</c:v>
                </c:pt>
                <c:pt idx="369">
                  <c:v>2015-01-04</c:v>
                </c:pt>
                <c:pt idx="370">
                  <c:v>2015-01-05</c:v>
                </c:pt>
                <c:pt idx="371">
                  <c:v>2015-01-06</c:v>
                </c:pt>
                <c:pt idx="372">
                  <c:v>2015-01-07</c:v>
                </c:pt>
                <c:pt idx="373">
                  <c:v>2015-01-08</c:v>
                </c:pt>
                <c:pt idx="374">
                  <c:v>2015-01-09</c:v>
                </c:pt>
                <c:pt idx="375">
                  <c:v>2015-01-10</c:v>
                </c:pt>
                <c:pt idx="376">
                  <c:v>2015-01-11</c:v>
                </c:pt>
                <c:pt idx="377">
                  <c:v>2015-01-12</c:v>
                </c:pt>
                <c:pt idx="378">
                  <c:v>2015-01-13</c:v>
                </c:pt>
                <c:pt idx="379">
                  <c:v>2015-01-14</c:v>
                </c:pt>
                <c:pt idx="380">
                  <c:v>2015-01-15</c:v>
                </c:pt>
                <c:pt idx="381">
                  <c:v>2015-01-16</c:v>
                </c:pt>
                <c:pt idx="382">
                  <c:v>2015-01-17</c:v>
                </c:pt>
                <c:pt idx="383">
                  <c:v>2015-01-18</c:v>
                </c:pt>
                <c:pt idx="384">
                  <c:v>2015-01-19</c:v>
                </c:pt>
                <c:pt idx="385">
                  <c:v>2015-01-20</c:v>
                </c:pt>
                <c:pt idx="386">
                  <c:v>2015-01-21</c:v>
                </c:pt>
                <c:pt idx="387">
                  <c:v>2015-01-22</c:v>
                </c:pt>
                <c:pt idx="388">
                  <c:v>2015-01-23</c:v>
                </c:pt>
                <c:pt idx="389">
                  <c:v>2015-01-24</c:v>
                </c:pt>
                <c:pt idx="390">
                  <c:v>2015-01-25</c:v>
                </c:pt>
                <c:pt idx="391">
                  <c:v>2015-01-26</c:v>
                </c:pt>
                <c:pt idx="392">
                  <c:v>2015-01-27</c:v>
                </c:pt>
                <c:pt idx="393">
                  <c:v>2015-01-28</c:v>
                </c:pt>
                <c:pt idx="394">
                  <c:v>2015-01-29</c:v>
                </c:pt>
                <c:pt idx="395">
                  <c:v>2015-01-30</c:v>
                </c:pt>
                <c:pt idx="396">
                  <c:v>2015-01-31</c:v>
                </c:pt>
                <c:pt idx="397">
                  <c:v>2015-02-01</c:v>
                </c:pt>
                <c:pt idx="398">
                  <c:v>2015-02-02</c:v>
                </c:pt>
                <c:pt idx="399">
                  <c:v>2015-02-03</c:v>
                </c:pt>
                <c:pt idx="400">
                  <c:v>2015-02-04</c:v>
                </c:pt>
                <c:pt idx="401">
                  <c:v>2015-02-05</c:v>
                </c:pt>
                <c:pt idx="402">
                  <c:v>2015-02-06</c:v>
                </c:pt>
                <c:pt idx="403">
                  <c:v>2015-02-07</c:v>
                </c:pt>
                <c:pt idx="404">
                  <c:v>2015-02-08</c:v>
                </c:pt>
                <c:pt idx="405">
                  <c:v>2015-02-09</c:v>
                </c:pt>
                <c:pt idx="406">
                  <c:v>2015-02-10</c:v>
                </c:pt>
                <c:pt idx="407">
                  <c:v>2015-02-11</c:v>
                </c:pt>
                <c:pt idx="408">
                  <c:v>2015-02-12</c:v>
                </c:pt>
                <c:pt idx="409">
                  <c:v>2015-02-13</c:v>
                </c:pt>
                <c:pt idx="410">
                  <c:v>2015-02-14</c:v>
                </c:pt>
                <c:pt idx="411">
                  <c:v>2015-02-15</c:v>
                </c:pt>
                <c:pt idx="412">
                  <c:v>2015-02-16</c:v>
                </c:pt>
                <c:pt idx="413">
                  <c:v>2015-02-17</c:v>
                </c:pt>
                <c:pt idx="414">
                  <c:v>2015-02-18</c:v>
                </c:pt>
                <c:pt idx="415">
                  <c:v>2015-02-19</c:v>
                </c:pt>
                <c:pt idx="416">
                  <c:v>2015-02-20</c:v>
                </c:pt>
                <c:pt idx="417">
                  <c:v>2015-02-21</c:v>
                </c:pt>
                <c:pt idx="418">
                  <c:v>2015-02-22</c:v>
                </c:pt>
                <c:pt idx="419">
                  <c:v>2015-02-23</c:v>
                </c:pt>
                <c:pt idx="420">
                  <c:v>2015-02-24</c:v>
                </c:pt>
                <c:pt idx="421">
                  <c:v>2015-02-25</c:v>
                </c:pt>
                <c:pt idx="422">
                  <c:v>2015-02-26</c:v>
                </c:pt>
                <c:pt idx="423">
                  <c:v>2015-02-27</c:v>
                </c:pt>
                <c:pt idx="424">
                  <c:v>2015-02-28</c:v>
                </c:pt>
                <c:pt idx="425">
                  <c:v>2015-03-01</c:v>
                </c:pt>
                <c:pt idx="426">
                  <c:v>2015-03-02</c:v>
                </c:pt>
                <c:pt idx="427">
                  <c:v>2015-03-03</c:v>
                </c:pt>
                <c:pt idx="428">
                  <c:v>2015-03-04</c:v>
                </c:pt>
                <c:pt idx="429">
                  <c:v>2015-03-05</c:v>
                </c:pt>
                <c:pt idx="430">
                  <c:v>2015-03-06</c:v>
                </c:pt>
                <c:pt idx="431">
                  <c:v>2015-03-07</c:v>
                </c:pt>
                <c:pt idx="432">
                  <c:v>2015-03-08</c:v>
                </c:pt>
                <c:pt idx="433">
                  <c:v>2015-03-09</c:v>
                </c:pt>
                <c:pt idx="434">
                  <c:v>2015-03-10</c:v>
                </c:pt>
                <c:pt idx="435">
                  <c:v>2015-03-11</c:v>
                </c:pt>
                <c:pt idx="436">
                  <c:v>2015-03-12</c:v>
                </c:pt>
                <c:pt idx="437">
                  <c:v>2015-03-13</c:v>
                </c:pt>
                <c:pt idx="438">
                  <c:v>2015-03-14</c:v>
                </c:pt>
                <c:pt idx="439">
                  <c:v>2015-03-15</c:v>
                </c:pt>
                <c:pt idx="440">
                  <c:v>2015-03-16</c:v>
                </c:pt>
                <c:pt idx="441">
                  <c:v>2015-03-17</c:v>
                </c:pt>
                <c:pt idx="442">
                  <c:v>2015-03-18</c:v>
                </c:pt>
                <c:pt idx="443">
                  <c:v>2015-03-19</c:v>
                </c:pt>
                <c:pt idx="444">
                  <c:v>2015-03-20</c:v>
                </c:pt>
                <c:pt idx="445">
                  <c:v>2015-03-21</c:v>
                </c:pt>
                <c:pt idx="446">
                  <c:v>2015-03-22</c:v>
                </c:pt>
                <c:pt idx="447">
                  <c:v>2015-03-23</c:v>
                </c:pt>
                <c:pt idx="448">
                  <c:v>2015-03-24</c:v>
                </c:pt>
                <c:pt idx="449">
                  <c:v>2015-03-25</c:v>
                </c:pt>
                <c:pt idx="450">
                  <c:v>2015-03-26</c:v>
                </c:pt>
                <c:pt idx="451">
                  <c:v>2015-03-27</c:v>
                </c:pt>
                <c:pt idx="452">
                  <c:v>2015-03-28</c:v>
                </c:pt>
                <c:pt idx="453">
                  <c:v>2015-03-29</c:v>
                </c:pt>
                <c:pt idx="454">
                  <c:v>2015-03-30</c:v>
                </c:pt>
                <c:pt idx="455">
                  <c:v>2015-03-31</c:v>
                </c:pt>
                <c:pt idx="456">
                  <c:v>2015-04-01</c:v>
                </c:pt>
                <c:pt idx="457">
                  <c:v>2015-04-02</c:v>
                </c:pt>
                <c:pt idx="458">
                  <c:v>2015-04-03</c:v>
                </c:pt>
                <c:pt idx="459">
                  <c:v>2015-04-04</c:v>
                </c:pt>
                <c:pt idx="460">
                  <c:v>2015-04-05</c:v>
                </c:pt>
                <c:pt idx="461">
                  <c:v>2015-04-06</c:v>
                </c:pt>
                <c:pt idx="462">
                  <c:v>2015-04-07</c:v>
                </c:pt>
                <c:pt idx="463">
                  <c:v>2015-04-08</c:v>
                </c:pt>
                <c:pt idx="464">
                  <c:v>2015-04-09</c:v>
                </c:pt>
                <c:pt idx="465">
                  <c:v>2015-04-10</c:v>
                </c:pt>
                <c:pt idx="466">
                  <c:v>2015-04-11</c:v>
                </c:pt>
                <c:pt idx="467">
                  <c:v>2015-04-12</c:v>
                </c:pt>
                <c:pt idx="468">
                  <c:v>2015-04-13</c:v>
                </c:pt>
                <c:pt idx="469">
                  <c:v>2015-04-14</c:v>
                </c:pt>
                <c:pt idx="470">
                  <c:v>2015-04-15</c:v>
                </c:pt>
                <c:pt idx="471">
                  <c:v>2015-04-16</c:v>
                </c:pt>
                <c:pt idx="472">
                  <c:v>2015-04-17</c:v>
                </c:pt>
                <c:pt idx="473">
                  <c:v>2015-04-18</c:v>
                </c:pt>
                <c:pt idx="474">
                  <c:v>2015-04-19</c:v>
                </c:pt>
                <c:pt idx="475">
                  <c:v>2015-04-20</c:v>
                </c:pt>
                <c:pt idx="476">
                  <c:v>2015-04-21</c:v>
                </c:pt>
                <c:pt idx="477">
                  <c:v>2015-04-22</c:v>
                </c:pt>
                <c:pt idx="478">
                  <c:v>2015-04-23</c:v>
                </c:pt>
                <c:pt idx="479">
                  <c:v>2015-04-24</c:v>
                </c:pt>
                <c:pt idx="480">
                  <c:v>2015-04-25</c:v>
                </c:pt>
                <c:pt idx="481">
                  <c:v>2015-04-26</c:v>
                </c:pt>
                <c:pt idx="482">
                  <c:v>2015-04-27</c:v>
                </c:pt>
                <c:pt idx="483">
                  <c:v>2015-04-28</c:v>
                </c:pt>
                <c:pt idx="484">
                  <c:v>2015-04-29</c:v>
                </c:pt>
                <c:pt idx="485">
                  <c:v>2015-04-30</c:v>
                </c:pt>
                <c:pt idx="486">
                  <c:v>2015-05-01</c:v>
                </c:pt>
                <c:pt idx="487">
                  <c:v>2015-05-02</c:v>
                </c:pt>
                <c:pt idx="488">
                  <c:v>2015-05-03</c:v>
                </c:pt>
                <c:pt idx="489">
                  <c:v>2015-05-04</c:v>
                </c:pt>
                <c:pt idx="490">
                  <c:v>2015-05-05</c:v>
                </c:pt>
                <c:pt idx="491">
                  <c:v>2015-05-06</c:v>
                </c:pt>
                <c:pt idx="492">
                  <c:v>2015-05-07</c:v>
                </c:pt>
                <c:pt idx="493">
                  <c:v>2015-05-08</c:v>
                </c:pt>
                <c:pt idx="494">
                  <c:v>2015-05-09</c:v>
                </c:pt>
                <c:pt idx="495">
                  <c:v>2015-05-10</c:v>
                </c:pt>
                <c:pt idx="496">
                  <c:v>2015-05-11</c:v>
                </c:pt>
                <c:pt idx="497">
                  <c:v>2015-05-12</c:v>
                </c:pt>
                <c:pt idx="498">
                  <c:v>2015-05-13</c:v>
                </c:pt>
                <c:pt idx="499">
                  <c:v>2015-05-14</c:v>
                </c:pt>
                <c:pt idx="500">
                  <c:v>2015-05-15</c:v>
                </c:pt>
                <c:pt idx="501">
                  <c:v>2015-05-16</c:v>
                </c:pt>
                <c:pt idx="502">
                  <c:v>2015-05-17</c:v>
                </c:pt>
                <c:pt idx="503">
                  <c:v>2015-05-18</c:v>
                </c:pt>
                <c:pt idx="504">
                  <c:v>2015-05-19</c:v>
                </c:pt>
                <c:pt idx="505">
                  <c:v>2015-05-20</c:v>
                </c:pt>
                <c:pt idx="506">
                  <c:v>2015-05-21</c:v>
                </c:pt>
                <c:pt idx="507">
                  <c:v>2015-05-22</c:v>
                </c:pt>
                <c:pt idx="508">
                  <c:v>2015-05-23</c:v>
                </c:pt>
                <c:pt idx="509">
                  <c:v>2015-05-24</c:v>
                </c:pt>
                <c:pt idx="510">
                  <c:v>2015-05-25</c:v>
                </c:pt>
                <c:pt idx="511">
                  <c:v>2015-05-26</c:v>
                </c:pt>
                <c:pt idx="512">
                  <c:v>2015-05-27</c:v>
                </c:pt>
                <c:pt idx="513">
                  <c:v>2015-05-28</c:v>
                </c:pt>
                <c:pt idx="514">
                  <c:v>2015-05-29</c:v>
                </c:pt>
                <c:pt idx="515">
                  <c:v>2015-05-30</c:v>
                </c:pt>
                <c:pt idx="516">
                  <c:v>2015-05-31</c:v>
                </c:pt>
                <c:pt idx="517">
                  <c:v>2015-06-01</c:v>
                </c:pt>
                <c:pt idx="518">
                  <c:v>2015-06-02</c:v>
                </c:pt>
                <c:pt idx="519">
                  <c:v>2015-06-03</c:v>
                </c:pt>
                <c:pt idx="520">
                  <c:v>2015-06-04</c:v>
                </c:pt>
                <c:pt idx="521">
                  <c:v>2015-06-05</c:v>
                </c:pt>
                <c:pt idx="522">
                  <c:v>2015-06-06</c:v>
                </c:pt>
                <c:pt idx="523">
                  <c:v>2015-06-07</c:v>
                </c:pt>
                <c:pt idx="524">
                  <c:v>2015-06-08</c:v>
                </c:pt>
                <c:pt idx="525">
                  <c:v>2015-06-09</c:v>
                </c:pt>
                <c:pt idx="526">
                  <c:v>2015-06-10</c:v>
                </c:pt>
                <c:pt idx="527">
                  <c:v>2015-06-11</c:v>
                </c:pt>
                <c:pt idx="528">
                  <c:v>2015-06-12</c:v>
                </c:pt>
                <c:pt idx="529">
                  <c:v>2015-06-13</c:v>
                </c:pt>
                <c:pt idx="530">
                  <c:v>2015-06-14</c:v>
                </c:pt>
                <c:pt idx="531">
                  <c:v>2015-06-15</c:v>
                </c:pt>
                <c:pt idx="532">
                  <c:v>2015-06-16</c:v>
                </c:pt>
                <c:pt idx="533">
                  <c:v>2015-06-17</c:v>
                </c:pt>
                <c:pt idx="534">
                  <c:v>2015-06-18</c:v>
                </c:pt>
                <c:pt idx="535">
                  <c:v>2015-06-19</c:v>
                </c:pt>
                <c:pt idx="536">
                  <c:v>2015-06-20</c:v>
                </c:pt>
                <c:pt idx="537">
                  <c:v>2015-06-21</c:v>
                </c:pt>
                <c:pt idx="538">
                  <c:v>2015-06-22</c:v>
                </c:pt>
                <c:pt idx="539">
                  <c:v>2015-06-23</c:v>
                </c:pt>
                <c:pt idx="540">
                  <c:v>2015-06-24</c:v>
                </c:pt>
                <c:pt idx="541">
                  <c:v>2015-06-25</c:v>
                </c:pt>
                <c:pt idx="542">
                  <c:v>2015-06-26</c:v>
                </c:pt>
                <c:pt idx="543">
                  <c:v>2015-06-27</c:v>
                </c:pt>
                <c:pt idx="544">
                  <c:v>2015-06-28</c:v>
                </c:pt>
                <c:pt idx="545">
                  <c:v>2015-06-29</c:v>
                </c:pt>
                <c:pt idx="546">
                  <c:v>2015-06-30</c:v>
                </c:pt>
                <c:pt idx="547">
                  <c:v>2015-07-01</c:v>
                </c:pt>
                <c:pt idx="548">
                  <c:v>2015-07-02</c:v>
                </c:pt>
                <c:pt idx="549">
                  <c:v>2015-07-03</c:v>
                </c:pt>
                <c:pt idx="550">
                  <c:v>2015-07-04</c:v>
                </c:pt>
                <c:pt idx="551">
                  <c:v>2015-07-05</c:v>
                </c:pt>
                <c:pt idx="552">
                  <c:v>2015-07-06</c:v>
                </c:pt>
                <c:pt idx="553">
                  <c:v>2015-07-07</c:v>
                </c:pt>
                <c:pt idx="554">
                  <c:v>2015-07-08</c:v>
                </c:pt>
                <c:pt idx="555">
                  <c:v>2015-07-09</c:v>
                </c:pt>
                <c:pt idx="556">
                  <c:v>2015-07-10</c:v>
                </c:pt>
                <c:pt idx="557">
                  <c:v>2015-07-11</c:v>
                </c:pt>
                <c:pt idx="558">
                  <c:v>2015-07-12</c:v>
                </c:pt>
                <c:pt idx="559">
                  <c:v>2015-07-13</c:v>
                </c:pt>
                <c:pt idx="560">
                  <c:v>2015-07-14</c:v>
                </c:pt>
                <c:pt idx="561">
                  <c:v>2015-07-15</c:v>
                </c:pt>
                <c:pt idx="562">
                  <c:v>2015-07-16</c:v>
                </c:pt>
                <c:pt idx="563">
                  <c:v>2015-07-17</c:v>
                </c:pt>
                <c:pt idx="564">
                  <c:v>2015-07-18</c:v>
                </c:pt>
                <c:pt idx="565">
                  <c:v>2015-07-19</c:v>
                </c:pt>
                <c:pt idx="566">
                  <c:v>2015-07-20</c:v>
                </c:pt>
                <c:pt idx="567">
                  <c:v>2015-07-21</c:v>
                </c:pt>
                <c:pt idx="568">
                  <c:v>2015-07-22</c:v>
                </c:pt>
                <c:pt idx="569">
                  <c:v>2015-07-23</c:v>
                </c:pt>
                <c:pt idx="570">
                  <c:v>2015-07-24</c:v>
                </c:pt>
                <c:pt idx="571">
                  <c:v>2015-07-25</c:v>
                </c:pt>
                <c:pt idx="572">
                  <c:v>2015-07-26</c:v>
                </c:pt>
                <c:pt idx="573">
                  <c:v>2015-07-27</c:v>
                </c:pt>
                <c:pt idx="574">
                  <c:v>2015-07-28</c:v>
                </c:pt>
                <c:pt idx="575">
                  <c:v>2015-07-29</c:v>
                </c:pt>
                <c:pt idx="576">
                  <c:v>2015-07-30</c:v>
                </c:pt>
                <c:pt idx="577">
                  <c:v>2015-07-31</c:v>
                </c:pt>
                <c:pt idx="578">
                  <c:v>2015-08-01</c:v>
                </c:pt>
                <c:pt idx="579">
                  <c:v>2015-08-02</c:v>
                </c:pt>
                <c:pt idx="580">
                  <c:v>2015-08-03</c:v>
                </c:pt>
                <c:pt idx="581">
                  <c:v>2015-08-04</c:v>
                </c:pt>
                <c:pt idx="582">
                  <c:v>2015-08-05</c:v>
                </c:pt>
                <c:pt idx="583">
                  <c:v>2015-08-06</c:v>
                </c:pt>
                <c:pt idx="584">
                  <c:v>2015-08-07</c:v>
                </c:pt>
                <c:pt idx="585">
                  <c:v>2015-08-08</c:v>
                </c:pt>
                <c:pt idx="586">
                  <c:v>2015-08-09</c:v>
                </c:pt>
                <c:pt idx="587">
                  <c:v>2015-08-10</c:v>
                </c:pt>
                <c:pt idx="588">
                  <c:v>2015-08-11</c:v>
                </c:pt>
                <c:pt idx="589">
                  <c:v>2015-08-12</c:v>
                </c:pt>
                <c:pt idx="590">
                  <c:v>2015-08-13</c:v>
                </c:pt>
                <c:pt idx="591">
                  <c:v>2015-08-14</c:v>
                </c:pt>
                <c:pt idx="592">
                  <c:v>2015-08-15</c:v>
                </c:pt>
                <c:pt idx="593">
                  <c:v>2015-08-16</c:v>
                </c:pt>
                <c:pt idx="594">
                  <c:v>2015-08-17</c:v>
                </c:pt>
                <c:pt idx="595">
                  <c:v>2015-08-18</c:v>
                </c:pt>
                <c:pt idx="596">
                  <c:v>2015-08-19</c:v>
                </c:pt>
                <c:pt idx="597">
                  <c:v>2015-08-20</c:v>
                </c:pt>
                <c:pt idx="598">
                  <c:v>2015-08-21</c:v>
                </c:pt>
                <c:pt idx="599">
                  <c:v>2015-08-22</c:v>
                </c:pt>
                <c:pt idx="600">
                  <c:v>2015-08-23</c:v>
                </c:pt>
                <c:pt idx="601">
                  <c:v>2015-08-24</c:v>
                </c:pt>
                <c:pt idx="602">
                  <c:v>2015-08-25</c:v>
                </c:pt>
                <c:pt idx="603">
                  <c:v>2015-08-26</c:v>
                </c:pt>
                <c:pt idx="604">
                  <c:v>2015-08-27</c:v>
                </c:pt>
                <c:pt idx="605">
                  <c:v>2015-08-28</c:v>
                </c:pt>
                <c:pt idx="606">
                  <c:v>2015-08-29</c:v>
                </c:pt>
                <c:pt idx="607">
                  <c:v>2015-08-30</c:v>
                </c:pt>
                <c:pt idx="608">
                  <c:v>2015-08-31</c:v>
                </c:pt>
                <c:pt idx="609">
                  <c:v>2015-09-01</c:v>
                </c:pt>
                <c:pt idx="610">
                  <c:v>2015-09-02</c:v>
                </c:pt>
                <c:pt idx="611">
                  <c:v>2015-09-03</c:v>
                </c:pt>
                <c:pt idx="612">
                  <c:v>2015-09-04</c:v>
                </c:pt>
                <c:pt idx="613">
                  <c:v>2015-09-05</c:v>
                </c:pt>
                <c:pt idx="614">
                  <c:v>2015-09-06</c:v>
                </c:pt>
                <c:pt idx="615">
                  <c:v>2015-09-07</c:v>
                </c:pt>
                <c:pt idx="616">
                  <c:v>2015-09-08</c:v>
                </c:pt>
                <c:pt idx="617">
                  <c:v>2015-09-09</c:v>
                </c:pt>
                <c:pt idx="618">
                  <c:v>2015-09-10</c:v>
                </c:pt>
                <c:pt idx="619">
                  <c:v>2015-09-11</c:v>
                </c:pt>
                <c:pt idx="620">
                  <c:v>2015-09-12</c:v>
                </c:pt>
                <c:pt idx="621">
                  <c:v>2015-09-13</c:v>
                </c:pt>
                <c:pt idx="622">
                  <c:v>2015-09-14</c:v>
                </c:pt>
                <c:pt idx="623">
                  <c:v>2015-09-15</c:v>
                </c:pt>
                <c:pt idx="624">
                  <c:v>2015-09-16</c:v>
                </c:pt>
                <c:pt idx="625">
                  <c:v>2015-09-17</c:v>
                </c:pt>
                <c:pt idx="626">
                  <c:v>2015-09-18</c:v>
                </c:pt>
                <c:pt idx="627">
                  <c:v>2015-09-19</c:v>
                </c:pt>
                <c:pt idx="628">
                  <c:v>2015-09-20</c:v>
                </c:pt>
                <c:pt idx="629">
                  <c:v>2015-09-21</c:v>
                </c:pt>
                <c:pt idx="630">
                  <c:v>2015-09-22</c:v>
                </c:pt>
                <c:pt idx="631">
                  <c:v>2015-09-23</c:v>
                </c:pt>
                <c:pt idx="632">
                  <c:v>2015-09-24</c:v>
                </c:pt>
                <c:pt idx="633">
                  <c:v>2015-09-25</c:v>
                </c:pt>
                <c:pt idx="634">
                  <c:v>2015-09-26</c:v>
                </c:pt>
                <c:pt idx="635">
                  <c:v>2015-09-27</c:v>
                </c:pt>
                <c:pt idx="636">
                  <c:v>2015-09-28</c:v>
                </c:pt>
                <c:pt idx="637">
                  <c:v>2015-09-29</c:v>
                </c:pt>
                <c:pt idx="638">
                  <c:v>2015-09-30</c:v>
                </c:pt>
                <c:pt idx="639">
                  <c:v>2015-10-01</c:v>
                </c:pt>
                <c:pt idx="640">
                  <c:v>2015-10-02</c:v>
                </c:pt>
                <c:pt idx="641">
                  <c:v>2015-10-03</c:v>
                </c:pt>
                <c:pt idx="642">
                  <c:v>2015-10-04</c:v>
                </c:pt>
                <c:pt idx="643">
                  <c:v>2015-10-05</c:v>
                </c:pt>
                <c:pt idx="644">
                  <c:v>2015-10-06</c:v>
                </c:pt>
                <c:pt idx="645">
                  <c:v>2015-10-07</c:v>
                </c:pt>
                <c:pt idx="646">
                  <c:v>2015-10-08</c:v>
                </c:pt>
                <c:pt idx="647">
                  <c:v>2015-10-09</c:v>
                </c:pt>
                <c:pt idx="648">
                  <c:v>2015-10-10</c:v>
                </c:pt>
                <c:pt idx="649">
                  <c:v>2015-10-11</c:v>
                </c:pt>
                <c:pt idx="650">
                  <c:v>2015-10-12</c:v>
                </c:pt>
                <c:pt idx="651">
                  <c:v>2015-10-13</c:v>
                </c:pt>
                <c:pt idx="652">
                  <c:v>2015-10-14</c:v>
                </c:pt>
                <c:pt idx="653">
                  <c:v>2015-10-15</c:v>
                </c:pt>
                <c:pt idx="654">
                  <c:v>2015-10-16</c:v>
                </c:pt>
                <c:pt idx="655">
                  <c:v>2015-10-17</c:v>
                </c:pt>
                <c:pt idx="656">
                  <c:v>2015-10-18</c:v>
                </c:pt>
                <c:pt idx="657">
                  <c:v>2015-10-19</c:v>
                </c:pt>
                <c:pt idx="658">
                  <c:v>2015-10-20</c:v>
                </c:pt>
                <c:pt idx="659">
                  <c:v>2015-10-21</c:v>
                </c:pt>
                <c:pt idx="660">
                  <c:v>2015-10-22</c:v>
                </c:pt>
                <c:pt idx="661">
                  <c:v>2015-10-23</c:v>
                </c:pt>
                <c:pt idx="662">
                  <c:v>2015-10-24</c:v>
                </c:pt>
                <c:pt idx="663">
                  <c:v>2015-10-25</c:v>
                </c:pt>
                <c:pt idx="664">
                  <c:v>2015-10-26</c:v>
                </c:pt>
                <c:pt idx="665">
                  <c:v>2015-10-27</c:v>
                </c:pt>
                <c:pt idx="666">
                  <c:v>2015-10-28</c:v>
                </c:pt>
                <c:pt idx="667">
                  <c:v>2015-10-29</c:v>
                </c:pt>
                <c:pt idx="668">
                  <c:v>2015-10-30</c:v>
                </c:pt>
                <c:pt idx="669">
                  <c:v>2015-10-31</c:v>
                </c:pt>
                <c:pt idx="670">
                  <c:v>2015-11-01</c:v>
                </c:pt>
                <c:pt idx="671">
                  <c:v>2015-11-02</c:v>
                </c:pt>
                <c:pt idx="672">
                  <c:v>2015-11-03</c:v>
                </c:pt>
                <c:pt idx="673">
                  <c:v>2015-11-04</c:v>
                </c:pt>
                <c:pt idx="674">
                  <c:v>2015-11-05</c:v>
                </c:pt>
                <c:pt idx="675">
                  <c:v>2015-11-06</c:v>
                </c:pt>
                <c:pt idx="676">
                  <c:v>2015-11-07</c:v>
                </c:pt>
                <c:pt idx="677">
                  <c:v>2015-11-08</c:v>
                </c:pt>
                <c:pt idx="678">
                  <c:v>2015-11-09</c:v>
                </c:pt>
                <c:pt idx="679">
                  <c:v>2015-11-10</c:v>
                </c:pt>
                <c:pt idx="680">
                  <c:v>2015-11-11</c:v>
                </c:pt>
                <c:pt idx="681">
                  <c:v>2015-11-12</c:v>
                </c:pt>
                <c:pt idx="682">
                  <c:v>2015-11-13</c:v>
                </c:pt>
                <c:pt idx="683">
                  <c:v>2015-11-14</c:v>
                </c:pt>
                <c:pt idx="684">
                  <c:v>2015-11-15</c:v>
                </c:pt>
                <c:pt idx="685">
                  <c:v>2015-11-16</c:v>
                </c:pt>
                <c:pt idx="686">
                  <c:v>2015-11-17</c:v>
                </c:pt>
                <c:pt idx="687">
                  <c:v>2015-11-18</c:v>
                </c:pt>
                <c:pt idx="688">
                  <c:v>2015-11-19</c:v>
                </c:pt>
                <c:pt idx="689">
                  <c:v>2015-11-20</c:v>
                </c:pt>
                <c:pt idx="690">
                  <c:v>2015-11-21</c:v>
                </c:pt>
                <c:pt idx="691">
                  <c:v>2015-11-22</c:v>
                </c:pt>
                <c:pt idx="692">
                  <c:v>2015-11-23</c:v>
                </c:pt>
                <c:pt idx="693">
                  <c:v>2015-11-24</c:v>
                </c:pt>
                <c:pt idx="694">
                  <c:v>2015-11-25</c:v>
                </c:pt>
                <c:pt idx="695">
                  <c:v>2015-11-26</c:v>
                </c:pt>
                <c:pt idx="696">
                  <c:v>2015-11-27</c:v>
                </c:pt>
                <c:pt idx="697">
                  <c:v>2015-11-28</c:v>
                </c:pt>
                <c:pt idx="698">
                  <c:v>2015-11-29</c:v>
                </c:pt>
                <c:pt idx="699">
                  <c:v>2015-11-30</c:v>
                </c:pt>
                <c:pt idx="700">
                  <c:v>2015-12-01</c:v>
                </c:pt>
                <c:pt idx="701">
                  <c:v>2015-12-02</c:v>
                </c:pt>
                <c:pt idx="702">
                  <c:v>2015-12-03</c:v>
                </c:pt>
                <c:pt idx="703">
                  <c:v>2015-12-04</c:v>
                </c:pt>
                <c:pt idx="704">
                  <c:v>2015-12-05</c:v>
                </c:pt>
                <c:pt idx="705">
                  <c:v>2015-12-06</c:v>
                </c:pt>
                <c:pt idx="706">
                  <c:v>2015-12-07</c:v>
                </c:pt>
                <c:pt idx="707">
                  <c:v>2015-12-08</c:v>
                </c:pt>
                <c:pt idx="708">
                  <c:v>2015-12-09</c:v>
                </c:pt>
                <c:pt idx="709">
                  <c:v>2015-12-10</c:v>
                </c:pt>
                <c:pt idx="710">
                  <c:v>2015-12-11</c:v>
                </c:pt>
                <c:pt idx="711">
                  <c:v>2015-12-12</c:v>
                </c:pt>
                <c:pt idx="712">
                  <c:v>2015-12-13</c:v>
                </c:pt>
                <c:pt idx="713">
                  <c:v>2015-12-14</c:v>
                </c:pt>
                <c:pt idx="714">
                  <c:v>2015-12-15</c:v>
                </c:pt>
                <c:pt idx="715">
                  <c:v>2015-12-16</c:v>
                </c:pt>
                <c:pt idx="716">
                  <c:v>2015-12-17</c:v>
                </c:pt>
                <c:pt idx="717">
                  <c:v>2015-12-18</c:v>
                </c:pt>
                <c:pt idx="718">
                  <c:v>2015-12-19</c:v>
                </c:pt>
                <c:pt idx="719">
                  <c:v>2015-12-20</c:v>
                </c:pt>
                <c:pt idx="720">
                  <c:v>2015-12-21</c:v>
                </c:pt>
                <c:pt idx="721">
                  <c:v>2015-12-22</c:v>
                </c:pt>
                <c:pt idx="722">
                  <c:v>2015-12-23</c:v>
                </c:pt>
                <c:pt idx="723">
                  <c:v>2015-12-24</c:v>
                </c:pt>
                <c:pt idx="724">
                  <c:v>2015-12-25</c:v>
                </c:pt>
                <c:pt idx="725">
                  <c:v>2015-12-26</c:v>
                </c:pt>
                <c:pt idx="726">
                  <c:v>2015-12-27</c:v>
                </c:pt>
                <c:pt idx="727">
                  <c:v>2015-12-28</c:v>
                </c:pt>
                <c:pt idx="728">
                  <c:v>2015-12-29</c:v>
                </c:pt>
                <c:pt idx="729">
                  <c:v>2015-12-30</c:v>
                </c:pt>
                <c:pt idx="730">
                  <c:v>2015-12-31</c:v>
                </c:pt>
              </c:strCache>
            </c:strRef>
          </c:cat>
          <c:val>
            <c:numRef>
              <c:f>Solar!$F$30:$F$760</c:f>
              <c:numCache>
                <c:formatCode>0.00</c:formatCode>
                <c:ptCount val="731"/>
                <c:pt idx="1">
                  <c:v>12.499088888888888</c:v>
                </c:pt>
                <c:pt idx="2">
                  <c:v>11.4727</c:v>
                </c:pt>
                <c:pt idx="3">
                  <c:v>31.795200000000005</c:v>
                </c:pt>
                <c:pt idx="4">
                  <c:v>31.795200000000005</c:v>
                </c:pt>
                <c:pt idx="5">
                  <c:v>31.795200000000005</c:v>
                </c:pt>
                <c:pt idx="6">
                  <c:v>26.663255555555558</c:v>
                </c:pt>
                <c:pt idx="7">
                  <c:v>10.856866666666679</c:v>
                </c:pt>
                <c:pt idx="8">
                  <c:v>6.3407555555555604</c:v>
                </c:pt>
                <c:pt idx="9">
                  <c:v>6.1354777777777834</c:v>
                </c:pt>
                <c:pt idx="10">
                  <c:v>6.1354777777777834</c:v>
                </c:pt>
                <c:pt idx="11">
                  <c:v>17.015200000000004</c:v>
                </c:pt>
                <c:pt idx="12">
                  <c:v>6.1354777777777834</c:v>
                </c:pt>
                <c:pt idx="13">
                  <c:v>21.94186666666667</c:v>
                </c:pt>
                <c:pt idx="14">
                  <c:v>25.84214444444445</c:v>
                </c:pt>
                <c:pt idx="15">
                  <c:v>30.152977777777782</c:v>
                </c:pt>
                <c:pt idx="16">
                  <c:v>30.974088888888893</c:v>
                </c:pt>
                <c:pt idx="17">
                  <c:v>31.795200000000005</c:v>
                </c:pt>
                <c:pt idx="18">
                  <c:v>29.126588888888893</c:v>
                </c:pt>
                <c:pt idx="19">
                  <c:v>30.768811111111116</c:v>
                </c:pt>
                <c:pt idx="20">
                  <c:v>31.17936666666667</c:v>
                </c:pt>
                <c:pt idx="21">
                  <c:v>30.974088888888893</c:v>
                </c:pt>
                <c:pt idx="22">
                  <c:v>31.17936666666667</c:v>
                </c:pt>
                <c:pt idx="23">
                  <c:v>31.795200000000005</c:v>
                </c:pt>
                <c:pt idx="24">
                  <c:v>31.795200000000005</c:v>
                </c:pt>
                <c:pt idx="25">
                  <c:v>31.795200000000005</c:v>
                </c:pt>
                <c:pt idx="26">
                  <c:v>31.795200000000005</c:v>
                </c:pt>
                <c:pt idx="27">
                  <c:v>13.730755555555557</c:v>
                </c:pt>
                <c:pt idx="28">
                  <c:v>31.795200000000005</c:v>
                </c:pt>
                <c:pt idx="29">
                  <c:v>31.795200000000005</c:v>
                </c:pt>
                <c:pt idx="30">
                  <c:v>31.795200000000005</c:v>
                </c:pt>
                <c:pt idx="31">
                  <c:v>29.126588888888893</c:v>
                </c:pt>
                <c:pt idx="32">
                  <c:v>24.806588888888893</c:v>
                </c:pt>
                <c:pt idx="33">
                  <c:v>27.475200000000005</c:v>
                </c:pt>
                <c:pt idx="34">
                  <c:v>27.475200000000005</c:v>
                </c:pt>
                <c:pt idx="35">
                  <c:v>27.475200000000005</c:v>
                </c:pt>
                <c:pt idx="36">
                  <c:v>27.475200000000005</c:v>
                </c:pt>
                <c:pt idx="37">
                  <c:v>27.475200000000005</c:v>
                </c:pt>
                <c:pt idx="38">
                  <c:v>27.475200000000005</c:v>
                </c:pt>
                <c:pt idx="39">
                  <c:v>27.475200000000005</c:v>
                </c:pt>
                <c:pt idx="40">
                  <c:v>14.953255555555561</c:v>
                </c:pt>
                <c:pt idx="41">
                  <c:v>13.721588888888895</c:v>
                </c:pt>
                <c:pt idx="42">
                  <c:v>1.8154777777777831</c:v>
                </c:pt>
                <c:pt idx="43">
                  <c:v>10.231866666666665</c:v>
                </c:pt>
                <c:pt idx="44">
                  <c:v>11.463533333333345</c:v>
                </c:pt>
                <c:pt idx="45">
                  <c:v>24.396033333333339</c:v>
                </c:pt>
                <c:pt idx="46">
                  <c:v>15.569088888888892</c:v>
                </c:pt>
                <c:pt idx="47">
                  <c:v>7.9738111111111145</c:v>
                </c:pt>
                <c:pt idx="48">
                  <c:v>18.03242222222223</c:v>
                </c:pt>
                <c:pt idx="49">
                  <c:v>14.542700000000004</c:v>
                </c:pt>
                <c:pt idx="50">
                  <c:v>5.0999222222222258</c:v>
                </c:pt>
                <c:pt idx="51">
                  <c:v>25.01186666666667</c:v>
                </c:pt>
                <c:pt idx="52">
                  <c:v>26.654088888888893</c:v>
                </c:pt>
                <c:pt idx="53">
                  <c:v>22.548533333333339</c:v>
                </c:pt>
                <c:pt idx="54">
                  <c:v>12.489922222222226</c:v>
                </c:pt>
                <c:pt idx="55">
                  <c:v>20.495755555555562</c:v>
                </c:pt>
                <c:pt idx="56">
                  <c:v>27.475200000000005</c:v>
                </c:pt>
                <c:pt idx="57">
                  <c:v>26.654088888888893</c:v>
                </c:pt>
                <c:pt idx="58">
                  <c:v>27.475200000000005</c:v>
                </c:pt>
                <c:pt idx="59">
                  <c:v>27.064644444444447</c:v>
                </c:pt>
                <c:pt idx="60">
                  <c:v>25.422422222222227</c:v>
                </c:pt>
                <c:pt idx="61">
                  <c:v>7.9738111111111145</c:v>
                </c:pt>
                <c:pt idx="62">
                  <c:v>26.448811111111116</c:v>
                </c:pt>
                <c:pt idx="63">
                  <c:v>25.01186666666667</c:v>
                </c:pt>
                <c:pt idx="64">
                  <c:v>3.0471444444444415</c:v>
                </c:pt>
                <c:pt idx="65">
                  <c:v>18.648255555555558</c:v>
                </c:pt>
                <c:pt idx="66">
                  <c:v>1.8154777777777831</c:v>
                </c:pt>
                <c:pt idx="67">
                  <c:v>1.8154777777777831</c:v>
                </c:pt>
                <c:pt idx="68">
                  <c:v>16.595477777777781</c:v>
                </c:pt>
                <c:pt idx="69">
                  <c:v>25.01186666666667</c:v>
                </c:pt>
                <c:pt idx="70">
                  <c:v>27.475200000000005</c:v>
                </c:pt>
                <c:pt idx="71">
                  <c:v>24.601311111111116</c:v>
                </c:pt>
                <c:pt idx="72">
                  <c:v>6.7421444444444489</c:v>
                </c:pt>
                <c:pt idx="73">
                  <c:v>13.311033333333334</c:v>
                </c:pt>
                <c:pt idx="74">
                  <c:v>4.0735333333333301</c:v>
                </c:pt>
                <c:pt idx="75">
                  <c:v>21.932700000000004</c:v>
                </c:pt>
                <c:pt idx="76">
                  <c:v>27.064644444444447</c:v>
                </c:pt>
                <c:pt idx="77">
                  <c:v>1.8154777777777831</c:v>
                </c:pt>
                <c:pt idx="78">
                  <c:v>25.832977777777781</c:v>
                </c:pt>
                <c:pt idx="79">
                  <c:v>25.832977777777781</c:v>
                </c:pt>
                <c:pt idx="80">
                  <c:v>19.67464444444445</c:v>
                </c:pt>
                <c:pt idx="81">
                  <c:v>24.806588888888893</c:v>
                </c:pt>
                <c:pt idx="82">
                  <c:v>27.475200000000005</c:v>
                </c:pt>
                <c:pt idx="83">
                  <c:v>23.369644444444447</c:v>
                </c:pt>
                <c:pt idx="84">
                  <c:v>1.8154777777777831</c:v>
                </c:pt>
                <c:pt idx="85">
                  <c:v>27.269922222222228</c:v>
                </c:pt>
                <c:pt idx="86">
                  <c:v>22.959088888888893</c:v>
                </c:pt>
                <c:pt idx="87">
                  <c:v>3.2524222222222186</c:v>
                </c:pt>
                <c:pt idx="88">
                  <c:v>1.8154777777777831</c:v>
                </c:pt>
                <c:pt idx="89">
                  <c:v>24.396033333333339</c:v>
                </c:pt>
                <c:pt idx="90">
                  <c:v>27.475200000000005</c:v>
                </c:pt>
                <c:pt idx="91">
                  <c:v>27.475200000000005</c:v>
                </c:pt>
                <c:pt idx="92">
                  <c:v>21.727422222222231</c:v>
                </c:pt>
                <c:pt idx="93">
                  <c:v>6.536866666666679</c:v>
                </c:pt>
                <c:pt idx="94">
                  <c:v>24.806588888888893</c:v>
                </c:pt>
                <c:pt idx="95">
                  <c:v>11.155616666666674</c:v>
                </c:pt>
                <c:pt idx="96">
                  <c:v>17.827144444444446</c:v>
                </c:pt>
                <c:pt idx="97">
                  <c:v>13.516311111111122</c:v>
                </c:pt>
                <c:pt idx="98">
                  <c:v>21.727422222222231</c:v>
                </c:pt>
                <c:pt idx="99">
                  <c:v>27.475200000000005</c:v>
                </c:pt>
                <c:pt idx="100">
                  <c:v>10.437144444444449</c:v>
                </c:pt>
                <c:pt idx="101">
                  <c:v>27.475200000000005</c:v>
                </c:pt>
                <c:pt idx="102">
                  <c:v>27.475200000000005</c:v>
                </c:pt>
                <c:pt idx="103">
                  <c:v>27.475200000000005</c:v>
                </c:pt>
                <c:pt idx="104">
                  <c:v>12.284644444444449</c:v>
                </c:pt>
                <c:pt idx="105">
                  <c:v>6.1263111111111144</c:v>
                </c:pt>
                <c:pt idx="106">
                  <c:v>1.8154777777777831</c:v>
                </c:pt>
                <c:pt idx="107">
                  <c:v>17.416588888888889</c:v>
                </c:pt>
                <c:pt idx="108">
                  <c:v>25.525061111111114</c:v>
                </c:pt>
                <c:pt idx="109">
                  <c:v>5.9210333333333374</c:v>
                </c:pt>
                <c:pt idx="110">
                  <c:v>1.8154777777777831</c:v>
                </c:pt>
                <c:pt idx="111">
                  <c:v>27.475200000000005</c:v>
                </c:pt>
                <c:pt idx="112">
                  <c:v>22.959088888888893</c:v>
                </c:pt>
                <c:pt idx="113">
                  <c:v>14.337422222222227</c:v>
                </c:pt>
                <c:pt idx="114">
                  <c:v>1.8154777777777831</c:v>
                </c:pt>
                <c:pt idx="115">
                  <c:v>25.627700000000004</c:v>
                </c:pt>
                <c:pt idx="116">
                  <c:v>1.8154777777777831</c:v>
                </c:pt>
                <c:pt idx="117">
                  <c:v>20.085200000000007</c:v>
                </c:pt>
                <c:pt idx="118">
                  <c:v>26.654088888888893</c:v>
                </c:pt>
                <c:pt idx="119">
                  <c:v>27.372561111111118</c:v>
                </c:pt>
                <c:pt idx="120">
                  <c:v>27.475200000000005</c:v>
                </c:pt>
                <c:pt idx="121">
                  <c:v>27.475200000000005</c:v>
                </c:pt>
                <c:pt idx="122">
                  <c:v>25.422422222222227</c:v>
                </c:pt>
                <c:pt idx="123">
                  <c:v>22.753811111111119</c:v>
                </c:pt>
                <c:pt idx="124">
                  <c:v>23.574922222222227</c:v>
                </c:pt>
                <c:pt idx="125">
                  <c:v>27.475200000000005</c:v>
                </c:pt>
                <c:pt idx="126">
                  <c:v>27.475200000000005</c:v>
                </c:pt>
                <c:pt idx="127">
                  <c:v>27.475200000000005</c:v>
                </c:pt>
                <c:pt idx="128">
                  <c:v>27.475200000000005</c:v>
                </c:pt>
                <c:pt idx="129">
                  <c:v>27.475200000000005</c:v>
                </c:pt>
                <c:pt idx="130">
                  <c:v>27.269922222222228</c:v>
                </c:pt>
                <c:pt idx="131">
                  <c:v>27.475200000000005</c:v>
                </c:pt>
                <c:pt idx="132">
                  <c:v>27.269922222222228</c:v>
                </c:pt>
                <c:pt idx="133">
                  <c:v>27.475200000000005</c:v>
                </c:pt>
                <c:pt idx="134">
                  <c:v>27.475200000000005</c:v>
                </c:pt>
                <c:pt idx="135">
                  <c:v>27.475200000000005</c:v>
                </c:pt>
                <c:pt idx="136">
                  <c:v>24.601311111111116</c:v>
                </c:pt>
                <c:pt idx="137">
                  <c:v>27.475200000000005</c:v>
                </c:pt>
                <c:pt idx="138">
                  <c:v>27.475200000000005</c:v>
                </c:pt>
                <c:pt idx="139">
                  <c:v>27.475200000000005</c:v>
                </c:pt>
                <c:pt idx="140">
                  <c:v>27.475200000000005</c:v>
                </c:pt>
                <c:pt idx="141">
                  <c:v>19.058811111111119</c:v>
                </c:pt>
                <c:pt idx="142">
                  <c:v>1.8154777777777831</c:v>
                </c:pt>
                <c:pt idx="143">
                  <c:v>26.654088888888893</c:v>
                </c:pt>
                <c:pt idx="144">
                  <c:v>22.137977777777785</c:v>
                </c:pt>
                <c:pt idx="145">
                  <c:v>3.4577000000000062</c:v>
                </c:pt>
                <c:pt idx="146">
                  <c:v>27.475200000000005</c:v>
                </c:pt>
                <c:pt idx="147">
                  <c:v>22.959088888888893</c:v>
                </c:pt>
                <c:pt idx="148">
                  <c:v>27.475200000000005</c:v>
                </c:pt>
                <c:pt idx="149">
                  <c:v>27.475200000000005</c:v>
                </c:pt>
                <c:pt idx="150">
                  <c:v>27.475200000000005</c:v>
                </c:pt>
                <c:pt idx="151">
                  <c:v>27.475200000000005</c:v>
                </c:pt>
                <c:pt idx="152">
                  <c:v>27.475200000000005</c:v>
                </c:pt>
                <c:pt idx="153">
                  <c:v>27.475200000000005</c:v>
                </c:pt>
                <c:pt idx="154">
                  <c:v>27.475200000000005</c:v>
                </c:pt>
                <c:pt idx="155">
                  <c:v>27.475200000000005</c:v>
                </c:pt>
                <c:pt idx="156">
                  <c:v>27.475200000000005</c:v>
                </c:pt>
                <c:pt idx="157">
                  <c:v>27.475200000000005</c:v>
                </c:pt>
                <c:pt idx="158">
                  <c:v>27.475200000000005</c:v>
                </c:pt>
                <c:pt idx="159">
                  <c:v>27.269922222222228</c:v>
                </c:pt>
                <c:pt idx="160">
                  <c:v>27.475200000000005</c:v>
                </c:pt>
                <c:pt idx="161">
                  <c:v>27.475200000000005</c:v>
                </c:pt>
                <c:pt idx="162">
                  <c:v>27.475200000000005</c:v>
                </c:pt>
                <c:pt idx="163">
                  <c:v>27.475200000000005</c:v>
                </c:pt>
                <c:pt idx="164">
                  <c:v>27.475200000000005</c:v>
                </c:pt>
                <c:pt idx="165">
                  <c:v>23.780200000000004</c:v>
                </c:pt>
                <c:pt idx="166">
                  <c:v>27.475200000000005</c:v>
                </c:pt>
                <c:pt idx="167">
                  <c:v>27.475200000000005</c:v>
                </c:pt>
                <c:pt idx="168">
                  <c:v>27.475200000000005</c:v>
                </c:pt>
                <c:pt idx="169">
                  <c:v>25.832977777777781</c:v>
                </c:pt>
                <c:pt idx="170">
                  <c:v>6.1263111111111144</c:v>
                </c:pt>
                <c:pt idx="171">
                  <c:v>24.190755555555562</c:v>
                </c:pt>
                <c:pt idx="172">
                  <c:v>26.243533333333339</c:v>
                </c:pt>
                <c:pt idx="173">
                  <c:v>27.475200000000005</c:v>
                </c:pt>
                <c:pt idx="174">
                  <c:v>11.668811111111118</c:v>
                </c:pt>
                <c:pt idx="175">
                  <c:v>26.243533333333339</c:v>
                </c:pt>
                <c:pt idx="176">
                  <c:v>27.475200000000005</c:v>
                </c:pt>
                <c:pt idx="177">
                  <c:v>21.52214444444445</c:v>
                </c:pt>
                <c:pt idx="178">
                  <c:v>6.536866666666679</c:v>
                </c:pt>
                <c:pt idx="179">
                  <c:v>6.536866666666679</c:v>
                </c:pt>
                <c:pt idx="180">
                  <c:v>26.859366666666673</c:v>
                </c:pt>
                <c:pt idx="181">
                  <c:v>27.475200000000005</c:v>
                </c:pt>
                <c:pt idx="182">
                  <c:v>27.475200000000005</c:v>
                </c:pt>
                <c:pt idx="183">
                  <c:v>25.627700000000004</c:v>
                </c:pt>
                <c:pt idx="184">
                  <c:v>21.111588888888896</c:v>
                </c:pt>
                <c:pt idx="185">
                  <c:v>17.827144444444446</c:v>
                </c:pt>
                <c:pt idx="186">
                  <c:v>1.8154777777777831</c:v>
                </c:pt>
                <c:pt idx="187">
                  <c:v>13.516311111111122</c:v>
                </c:pt>
                <c:pt idx="188">
                  <c:v>27.475200000000005</c:v>
                </c:pt>
                <c:pt idx="189">
                  <c:v>27.475200000000005</c:v>
                </c:pt>
                <c:pt idx="190">
                  <c:v>27.475200000000005</c:v>
                </c:pt>
                <c:pt idx="191">
                  <c:v>27.475200000000005</c:v>
                </c:pt>
                <c:pt idx="192">
                  <c:v>27.475200000000005</c:v>
                </c:pt>
                <c:pt idx="193">
                  <c:v>27.475200000000005</c:v>
                </c:pt>
                <c:pt idx="194">
                  <c:v>27.475200000000005</c:v>
                </c:pt>
                <c:pt idx="195">
                  <c:v>27.475200000000005</c:v>
                </c:pt>
                <c:pt idx="196">
                  <c:v>27.475200000000005</c:v>
                </c:pt>
                <c:pt idx="197">
                  <c:v>27.475200000000005</c:v>
                </c:pt>
                <c:pt idx="198">
                  <c:v>27.475200000000005</c:v>
                </c:pt>
                <c:pt idx="199">
                  <c:v>1.8154777777777831</c:v>
                </c:pt>
                <c:pt idx="200">
                  <c:v>25.627700000000004</c:v>
                </c:pt>
                <c:pt idx="201">
                  <c:v>27.475200000000005</c:v>
                </c:pt>
                <c:pt idx="202">
                  <c:v>27.475200000000005</c:v>
                </c:pt>
                <c:pt idx="203">
                  <c:v>19.264088888888892</c:v>
                </c:pt>
                <c:pt idx="204">
                  <c:v>8.7949222222222261</c:v>
                </c:pt>
                <c:pt idx="205">
                  <c:v>26.859366666666673</c:v>
                </c:pt>
                <c:pt idx="206">
                  <c:v>27.475200000000005</c:v>
                </c:pt>
                <c:pt idx="207">
                  <c:v>27.475200000000005</c:v>
                </c:pt>
                <c:pt idx="208">
                  <c:v>27.475200000000005</c:v>
                </c:pt>
                <c:pt idx="209">
                  <c:v>27.475200000000005</c:v>
                </c:pt>
                <c:pt idx="210">
                  <c:v>27.475200000000005</c:v>
                </c:pt>
                <c:pt idx="211">
                  <c:v>27.475200000000005</c:v>
                </c:pt>
                <c:pt idx="212">
                  <c:v>27.475200000000005</c:v>
                </c:pt>
                <c:pt idx="213">
                  <c:v>27.475200000000005</c:v>
                </c:pt>
                <c:pt idx="214">
                  <c:v>27.475200000000005</c:v>
                </c:pt>
                <c:pt idx="215">
                  <c:v>27.475200000000005</c:v>
                </c:pt>
                <c:pt idx="216">
                  <c:v>27.475200000000005</c:v>
                </c:pt>
                <c:pt idx="217">
                  <c:v>27.475200000000005</c:v>
                </c:pt>
                <c:pt idx="218">
                  <c:v>27.475200000000005</c:v>
                </c:pt>
                <c:pt idx="219">
                  <c:v>27.475200000000005</c:v>
                </c:pt>
                <c:pt idx="220">
                  <c:v>27.475200000000005</c:v>
                </c:pt>
                <c:pt idx="221">
                  <c:v>27.475200000000005</c:v>
                </c:pt>
                <c:pt idx="222">
                  <c:v>27.475200000000005</c:v>
                </c:pt>
                <c:pt idx="223">
                  <c:v>27.475200000000005</c:v>
                </c:pt>
                <c:pt idx="224">
                  <c:v>27.475200000000005</c:v>
                </c:pt>
                <c:pt idx="225">
                  <c:v>27.475200000000005</c:v>
                </c:pt>
                <c:pt idx="226">
                  <c:v>27.475200000000005</c:v>
                </c:pt>
                <c:pt idx="227">
                  <c:v>27.475200000000005</c:v>
                </c:pt>
                <c:pt idx="228">
                  <c:v>27.475200000000005</c:v>
                </c:pt>
                <c:pt idx="229">
                  <c:v>27.475200000000005</c:v>
                </c:pt>
                <c:pt idx="230">
                  <c:v>27.475200000000005</c:v>
                </c:pt>
                <c:pt idx="231">
                  <c:v>27.475200000000005</c:v>
                </c:pt>
                <c:pt idx="232">
                  <c:v>27.475200000000005</c:v>
                </c:pt>
                <c:pt idx="233">
                  <c:v>27.475200000000005</c:v>
                </c:pt>
                <c:pt idx="234">
                  <c:v>27.475200000000005</c:v>
                </c:pt>
                <c:pt idx="235">
                  <c:v>27.475200000000005</c:v>
                </c:pt>
                <c:pt idx="236">
                  <c:v>27.475200000000005</c:v>
                </c:pt>
                <c:pt idx="237">
                  <c:v>27.475200000000005</c:v>
                </c:pt>
                <c:pt idx="238">
                  <c:v>27.475200000000005</c:v>
                </c:pt>
                <c:pt idx="239">
                  <c:v>27.475200000000005</c:v>
                </c:pt>
                <c:pt idx="240">
                  <c:v>27.064644444444447</c:v>
                </c:pt>
                <c:pt idx="241">
                  <c:v>19.469366666666673</c:v>
                </c:pt>
                <c:pt idx="242">
                  <c:v>23.780200000000004</c:v>
                </c:pt>
                <c:pt idx="243">
                  <c:v>16.595477777777781</c:v>
                </c:pt>
                <c:pt idx="244">
                  <c:v>24.190755555555562</c:v>
                </c:pt>
                <c:pt idx="245">
                  <c:v>21.111588888888896</c:v>
                </c:pt>
                <c:pt idx="246">
                  <c:v>27.475200000000005</c:v>
                </c:pt>
                <c:pt idx="247">
                  <c:v>27.475200000000005</c:v>
                </c:pt>
                <c:pt idx="248">
                  <c:v>27.475200000000005</c:v>
                </c:pt>
                <c:pt idx="249">
                  <c:v>27.475200000000005</c:v>
                </c:pt>
                <c:pt idx="250">
                  <c:v>27.475200000000005</c:v>
                </c:pt>
                <c:pt idx="251">
                  <c:v>27.475200000000005</c:v>
                </c:pt>
                <c:pt idx="252">
                  <c:v>27.475200000000005</c:v>
                </c:pt>
                <c:pt idx="253">
                  <c:v>27.475200000000005</c:v>
                </c:pt>
                <c:pt idx="254">
                  <c:v>27.475200000000005</c:v>
                </c:pt>
                <c:pt idx="255">
                  <c:v>27.475200000000005</c:v>
                </c:pt>
                <c:pt idx="256">
                  <c:v>27.475200000000005</c:v>
                </c:pt>
                <c:pt idx="257">
                  <c:v>27.475200000000005</c:v>
                </c:pt>
                <c:pt idx="258">
                  <c:v>27.475200000000005</c:v>
                </c:pt>
                <c:pt idx="259">
                  <c:v>27.475200000000005</c:v>
                </c:pt>
                <c:pt idx="260">
                  <c:v>27.475200000000005</c:v>
                </c:pt>
                <c:pt idx="261">
                  <c:v>1.8154777777777831</c:v>
                </c:pt>
                <c:pt idx="262">
                  <c:v>27.064644444444447</c:v>
                </c:pt>
                <c:pt idx="263">
                  <c:v>27.475200000000005</c:v>
                </c:pt>
                <c:pt idx="264">
                  <c:v>25.422422222222227</c:v>
                </c:pt>
                <c:pt idx="265">
                  <c:v>14.747977777777784</c:v>
                </c:pt>
                <c:pt idx="266">
                  <c:v>1.8154777777777831</c:v>
                </c:pt>
                <c:pt idx="267">
                  <c:v>25.832977777777781</c:v>
                </c:pt>
                <c:pt idx="268">
                  <c:v>26.859366666666673</c:v>
                </c:pt>
                <c:pt idx="269">
                  <c:v>19.058811111111119</c:v>
                </c:pt>
                <c:pt idx="270">
                  <c:v>27.475200000000005</c:v>
                </c:pt>
                <c:pt idx="271">
                  <c:v>14.747977777777784</c:v>
                </c:pt>
                <c:pt idx="272">
                  <c:v>21.727422222222231</c:v>
                </c:pt>
                <c:pt idx="273">
                  <c:v>27.475200000000005</c:v>
                </c:pt>
                <c:pt idx="274">
                  <c:v>27.475200000000005</c:v>
                </c:pt>
                <c:pt idx="275">
                  <c:v>27.475200000000005</c:v>
                </c:pt>
                <c:pt idx="276">
                  <c:v>1.8154777777777831</c:v>
                </c:pt>
                <c:pt idx="277">
                  <c:v>21.31686666666667</c:v>
                </c:pt>
                <c:pt idx="278">
                  <c:v>18.03242222222223</c:v>
                </c:pt>
                <c:pt idx="279">
                  <c:v>27.064644444444447</c:v>
                </c:pt>
                <c:pt idx="280">
                  <c:v>27.475200000000005</c:v>
                </c:pt>
                <c:pt idx="281">
                  <c:v>26.038255555555562</c:v>
                </c:pt>
                <c:pt idx="282">
                  <c:v>25.627700000000004</c:v>
                </c:pt>
                <c:pt idx="283">
                  <c:v>9.2054777777777801</c:v>
                </c:pt>
                <c:pt idx="284">
                  <c:v>11.668811111111118</c:v>
                </c:pt>
                <c:pt idx="285">
                  <c:v>1.8154777777777831</c:v>
                </c:pt>
                <c:pt idx="286">
                  <c:v>1.8154777777777831</c:v>
                </c:pt>
                <c:pt idx="287">
                  <c:v>1.8154777777777831</c:v>
                </c:pt>
                <c:pt idx="288">
                  <c:v>20.906311111111116</c:v>
                </c:pt>
                <c:pt idx="289">
                  <c:v>9.8213111111111147</c:v>
                </c:pt>
                <c:pt idx="290">
                  <c:v>1.8154777777777831</c:v>
                </c:pt>
                <c:pt idx="291">
                  <c:v>10.231866666666665</c:v>
                </c:pt>
                <c:pt idx="292">
                  <c:v>1.8154777777777831</c:v>
                </c:pt>
                <c:pt idx="293">
                  <c:v>16.390200000000004</c:v>
                </c:pt>
                <c:pt idx="294">
                  <c:v>1.8154777777777831</c:v>
                </c:pt>
                <c:pt idx="295">
                  <c:v>5.5104777777777905</c:v>
                </c:pt>
                <c:pt idx="296">
                  <c:v>17.827144444444446</c:v>
                </c:pt>
                <c:pt idx="297">
                  <c:v>25.832977777777781</c:v>
                </c:pt>
                <c:pt idx="298">
                  <c:v>5.0999222222222258</c:v>
                </c:pt>
                <c:pt idx="299">
                  <c:v>25.01186666666667</c:v>
                </c:pt>
                <c:pt idx="300">
                  <c:v>1.8154777777777831</c:v>
                </c:pt>
                <c:pt idx="301">
                  <c:v>2.4313111111111176</c:v>
                </c:pt>
                <c:pt idx="302">
                  <c:v>20.290477777777781</c:v>
                </c:pt>
                <c:pt idx="303">
                  <c:v>18.237700000000004</c:v>
                </c:pt>
                <c:pt idx="304">
                  <c:v>12.079366666666672</c:v>
                </c:pt>
                <c:pt idx="305">
                  <c:v>20.906311111111116</c:v>
                </c:pt>
                <c:pt idx="306">
                  <c:v>1.8154777777777831</c:v>
                </c:pt>
                <c:pt idx="307">
                  <c:v>1.8154777777777831</c:v>
                </c:pt>
                <c:pt idx="308">
                  <c:v>18.237700000000004</c:v>
                </c:pt>
                <c:pt idx="309">
                  <c:v>22.959088888888893</c:v>
                </c:pt>
                <c:pt idx="310">
                  <c:v>6.7421444444444489</c:v>
                </c:pt>
                <c:pt idx="311">
                  <c:v>26.038255555555562</c:v>
                </c:pt>
                <c:pt idx="312">
                  <c:v>1.8154777777777831</c:v>
                </c:pt>
                <c:pt idx="313">
                  <c:v>27.475200000000005</c:v>
                </c:pt>
                <c:pt idx="314">
                  <c:v>27.475200000000005</c:v>
                </c:pt>
                <c:pt idx="315">
                  <c:v>27.475200000000005</c:v>
                </c:pt>
                <c:pt idx="316">
                  <c:v>27.475200000000005</c:v>
                </c:pt>
                <c:pt idx="317">
                  <c:v>27.475200000000005</c:v>
                </c:pt>
                <c:pt idx="318">
                  <c:v>27.475200000000005</c:v>
                </c:pt>
                <c:pt idx="319">
                  <c:v>27.475200000000005</c:v>
                </c:pt>
                <c:pt idx="320">
                  <c:v>27.475200000000005</c:v>
                </c:pt>
                <c:pt idx="321">
                  <c:v>27.475200000000005</c:v>
                </c:pt>
                <c:pt idx="322">
                  <c:v>27.475200000000005</c:v>
                </c:pt>
                <c:pt idx="323">
                  <c:v>23.985477777777785</c:v>
                </c:pt>
                <c:pt idx="324">
                  <c:v>1.8154777777777831</c:v>
                </c:pt>
                <c:pt idx="325">
                  <c:v>1.8154777777777831</c:v>
                </c:pt>
                <c:pt idx="326">
                  <c:v>1.8154777777777831</c:v>
                </c:pt>
                <c:pt idx="327">
                  <c:v>11.874088888888895</c:v>
                </c:pt>
                <c:pt idx="328">
                  <c:v>1.8154777777777831</c:v>
                </c:pt>
                <c:pt idx="329">
                  <c:v>12.079366666666672</c:v>
                </c:pt>
                <c:pt idx="330">
                  <c:v>1.8154777777777831</c:v>
                </c:pt>
                <c:pt idx="331">
                  <c:v>12.079366666666672</c:v>
                </c:pt>
                <c:pt idx="332">
                  <c:v>27.475200000000005</c:v>
                </c:pt>
                <c:pt idx="333">
                  <c:v>27.475200000000005</c:v>
                </c:pt>
                <c:pt idx="334">
                  <c:v>27.475200000000005</c:v>
                </c:pt>
                <c:pt idx="335">
                  <c:v>27.033872449536009</c:v>
                </c:pt>
                <c:pt idx="336">
                  <c:v>27.033872449536009</c:v>
                </c:pt>
                <c:pt idx="337">
                  <c:v>27.033872449536009</c:v>
                </c:pt>
                <c:pt idx="338">
                  <c:v>25.802205782869343</c:v>
                </c:pt>
                <c:pt idx="339">
                  <c:v>1.3741502273137876</c:v>
                </c:pt>
                <c:pt idx="340">
                  <c:v>26.212761338424897</c:v>
                </c:pt>
                <c:pt idx="341">
                  <c:v>11.4327613384249</c:v>
                </c:pt>
                <c:pt idx="342">
                  <c:v>1.3741502273137876</c:v>
                </c:pt>
                <c:pt idx="343">
                  <c:v>1.3741502273137876</c:v>
                </c:pt>
                <c:pt idx="344">
                  <c:v>22.517761338424897</c:v>
                </c:pt>
                <c:pt idx="345">
                  <c:v>8.7641502273137846</c:v>
                </c:pt>
                <c:pt idx="346">
                  <c:v>25.596928005091566</c:v>
                </c:pt>
                <c:pt idx="347">
                  <c:v>26.00748356064712</c:v>
                </c:pt>
                <c:pt idx="348">
                  <c:v>27.033872449536009</c:v>
                </c:pt>
                <c:pt idx="349">
                  <c:v>17.796372449536008</c:v>
                </c:pt>
                <c:pt idx="350">
                  <c:v>6.3008168939804534</c:v>
                </c:pt>
                <c:pt idx="351">
                  <c:v>26.212761338424897</c:v>
                </c:pt>
                <c:pt idx="352">
                  <c:v>1.7847057828693416</c:v>
                </c:pt>
                <c:pt idx="353">
                  <c:v>27.033872449536009</c:v>
                </c:pt>
                <c:pt idx="354">
                  <c:v>27.033872449536009</c:v>
                </c:pt>
                <c:pt idx="355">
                  <c:v>18.001650227313785</c:v>
                </c:pt>
                <c:pt idx="356">
                  <c:v>15.127761338424897</c:v>
                </c:pt>
                <c:pt idx="357">
                  <c:v>16.76998356064712</c:v>
                </c:pt>
                <c:pt idx="358">
                  <c:v>24.775816893980455</c:v>
                </c:pt>
                <c:pt idx="359">
                  <c:v>26.418039116202678</c:v>
                </c:pt>
                <c:pt idx="360">
                  <c:v>16.564705782869346</c:v>
                </c:pt>
                <c:pt idx="361">
                  <c:v>21.491372449536009</c:v>
                </c:pt>
                <c:pt idx="362">
                  <c:v>27.033872449536009</c:v>
                </c:pt>
                <c:pt idx="363">
                  <c:v>27.033872449536009</c:v>
                </c:pt>
                <c:pt idx="364">
                  <c:v>27.033872449536009</c:v>
                </c:pt>
                <c:pt idx="365">
                  <c:v>27.033872449536009</c:v>
                </c:pt>
                <c:pt idx="366">
                  <c:v>19.469366666666673</c:v>
                </c:pt>
                <c:pt idx="367">
                  <c:v>26.448811111111116</c:v>
                </c:pt>
                <c:pt idx="368">
                  <c:v>13.721588888888895</c:v>
                </c:pt>
                <c:pt idx="369">
                  <c:v>1.8154777777777831</c:v>
                </c:pt>
                <c:pt idx="370">
                  <c:v>1.8154777777777831</c:v>
                </c:pt>
                <c:pt idx="371">
                  <c:v>24.601311111111116</c:v>
                </c:pt>
                <c:pt idx="372">
                  <c:v>27.475200000000005</c:v>
                </c:pt>
                <c:pt idx="373">
                  <c:v>27.475200000000005</c:v>
                </c:pt>
                <c:pt idx="374">
                  <c:v>26.654088888888893</c:v>
                </c:pt>
                <c:pt idx="375">
                  <c:v>27.475200000000005</c:v>
                </c:pt>
                <c:pt idx="376">
                  <c:v>27.475200000000005</c:v>
                </c:pt>
                <c:pt idx="377">
                  <c:v>27.475200000000005</c:v>
                </c:pt>
                <c:pt idx="378">
                  <c:v>27.475200000000005</c:v>
                </c:pt>
                <c:pt idx="379">
                  <c:v>27.064644444444447</c:v>
                </c:pt>
                <c:pt idx="380">
                  <c:v>1.8154777777777831</c:v>
                </c:pt>
                <c:pt idx="381">
                  <c:v>21.31686666666667</c:v>
                </c:pt>
                <c:pt idx="382">
                  <c:v>6.536866666666679</c:v>
                </c:pt>
                <c:pt idx="383">
                  <c:v>10.437144444444449</c:v>
                </c:pt>
                <c:pt idx="384">
                  <c:v>24.806588888888893</c:v>
                </c:pt>
                <c:pt idx="385">
                  <c:v>27.064644444444447</c:v>
                </c:pt>
                <c:pt idx="386">
                  <c:v>8.5896444444444526</c:v>
                </c:pt>
                <c:pt idx="387">
                  <c:v>13.105755555555557</c:v>
                </c:pt>
                <c:pt idx="388">
                  <c:v>1.8154777777777831</c:v>
                </c:pt>
                <c:pt idx="389">
                  <c:v>1.8154777777777831</c:v>
                </c:pt>
                <c:pt idx="390">
                  <c:v>25.627700000000004</c:v>
                </c:pt>
                <c:pt idx="391">
                  <c:v>24.601311111111116</c:v>
                </c:pt>
                <c:pt idx="392">
                  <c:v>24.601311111111116</c:v>
                </c:pt>
                <c:pt idx="393">
                  <c:v>27.475200000000005</c:v>
                </c:pt>
                <c:pt idx="394">
                  <c:v>27.475200000000005</c:v>
                </c:pt>
                <c:pt idx="395">
                  <c:v>26.859366666666673</c:v>
                </c:pt>
                <c:pt idx="396">
                  <c:v>21.52214444444445</c:v>
                </c:pt>
                <c:pt idx="397">
                  <c:v>19.264088888888892</c:v>
                </c:pt>
                <c:pt idx="398">
                  <c:v>1.8154777777777831</c:v>
                </c:pt>
                <c:pt idx="399">
                  <c:v>26.859366666666673</c:v>
                </c:pt>
                <c:pt idx="400">
                  <c:v>1.8154777777777831</c:v>
                </c:pt>
                <c:pt idx="401">
                  <c:v>1.8154777777777831</c:v>
                </c:pt>
                <c:pt idx="402">
                  <c:v>1.8154777777777831</c:v>
                </c:pt>
                <c:pt idx="403">
                  <c:v>1.8154777777777831</c:v>
                </c:pt>
                <c:pt idx="404">
                  <c:v>20.701033333333339</c:v>
                </c:pt>
                <c:pt idx="405">
                  <c:v>24.190755555555562</c:v>
                </c:pt>
                <c:pt idx="406">
                  <c:v>27.269922222222228</c:v>
                </c:pt>
                <c:pt idx="407">
                  <c:v>7.3579777777777764</c:v>
                </c:pt>
                <c:pt idx="408">
                  <c:v>1.8154777777777831</c:v>
                </c:pt>
                <c:pt idx="409">
                  <c:v>7.9738111111111145</c:v>
                </c:pt>
                <c:pt idx="410">
                  <c:v>27.269922222222228</c:v>
                </c:pt>
                <c:pt idx="411">
                  <c:v>27.475200000000005</c:v>
                </c:pt>
                <c:pt idx="412">
                  <c:v>27.475200000000005</c:v>
                </c:pt>
                <c:pt idx="413">
                  <c:v>27.475200000000005</c:v>
                </c:pt>
                <c:pt idx="414">
                  <c:v>23.369644444444447</c:v>
                </c:pt>
                <c:pt idx="415">
                  <c:v>16.18492222222223</c:v>
                </c:pt>
                <c:pt idx="416">
                  <c:v>27.064644444444447</c:v>
                </c:pt>
                <c:pt idx="417">
                  <c:v>27.475200000000005</c:v>
                </c:pt>
                <c:pt idx="418">
                  <c:v>27.475200000000005</c:v>
                </c:pt>
                <c:pt idx="419">
                  <c:v>27.475200000000005</c:v>
                </c:pt>
                <c:pt idx="420">
                  <c:v>27.269922222222228</c:v>
                </c:pt>
                <c:pt idx="421">
                  <c:v>22.753811111111119</c:v>
                </c:pt>
                <c:pt idx="422">
                  <c:v>18.442977777777781</c:v>
                </c:pt>
                <c:pt idx="423">
                  <c:v>27.064644444444447</c:v>
                </c:pt>
                <c:pt idx="424">
                  <c:v>27.475200000000005</c:v>
                </c:pt>
                <c:pt idx="425">
                  <c:v>26.243533333333339</c:v>
                </c:pt>
                <c:pt idx="426">
                  <c:v>27.475200000000005</c:v>
                </c:pt>
                <c:pt idx="427">
                  <c:v>27.475200000000005</c:v>
                </c:pt>
                <c:pt idx="428">
                  <c:v>27.064644444444447</c:v>
                </c:pt>
                <c:pt idx="429">
                  <c:v>25.627700000000004</c:v>
                </c:pt>
                <c:pt idx="430">
                  <c:v>26.654088888888893</c:v>
                </c:pt>
                <c:pt idx="431">
                  <c:v>27.475200000000005</c:v>
                </c:pt>
                <c:pt idx="432">
                  <c:v>27.064644444444447</c:v>
                </c:pt>
                <c:pt idx="433">
                  <c:v>27.064644444444447</c:v>
                </c:pt>
                <c:pt idx="434">
                  <c:v>24.601311111111116</c:v>
                </c:pt>
                <c:pt idx="435">
                  <c:v>13.516311111111122</c:v>
                </c:pt>
                <c:pt idx="436">
                  <c:v>18.648255555555558</c:v>
                </c:pt>
                <c:pt idx="437">
                  <c:v>9.6160333333333412</c:v>
                </c:pt>
                <c:pt idx="438">
                  <c:v>26.859366666666673</c:v>
                </c:pt>
                <c:pt idx="439">
                  <c:v>27.475200000000005</c:v>
                </c:pt>
                <c:pt idx="440">
                  <c:v>27.475200000000005</c:v>
                </c:pt>
                <c:pt idx="441">
                  <c:v>27.475200000000005</c:v>
                </c:pt>
                <c:pt idx="442">
                  <c:v>1.8154777777777831</c:v>
                </c:pt>
                <c:pt idx="443">
                  <c:v>1.8154777777777831</c:v>
                </c:pt>
                <c:pt idx="444">
                  <c:v>1.8154777777777831</c:v>
                </c:pt>
                <c:pt idx="445">
                  <c:v>27.475200000000005</c:v>
                </c:pt>
                <c:pt idx="446">
                  <c:v>20.290477777777781</c:v>
                </c:pt>
                <c:pt idx="447">
                  <c:v>17.621866666666669</c:v>
                </c:pt>
                <c:pt idx="448">
                  <c:v>8.7949222222222261</c:v>
                </c:pt>
                <c:pt idx="449">
                  <c:v>1.8154777777777831</c:v>
                </c:pt>
                <c:pt idx="450">
                  <c:v>1.8154777777777831</c:v>
                </c:pt>
                <c:pt idx="451">
                  <c:v>1.8154777777777831</c:v>
                </c:pt>
                <c:pt idx="452">
                  <c:v>1.8154777777777831</c:v>
                </c:pt>
                <c:pt idx="453">
                  <c:v>17.211311111111115</c:v>
                </c:pt>
                <c:pt idx="454">
                  <c:v>1.8154777777777831</c:v>
                </c:pt>
                <c:pt idx="455">
                  <c:v>15.569088888888892</c:v>
                </c:pt>
                <c:pt idx="456">
                  <c:v>27.475200000000005</c:v>
                </c:pt>
                <c:pt idx="457">
                  <c:v>1.8154777777777831</c:v>
                </c:pt>
                <c:pt idx="458">
                  <c:v>18.237700000000004</c:v>
                </c:pt>
                <c:pt idx="459">
                  <c:v>18.853533333333335</c:v>
                </c:pt>
                <c:pt idx="460">
                  <c:v>26.859366666666673</c:v>
                </c:pt>
                <c:pt idx="461">
                  <c:v>27.475200000000005</c:v>
                </c:pt>
                <c:pt idx="462">
                  <c:v>27.475200000000005</c:v>
                </c:pt>
                <c:pt idx="463">
                  <c:v>27.475200000000005</c:v>
                </c:pt>
                <c:pt idx="464">
                  <c:v>24.190755555555562</c:v>
                </c:pt>
                <c:pt idx="465">
                  <c:v>1.8154777777777831</c:v>
                </c:pt>
                <c:pt idx="466">
                  <c:v>18.03242222222223</c:v>
                </c:pt>
                <c:pt idx="467">
                  <c:v>2.4313111111111176</c:v>
                </c:pt>
                <c:pt idx="468">
                  <c:v>10.84770000000001</c:v>
                </c:pt>
                <c:pt idx="469">
                  <c:v>25.935616666666672</c:v>
                </c:pt>
                <c:pt idx="470">
                  <c:v>1.8154777777777831</c:v>
                </c:pt>
                <c:pt idx="471">
                  <c:v>24.396033333333339</c:v>
                </c:pt>
                <c:pt idx="472">
                  <c:v>27.475200000000005</c:v>
                </c:pt>
                <c:pt idx="473">
                  <c:v>27.475200000000005</c:v>
                </c:pt>
                <c:pt idx="474">
                  <c:v>27.475200000000005</c:v>
                </c:pt>
                <c:pt idx="475">
                  <c:v>26.346172222222229</c:v>
                </c:pt>
                <c:pt idx="476">
                  <c:v>27.064644444444447</c:v>
                </c:pt>
                <c:pt idx="477">
                  <c:v>19.058811111111119</c:v>
                </c:pt>
                <c:pt idx="478">
                  <c:v>18.853533333333335</c:v>
                </c:pt>
                <c:pt idx="479">
                  <c:v>25.627700000000004</c:v>
                </c:pt>
                <c:pt idx="480">
                  <c:v>27.475200000000005</c:v>
                </c:pt>
                <c:pt idx="481">
                  <c:v>23.16436666666667</c:v>
                </c:pt>
                <c:pt idx="482">
                  <c:v>4.4840888888889019</c:v>
                </c:pt>
                <c:pt idx="483">
                  <c:v>11.668811111111118</c:v>
                </c:pt>
                <c:pt idx="484">
                  <c:v>1.8154777777777831</c:v>
                </c:pt>
                <c:pt idx="485">
                  <c:v>22.548533333333339</c:v>
                </c:pt>
                <c:pt idx="486">
                  <c:v>26.654088888888893</c:v>
                </c:pt>
                <c:pt idx="487">
                  <c:v>27.475200000000005</c:v>
                </c:pt>
                <c:pt idx="488">
                  <c:v>27.475200000000005</c:v>
                </c:pt>
                <c:pt idx="489">
                  <c:v>7.1526999999999994</c:v>
                </c:pt>
                <c:pt idx="490">
                  <c:v>27.064644444444447</c:v>
                </c:pt>
                <c:pt idx="491">
                  <c:v>27.475200000000005</c:v>
                </c:pt>
                <c:pt idx="492">
                  <c:v>27.475200000000005</c:v>
                </c:pt>
                <c:pt idx="493">
                  <c:v>27.475200000000005</c:v>
                </c:pt>
                <c:pt idx="494">
                  <c:v>27.475200000000005</c:v>
                </c:pt>
                <c:pt idx="495">
                  <c:v>27.064644444444447</c:v>
                </c:pt>
                <c:pt idx="496">
                  <c:v>27.475200000000005</c:v>
                </c:pt>
                <c:pt idx="497">
                  <c:v>27.475200000000005</c:v>
                </c:pt>
                <c:pt idx="498">
                  <c:v>27.475200000000005</c:v>
                </c:pt>
                <c:pt idx="499">
                  <c:v>27.475200000000005</c:v>
                </c:pt>
                <c:pt idx="500">
                  <c:v>27.475200000000005</c:v>
                </c:pt>
                <c:pt idx="501">
                  <c:v>27.269922222222228</c:v>
                </c:pt>
                <c:pt idx="502">
                  <c:v>27.475200000000005</c:v>
                </c:pt>
                <c:pt idx="503">
                  <c:v>27.475200000000005</c:v>
                </c:pt>
                <c:pt idx="504">
                  <c:v>27.475200000000005</c:v>
                </c:pt>
                <c:pt idx="505">
                  <c:v>27.475200000000005</c:v>
                </c:pt>
                <c:pt idx="506">
                  <c:v>27.475200000000005</c:v>
                </c:pt>
                <c:pt idx="507">
                  <c:v>27.269922222222228</c:v>
                </c:pt>
                <c:pt idx="508">
                  <c:v>27.269922222222228</c:v>
                </c:pt>
                <c:pt idx="509">
                  <c:v>27.475200000000005</c:v>
                </c:pt>
                <c:pt idx="510">
                  <c:v>27.475200000000005</c:v>
                </c:pt>
                <c:pt idx="511">
                  <c:v>27.475200000000005</c:v>
                </c:pt>
                <c:pt idx="512">
                  <c:v>27.475200000000005</c:v>
                </c:pt>
                <c:pt idx="513">
                  <c:v>27.475200000000005</c:v>
                </c:pt>
                <c:pt idx="514">
                  <c:v>27.475200000000005</c:v>
                </c:pt>
                <c:pt idx="515">
                  <c:v>27.475200000000005</c:v>
                </c:pt>
                <c:pt idx="516">
                  <c:v>27.475200000000005</c:v>
                </c:pt>
                <c:pt idx="517">
                  <c:v>19.879922222222227</c:v>
                </c:pt>
                <c:pt idx="518">
                  <c:v>24.601311111111116</c:v>
                </c:pt>
                <c:pt idx="519">
                  <c:v>27.475200000000005</c:v>
                </c:pt>
                <c:pt idx="520">
                  <c:v>27.475200000000005</c:v>
                </c:pt>
                <c:pt idx="521">
                  <c:v>27.475200000000005</c:v>
                </c:pt>
                <c:pt idx="522">
                  <c:v>27.475200000000005</c:v>
                </c:pt>
                <c:pt idx="523">
                  <c:v>27.475200000000005</c:v>
                </c:pt>
                <c:pt idx="524">
                  <c:v>27.475200000000005</c:v>
                </c:pt>
                <c:pt idx="525">
                  <c:v>27.475200000000005</c:v>
                </c:pt>
                <c:pt idx="526">
                  <c:v>27.475200000000005</c:v>
                </c:pt>
                <c:pt idx="527">
                  <c:v>27.475200000000005</c:v>
                </c:pt>
                <c:pt idx="528">
                  <c:v>27.475200000000005</c:v>
                </c:pt>
                <c:pt idx="529">
                  <c:v>27.475200000000005</c:v>
                </c:pt>
                <c:pt idx="530">
                  <c:v>27.475200000000005</c:v>
                </c:pt>
                <c:pt idx="531">
                  <c:v>27.475200000000005</c:v>
                </c:pt>
                <c:pt idx="532">
                  <c:v>27.475200000000005</c:v>
                </c:pt>
                <c:pt idx="533">
                  <c:v>27.475200000000005</c:v>
                </c:pt>
                <c:pt idx="534">
                  <c:v>20.290477777777781</c:v>
                </c:pt>
                <c:pt idx="535">
                  <c:v>27.475200000000005</c:v>
                </c:pt>
                <c:pt idx="536">
                  <c:v>27.475200000000005</c:v>
                </c:pt>
                <c:pt idx="537">
                  <c:v>27.475200000000005</c:v>
                </c:pt>
                <c:pt idx="538">
                  <c:v>27.475200000000005</c:v>
                </c:pt>
                <c:pt idx="539">
                  <c:v>26.038255555555562</c:v>
                </c:pt>
                <c:pt idx="540">
                  <c:v>13.721588888888895</c:v>
                </c:pt>
                <c:pt idx="541">
                  <c:v>23.369644444444447</c:v>
                </c:pt>
                <c:pt idx="542">
                  <c:v>27.475200000000005</c:v>
                </c:pt>
                <c:pt idx="543">
                  <c:v>27.475200000000005</c:v>
                </c:pt>
                <c:pt idx="544">
                  <c:v>27.475200000000005</c:v>
                </c:pt>
                <c:pt idx="545">
                  <c:v>27.475200000000005</c:v>
                </c:pt>
                <c:pt idx="546">
                  <c:v>27.475200000000005</c:v>
                </c:pt>
                <c:pt idx="547">
                  <c:v>27.475200000000005</c:v>
                </c:pt>
                <c:pt idx="548">
                  <c:v>27.475200000000005</c:v>
                </c:pt>
                <c:pt idx="549">
                  <c:v>27.475200000000005</c:v>
                </c:pt>
                <c:pt idx="550">
                  <c:v>27.475200000000005</c:v>
                </c:pt>
                <c:pt idx="551">
                  <c:v>27.475200000000005</c:v>
                </c:pt>
                <c:pt idx="552">
                  <c:v>27.475200000000005</c:v>
                </c:pt>
                <c:pt idx="553">
                  <c:v>27.269922222222228</c:v>
                </c:pt>
                <c:pt idx="554">
                  <c:v>27.475200000000005</c:v>
                </c:pt>
                <c:pt idx="555">
                  <c:v>26.448811111111116</c:v>
                </c:pt>
                <c:pt idx="556">
                  <c:v>26.243533333333339</c:v>
                </c:pt>
                <c:pt idx="557">
                  <c:v>25.01186666666667</c:v>
                </c:pt>
                <c:pt idx="558">
                  <c:v>23.369644444444447</c:v>
                </c:pt>
                <c:pt idx="559">
                  <c:v>27.475200000000005</c:v>
                </c:pt>
                <c:pt idx="560">
                  <c:v>27.475200000000005</c:v>
                </c:pt>
                <c:pt idx="561">
                  <c:v>27.475200000000005</c:v>
                </c:pt>
                <c:pt idx="562">
                  <c:v>27.475200000000005</c:v>
                </c:pt>
                <c:pt idx="563">
                  <c:v>27.475200000000005</c:v>
                </c:pt>
                <c:pt idx="564">
                  <c:v>27.475200000000005</c:v>
                </c:pt>
                <c:pt idx="565">
                  <c:v>27.475200000000005</c:v>
                </c:pt>
                <c:pt idx="566">
                  <c:v>26.859366666666673</c:v>
                </c:pt>
                <c:pt idx="567">
                  <c:v>27.475200000000005</c:v>
                </c:pt>
                <c:pt idx="568">
                  <c:v>27.475200000000005</c:v>
                </c:pt>
                <c:pt idx="569">
                  <c:v>18.853533333333335</c:v>
                </c:pt>
                <c:pt idx="570">
                  <c:v>23.369644444444447</c:v>
                </c:pt>
                <c:pt idx="571">
                  <c:v>23.16436666666667</c:v>
                </c:pt>
                <c:pt idx="572">
                  <c:v>27.475200000000005</c:v>
                </c:pt>
                <c:pt idx="573">
                  <c:v>27.475200000000005</c:v>
                </c:pt>
                <c:pt idx="574">
                  <c:v>27.475200000000005</c:v>
                </c:pt>
                <c:pt idx="575">
                  <c:v>27.475200000000005</c:v>
                </c:pt>
                <c:pt idx="576">
                  <c:v>27.475200000000005</c:v>
                </c:pt>
                <c:pt idx="577">
                  <c:v>27.475200000000005</c:v>
                </c:pt>
                <c:pt idx="578">
                  <c:v>27.475200000000005</c:v>
                </c:pt>
                <c:pt idx="579">
                  <c:v>27.475200000000005</c:v>
                </c:pt>
                <c:pt idx="580">
                  <c:v>27.475200000000005</c:v>
                </c:pt>
                <c:pt idx="581">
                  <c:v>27.475200000000005</c:v>
                </c:pt>
                <c:pt idx="582">
                  <c:v>27.475200000000005</c:v>
                </c:pt>
                <c:pt idx="583">
                  <c:v>24.190755555555562</c:v>
                </c:pt>
                <c:pt idx="584">
                  <c:v>12.489922222222226</c:v>
                </c:pt>
                <c:pt idx="585">
                  <c:v>2.4313111111111176</c:v>
                </c:pt>
                <c:pt idx="586">
                  <c:v>25.627700000000004</c:v>
                </c:pt>
                <c:pt idx="587">
                  <c:v>27.475200000000005</c:v>
                </c:pt>
                <c:pt idx="588">
                  <c:v>27.475200000000005</c:v>
                </c:pt>
                <c:pt idx="589">
                  <c:v>27.475200000000005</c:v>
                </c:pt>
                <c:pt idx="590">
                  <c:v>27.475200000000005</c:v>
                </c:pt>
                <c:pt idx="591">
                  <c:v>27.475200000000005</c:v>
                </c:pt>
                <c:pt idx="592">
                  <c:v>27.475200000000005</c:v>
                </c:pt>
                <c:pt idx="593">
                  <c:v>27.475200000000005</c:v>
                </c:pt>
                <c:pt idx="594">
                  <c:v>27.475200000000005</c:v>
                </c:pt>
                <c:pt idx="595">
                  <c:v>27.475200000000005</c:v>
                </c:pt>
                <c:pt idx="596">
                  <c:v>27.475200000000005</c:v>
                </c:pt>
                <c:pt idx="597">
                  <c:v>27.475200000000005</c:v>
                </c:pt>
                <c:pt idx="598">
                  <c:v>27.475200000000005</c:v>
                </c:pt>
                <c:pt idx="599">
                  <c:v>27.475200000000005</c:v>
                </c:pt>
                <c:pt idx="600">
                  <c:v>27.475200000000005</c:v>
                </c:pt>
                <c:pt idx="601">
                  <c:v>27.475200000000005</c:v>
                </c:pt>
                <c:pt idx="602">
                  <c:v>27.475200000000005</c:v>
                </c:pt>
                <c:pt idx="603">
                  <c:v>27.475200000000005</c:v>
                </c:pt>
                <c:pt idx="604">
                  <c:v>24.601311111111116</c:v>
                </c:pt>
                <c:pt idx="605">
                  <c:v>16.800755555555561</c:v>
                </c:pt>
                <c:pt idx="606">
                  <c:v>1.8154777777777831</c:v>
                </c:pt>
                <c:pt idx="607">
                  <c:v>1.8154777777777831</c:v>
                </c:pt>
                <c:pt idx="608">
                  <c:v>21.31686666666667</c:v>
                </c:pt>
                <c:pt idx="609">
                  <c:v>11.258255555555561</c:v>
                </c:pt>
                <c:pt idx="610">
                  <c:v>26.654088888888893</c:v>
                </c:pt>
                <c:pt idx="611">
                  <c:v>25.01186666666667</c:v>
                </c:pt>
                <c:pt idx="612">
                  <c:v>27.475200000000005</c:v>
                </c:pt>
                <c:pt idx="613">
                  <c:v>25.832977777777781</c:v>
                </c:pt>
                <c:pt idx="614">
                  <c:v>27.475200000000005</c:v>
                </c:pt>
                <c:pt idx="615">
                  <c:v>1.8154777777777831</c:v>
                </c:pt>
                <c:pt idx="616">
                  <c:v>14.13214444444445</c:v>
                </c:pt>
                <c:pt idx="617">
                  <c:v>26.038255555555562</c:v>
                </c:pt>
                <c:pt idx="618">
                  <c:v>27.475200000000005</c:v>
                </c:pt>
                <c:pt idx="619">
                  <c:v>27.475200000000005</c:v>
                </c:pt>
                <c:pt idx="620">
                  <c:v>27.475200000000005</c:v>
                </c:pt>
                <c:pt idx="621">
                  <c:v>27.475200000000005</c:v>
                </c:pt>
                <c:pt idx="622">
                  <c:v>27.475200000000005</c:v>
                </c:pt>
                <c:pt idx="623">
                  <c:v>25.422422222222227</c:v>
                </c:pt>
                <c:pt idx="624">
                  <c:v>23.369644444444447</c:v>
                </c:pt>
                <c:pt idx="625">
                  <c:v>24.601311111111116</c:v>
                </c:pt>
                <c:pt idx="626">
                  <c:v>1.8154777777777831</c:v>
                </c:pt>
                <c:pt idx="627">
                  <c:v>1.8154777777777831</c:v>
                </c:pt>
                <c:pt idx="628">
                  <c:v>26.038255555555562</c:v>
                </c:pt>
                <c:pt idx="629">
                  <c:v>23.16436666666667</c:v>
                </c:pt>
                <c:pt idx="630">
                  <c:v>1.8154777777777831</c:v>
                </c:pt>
                <c:pt idx="631">
                  <c:v>1.8154777777777831</c:v>
                </c:pt>
                <c:pt idx="632">
                  <c:v>15.363811111111112</c:v>
                </c:pt>
                <c:pt idx="633">
                  <c:v>25.832977777777781</c:v>
                </c:pt>
                <c:pt idx="634">
                  <c:v>27.475200000000005</c:v>
                </c:pt>
                <c:pt idx="635">
                  <c:v>27.475200000000005</c:v>
                </c:pt>
                <c:pt idx="636">
                  <c:v>27.475200000000005</c:v>
                </c:pt>
                <c:pt idx="637">
                  <c:v>27.475200000000005</c:v>
                </c:pt>
                <c:pt idx="638">
                  <c:v>27.475200000000005</c:v>
                </c:pt>
                <c:pt idx="639">
                  <c:v>27.475200000000005</c:v>
                </c:pt>
                <c:pt idx="640">
                  <c:v>27.475200000000005</c:v>
                </c:pt>
                <c:pt idx="641">
                  <c:v>27.475200000000005</c:v>
                </c:pt>
                <c:pt idx="642">
                  <c:v>27.475200000000005</c:v>
                </c:pt>
                <c:pt idx="643">
                  <c:v>27.475200000000005</c:v>
                </c:pt>
                <c:pt idx="644">
                  <c:v>23.369644444444447</c:v>
                </c:pt>
                <c:pt idx="645">
                  <c:v>11.463533333333345</c:v>
                </c:pt>
                <c:pt idx="646">
                  <c:v>18.03242222222223</c:v>
                </c:pt>
                <c:pt idx="647">
                  <c:v>1.8154777777777831</c:v>
                </c:pt>
                <c:pt idx="648">
                  <c:v>1.8154777777777831</c:v>
                </c:pt>
                <c:pt idx="649">
                  <c:v>1.8154777777777831</c:v>
                </c:pt>
                <c:pt idx="650">
                  <c:v>26.654088888888893</c:v>
                </c:pt>
                <c:pt idx="651">
                  <c:v>26.859366666666673</c:v>
                </c:pt>
                <c:pt idx="652">
                  <c:v>27.475200000000005</c:v>
                </c:pt>
                <c:pt idx="653">
                  <c:v>27.475200000000005</c:v>
                </c:pt>
                <c:pt idx="654">
                  <c:v>12.900477777777784</c:v>
                </c:pt>
                <c:pt idx="655">
                  <c:v>20.906311111111116</c:v>
                </c:pt>
                <c:pt idx="656">
                  <c:v>3.4577000000000062</c:v>
                </c:pt>
                <c:pt idx="657">
                  <c:v>26.859366666666673</c:v>
                </c:pt>
                <c:pt idx="658">
                  <c:v>17.006033333333342</c:v>
                </c:pt>
                <c:pt idx="659">
                  <c:v>23.369644444444447</c:v>
                </c:pt>
                <c:pt idx="660">
                  <c:v>17.416588888888889</c:v>
                </c:pt>
                <c:pt idx="661">
                  <c:v>27.475200000000005</c:v>
                </c:pt>
                <c:pt idx="662">
                  <c:v>21.52214444444445</c:v>
                </c:pt>
                <c:pt idx="663">
                  <c:v>23.369644444444447</c:v>
                </c:pt>
                <c:pt idx="664">
                  <c:v>27.475200000000005</c:v>
                </c:pt>
                <c:pt idx="665">
                  <c:v>20.495755555555562</c:v>
                </c:pt>
                <c:pt idx="666">
                  <c:v>1.8154777777777831</c:v>
                </c:pt>
                <c:pt idx="667">
                  <c:v>1.8154777777777831</c:v>
                </c:pt>
                <c:pt idx="668">
                  <c:v>1.8154777777777831</c:v>
                </c:pt>
                <c:pt idx="669">
                  <c:v>5.7157555555555604</c:v>
                </c:pt>
                <c:pt idx="670">
                  <c:v>26.243533333333339</c:v>
                </c:pt>
                <c:pt idx="671">
                  <c:v>27.475200000000005</c:v>
                </c:pt>
                <c:pt idx="672">
                  <c:v>27.475200000000005</c:v>
                </c:pt>
                <c:pt idx="673">
                  <c:v>23.985477777777785</c:v>
                </c:pt>
                <c:pt idx="674">
                  <c:v>21.31686666666667</c:v>
                </c:pt>
                <c:pt idx="675">
                  <c:v>1.8154777777777831</c:v>
                </c:pt>
                <c:pt idx="676">
                  <c:v>25.21714444444445</c:v>
                </c:pt>
                <c:pt idx="677">
                  <c:v>25.832977777777781</c:v>
                </c:pt>
                <c:pt idx="678">
                  <c:v>27.475200000000005</c:v>
                </c:pt>
                <c:pt idx="679">
                  <c:v>6.4342277777777745</c:v>
                </c:pt>
                <c:pt idx="680">
                  <c:v>8.179088888888888</c:v>
                </c:pt>
                <c:pt idx="681">
                  <c:v>1.8154777777777831</c:v>
                </c:pt>
                <c:pt idx="682">
                  <c:v>15.774366666666666</c:v>
                </c:pt>
                <c:pt idx="683">
                  <c:v>26.859366666666673</c:v>
                </c:pt>
                <c:pt idx="684">
                  <c:v>21.31686666666667</c:v>
                </c:pt>
                <c:pt idx="685">
                  <c:v>1.8154777777777831</c:v>
                </c:pt>
                <c:pt idx="686">
                  <c:v>21.111588888888896</c:v>
                </c:pt>
                <c:pt idx="687">
                  <c:v>27.475200000000005</c:v>
                </c:pt>
                <c:pt idx="688">
                  <c:v>27.475200000000005</c:v>
                </c:pt>
                <c:pt idx="689">
                  <c:v>27.475200000000005</c:v>
                </c:pt>
                <c:pt idx="690">
                  <c:v>27.475200000000005</c:v>
                </c:pt>
                <c:pt idx="691">
                  <c:v>27.475200000000005</c:v>
                </c:pt>
                <c:pt idx="692">
                  <c:v>27.475200000000005</c:v>
                </c:pt>
                <c:pt idx="693">
                  <c:v>27.475200000000005</c:v>
                </c:pt>
                <c:pt idx="694">
                  <c:v>27.475200000000005</c:v>
                </c:pt>
                <c:pt idx="695">
                  <c:v>27.475200000000005</c:v>
                </c:pt>
                <c:pt idx="696">
                  <c:v>27.475200000000005</c:v>
                </c:pt>
                <c:pt idx="697">
                  <c:v>27.475200000000005</c:v>
                </c:pt>
                <c:pt idx="698">
                  <c:v>27.475200000000005</c:v>
                </c:pt>
                <c:pt idx="699">
                  <c:v>14.13214444444445</c:v>
                </c:pt>
                <c:pt idx="700">
                  <c:v>1.3741502273137876</c:v>
                </c:pt>
                <c:pt idx="701">
                  <c:v>1.3741502273137876</c:v>
                </c:pt>
                <c:pt idx="702">
                  <c:v>1.3741502273137876</c:v>
                </c:pt>
                <c:pt idx="703">
                  <c:v>1.3741502273137876</c:v>
                </c:pt>
                <c:pt idx="704">
                  <c:v>1.3741502273137876</c:v>
                </c:pt>
                <c:pt idx="705">
                  <c:v>4.0427613384249064</c:v>
                </c:pt>
                <c:pt idx="706">
                  <c:v>1.3741502273137876</c:v>
                </c:pt>
                <c:pt idx="707">
                  <c:v>1.3741502273137876</c:v>
                </c:pt>
                <c:pt idx="708">
                  <c:v>22.107205782869343</c:v>
                </c:pt>
                <c:pt idx="709">
                  <c:v>14.511928005091566</c:v>
                </c:pt>
                <c:pt idx="710">
                  <c:v>23.544150227313789</c:v>
                </c:pt>
                <c:pt idx="711">
                  <c:v>2.605816893980446</c:v>
                </c:pt>
                <c:pt idx="712">
                  <c:v>27.033872449536009</c:v>
                </c:pt>
                <c:pt idx="713">
                  <c:v>24.570539116202674</c:v>
                </c:pt>
                <c:pt idx="714">
                  <c:v>23.954705782869343</c:v>
                </c:pt>
                <c:pt idx="715">
                  <c:v>24.775816893980455</c:v>
                </c:pt>
                <c:pt idx="716">
                  <c:v>4.6585946717582303</c:v>
                </c:pt>
                <c:pt idx="717">
                  <c:v>1.3741502273137876</c:v>
                </c:pt>
                <c:pt idx="718">
                  <c:v>1.3741502273137876</c:v>
                </c:pt>
                <c:pt idx="719">
                  <c:v>3.8374835606471116</c:v>
                </c:pt>
                <c:pt idx="720">
                  <c:v>17.796372449536008</c:v>
                </c:pt>
                <c:pt idx="721">
                  <c:v>1.3741502273137876</c:v>
                </c:pt>
                <c:pt idx="722">
                  <c:v>17.385816893980451</c:v>
                </c:pt>
                <c:pt idx="723">
                  <c:v>27.033872449536009</c:v>
                </c:pt>
                <c:pt idx="724">
                  <c:v>27.033872449536009</c:v>
                </c:pt>
                <c:pt idx="725">
                  <c:v>1.3741502273137876</c:v>
                </c:pt>
                <c:pt idx="726">
                  <c:v>25.391650227313786</c:v>
                </c:pt>
                <c:pt idx="727">
                  <c:v>26.828594671758232</c:v>
                </c:pt>
                <c:pt idx="728">
                  <c:v>27.033872449536009</c:v>
                </c:pt>
                <c:pt idx="729">
                  <c:v>27.033872449536009</c:v>
                </c:pt>
                <c:pt idx="730">
                  <c:v>27.033872449536009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F-4F0B-94AB-AA484F64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85312"/>
        <c:axId val="1400499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Solar!$C$29</c15:sqref>
                        </c15:formulaRef>
                      </c:ext>
                    </c:extLst>
                    <c:strCache>
                      <c:ptCount val="1"/>
                      <c:pt idx="0">
                        <c:v>Hours of sun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Solar!$A$30:$A$760</c15:sqref>
                        </c15:formulaRef>
                      </c:ext>
                    </c:extLst>
                    <c:strCache>
                      <c:ptCount val="731"/>
                      <c:pt idx="0">
                        <c:v>[]</c:v>
                      </c:pt>
                      <c:pt idx="1">
                        <c:v>2014-01-01</c:v>
                      </c:pt>
                      <c:pt idx="2">
                        <c:v>2014-01-02</c:v>
                      </c:pt>
                      <c:pt idx="3">
                        <c:v>2014-01-03</c:v>
                      </c:pt>
                      <c:pt idx="4">
                        <c:v>2014-01-04</c:v>
                      </c:pt>
                      <c:pt idx="5">
                        <c:v>2014-01-05</c:v>
                      </c:pt>
                      <c:pt idx="6">
                        <c:v>2014-01-06</c:v>
                      </c:pt>
                      <c:pt idx="7">
                        <c:v>2014-01-07</c:v>
                      </c:pt>
                      <c:pt idx="8">
                        <c:v>2014-01-08</c:v>
                      </c:pt>
                      <c:pt idx="9">
                        <c:v>2014-01-09</c:v>
                      </c:pt>
                      <c:pt idx="10">
                        <c:v>2014-01-10</c:v>
                      </c:pt>
                      <c:pt idx="11">
                        <c:v>2014-01-11</c:v>
                      </c:pt>
                      <c:pt idx="12">
                        <c:v>2014-01-12</c:v>
                      </c:pt>
                      <c:pt idx="13">
                        <c:v>2014-01-13</c:v>
                      </c:pt>
                      <c:pt idx="14">
                        <c:v>2014-01-14</c:v>
                      </c:pt>
                      <c:pt idx="15">
                        <c:v>2014-01-15</c:v>
                      </c:pt>
                      <c:pt idx="16">
                        <c:v>2014-01-16</c:v>
                      </c:pt>
                      <c:pt idx="17">
                        <c:v>2014-01-17</c:v>
                      </c:pt>
                      <c:pt idx="18">
                        <c:v>2014-01-18</c:v>
                      </c:pt>
                      <c:pt idx="19">
                        <c:v>2014-01-19</c:v>
                      </c:pt>
                      <c:pt idx="20">
                        <c:v>2014-01-20</c:v>
                      </c:pt>
                      <c:pt idx="21">
                        <c:v>2014-01-21</c:v>
                      </c:pt>
                      <c:pt idx="22">
                        <c:v>2014-01-22</c:v>
                      </c:pt>
                      <c:pt idx="23">
                        <c:v>2014-01-23</c:v>
                      </c:pt>
                      <c:pt idx="24">
                        <c:v>2014-01-24</c:v>
                      </c:pt>
                      <c:pt idx="25">
                        <c:v>2014-01-25</c:v>
                      </c:pt>
                      <c:pt idx="26">
                        <c:v>2014-01-26</c:v>
                      </c:pt>
                      <c:pt idx="27">
                        <c:v>2014-01-27</c:v>
                      </c:pt>
                      <c:pt idx="28">
                        <c:v>2014-01-28</c:v>
                      </c:pt>
                      <c:pt idx="29">
                        <c:v>2014-01-29</c:v>
                      </c:pt>
                      <c:pt idx="30">
                        <c:v>2014-01-30</c:v>
                      </c:pt>
                      <c:pt idx="31">
                        <c:v>2014-01-31</c:v>
                      </c:pt>
                      <c:pt idx="32">
                        <c:v>2014-02-01</c:v>
                      </c:pt>
                      <c:pt idx="33">
                        <c:v>2014-02-02</c:v>
                      </c:pt>
                      <c:pt idx="34">
                        <c:v>2014-02-03</c:v>
                      </c:pt>
                      <c:pt idx="35">
                        <c:v>2014-02-04</c:v>
                      </c:pt>
                      <c:pt idx="36">
                        <c:v>2014-02-05</c:v>
                      </c:pt>
                      <c:pt idx="37">
                        <c:v>2014-02-06</c:v>
                      </c:pt>
                      <c:pt idx="38">
                        <c:v>2014-02-07</c:v>
                      </c:pt>
                      <c:pt idx="39">
                        <c:v>2014-02-08</c:v>
                      </c:pt>
                      <c:pt idx="40">
                        <c:v>2014-02-09</c:v>
                      </c:pt>
                      <c:pt idx="41">
                        <c:v>2014-02-10</c:v>
                      </c:pt>
                      <c:pt idx="42">
                        <c:v>2014-02-11</c:v>
                      </c:pt>
                      <c:pt idx="43">
                        <c:v>2014-02-12</c:v>
                      </c:pt>
                      <c:pt idx="44">
                        <c:v>2014-02-13</c:v>
                      </c:pt>
                      <c:pt idx="45">
                        <c:v>2014-02-14</c:v>
                      </c:pt>
                      <c:pt idx="46">
                        <c:v>2014-02-15</c:v>
                      </c:pt>
                      <c:pt idx="47">
                        <c:v>2014-02-16</c:v>
                      </c:pt>
                      <c:pt idx="48">
                        <c:v>2014-02-17</c:v>
                      </c:pt>
                      <c:pt idx="49">
                        <c:v>2014-02-18</c:v>
                      </c:pt>
                      <c:pt idx="50">
                        <c:v>2014-02-19</c:v>
                      </c:pt>
                      <c:pt idx="51">
                        <c:v>2014-02-20</c:v>
                      </c:pt>
                      <c:pt idx="52">
                        <c:v>2014-02-21</c:v>
                      </c:pt>
                      <c:pt idx="53">
                        <c:v>2014-02-22</c:v>
                      </c:pt>
                      <c:pt idx="54">
                        <c:v>2014-02-23</c:v>
                      </c:pt>
                      <c:pt idx="55">
                        <c:v>2014-02-24</c:v>
                      </c:pt>
                      <c:pt idx="56">
                        <c:v>2014-02-25</c:v>
                      </c:pt>
                      <c:pt idx="57">
                        <c:v>2014-02-26</c:v>
                      </c:pt>
                      <c:pt idx="58">
                        <c:v>2014-02-27</c:v>
                      </c:pt>
                      <c:pt idx="59">
                        <c:v>2014-02-28</c:v>
                      </c:pt>
                      <c:pt idx="60">
                        <c:v>2014-03-01</c:v>
                      </c:pt>
                      <c:pt idx="61">
                        <c:v>2014-03-02</c:v>
                      </c:pt>
                      <c:pt idx="62">
                        <c:v>2014-03-03</c:v>
                      </c:pt>
                      <c:pt idx="63">
                        <c:v>2014-03-04</c:v>
                      </c:pt>
                      <c:pt idx="64">
                        <c:v>2014-03-05</c:v>
                      </c:pt>
                      <c:pt idx="65">
                        <c:v>2014-03-06</c:v>
                      </c:pt>
                      <c:pt idx="66">
                        <c:v>2014-03-07</c:v>
                      </c:pt>
                      <c:pt idx="67">
                        <c:v>2014-03-08</c:v>
                      </c:pt>
                      <c:pt idx="68">
                        <c:v>2014-03-09</c:v>
                      </c:pt>
                      <c:pt idx="69">
                        <c:v>2014-03-10</c:v>
                      </c:pt>
                      <c:pt idx="70">
                        <c:v>2014-03-11</c:v>
                      </c:pt>
                      <c:pt idx="71">
                        <c:v>2014-03-12</c:v>
                      </c:pt>
                      <c:pt idx="72">
                        <c:v>2014-03-13</c:v>
                      </c:pt>
                      <c:pt idx="73">
                        <c:v>2014-03-14</c:v>
                      </c:pt>
                      <c:pt idx="74">
                        <c:v>2014-03-15</c:v>
                      </c:pt>
                      <c:pt idx="75">
                        <c:v>2014-03-16</c:v>
                      </c:pt>
                      <c:pt idx="76">
                        <c:v>2014-03-17</c:v>
                      </c:pt>
                      <c:pt idx="77">
                        <c:v>2014-03-18</c:v>
                      </c:pt>
                      <c:pt idx="78">
                        <c:v>2014-03-19</c:v>
                      </c:pt>
                      <c:pt idx="79">
                        <c:v>2014-03-20</c:v>
                      </c:pt>
                      <c:pt idx="80">
                        <c:v>2014-03-21</c:v>
                      </c:pt>
                      <c:pt idx="81">
                        <c:v>2014-03-22</c:v>
                      </c:pt>
                      <c:pt idx="82">
                        <c:v>2014-03-23</c:v>
                      </c:pt>
                      <c:pt idx="83">
                        <c:v>2014-03-24</c:v>
                      </c:pt>
                      <c:pt idx="84">
                        <c:v>2014-03-25</c:v>
                      </c:pt>
                      <c:pt idx="85">
                        <c:v>2014-03-26</c:v>
                      </c:pt>
                      <c:pt idx="86">
                        <c:v>2014-03-27</c:v>
                      </c:pt>
                      <c:pt idx="87">
                        <c:v>2014-03-28</c:v>
                      </c:pt>
                      <c:pt idx="88">
                        <c:v>2014-03-29</c:v>
                      </c:pt>
                      <c:pt idx="89">
                        <c:v>2014-03-30</c:v>
                      </c:pt>
                      <c:pt idx="90">
                        <c:v>2014-03-31</c:v>
                      </c:pt>
                      <c:pt idx="91">
                        <c:v>2014-04-01</c:v>
                      </c:pt>
                      <c:pt idx="92">
                        <c:v>2014-04-02</c:v>
                      </c:pt>
                      <c:pt idx="93">
                        <c:v>2014-04-03</c:v>
                      </c:pt>
                      <c:pt idx="94">
                        <c:v>2014-04-04</c:v>
                      </c:pt>
                      <c:pt idx="95">
                        <c:v>2014-04-05</c:v>
                      </c:pt>
                      <c:pt idx="96">
                        <c:v>2014-04-06</c:v>
                      </c:pt>
                      <c:pt idx="97">
                        <c:v>2014-04-07</c:v>
                      </c:pt>
                      <c:pt idx="98">
                        <c:v>2014-04-08</c:v>
                      </c:pt>
                      <c:pt idx="99">
                        <c:v>2014-04-09</c:v>
                      </c:pt>
                      <c:pt idx="100">
                        <c:v>2014-04-10</c:v>
                      </c:pt>
                      <c:pt idx="101">
                        <c:v>2014-04-11</c:v>
                      </c:pt>
                      <c:pt idx="102">
                        <c:v>2014-04-12</c:v>
                      </c:pt>
                      <c:pt idx="103">
                        <c:v>2014-04-13</c:v>
                      </c:pt>
                      <c:pt idx="104">
                        <c:v>2014-04-14</c:v>
                      </c:pt>
                      <c:pt idx="105">
                        <c:v>2014-04-15</c:v>
                      </c:pt>
                      <c:pt idx="106">
                        <c:v>2014-04-16</c:v>
                      </c:pt>
                      <c:pt idx="107">
                        <c:v>2014-04-17</c:v>
                      </c:pt>
                      <c:pt idx="108">
                        <c:v>2014-04-18</c:v>
                      </c:pt>
                      <c:pt idx="109">
                        <c:v>2014-04-19</c:v>
                      </c:pt>
                      <c:pt idx="110">
                        <c:v>2014-04-20</c:v>
                      </c:pt>
                      <c:pt idx="111">
                        <c:v>2014-04-21</c:v>
                      </c:pt>
                      <c:pt idx="112">
                        <c:v>2014-04-22</c:v>
                      </c:pt>
                      <c:pt idx="113">
                        <c:v>2014-04-23</c:v>
                      </c:pt>
                      <c:pt idx="114">
                        <c:v>2014-04-24</c:v>
                      </c:pt>
                      <c:pt idx="115">
                        <c:v>2014-04-25</c:v>
                      </c:pt>
                      <c:pt idx="116">
                        <c:v>2014-04-26</c:v>
                      </c:pt>
                      <c:pt idx="117">
                        <c:v>2014-04-27</c:v>
                      </c:pt>
                      <c:pt idx="118">
                        <c:v>2014-04-28</c:v>
                      </c:pt>
                      <c:pt idx="119">
                        <c:v>2014-04-29</c:v>
                      </c:pt>
                      <c:pt idx="120">
                        <c:v>2014-04-30</c:v>
                      </c:pt>
                      <c:pt idx="121">
                        <c:v>2014-05-01</c:v>
                      </c:pt>
                      <c:pt idx="122">
                        <c:v>2014-05-02</c:v>
                      </c:pt>
                      <c:pt idx="123">
                        <c:v>2014-05-03</c:v>
                      </c:pt>
                      <c:pt idx="124">
                        <c:v>2014-05-04</c:v>
                      </c:pt>
                      <c:pt idx="125">
                        <c:v>2014-05-05</c:v>
                      </c:pt>
                      <c:pt idx="126">
                        <c:v>2014-05-06</c:v>
                      </c:pt>
                      <c:pt idx="127">
                        <c:v>2014-05-07</c:v>
                      </c:pt>
                      <c:pt idx="128">
                        <c:v>2014-05-08</c:v>
                      </c:pt>
                      <c:pt idx="129">
                        <c:v>2014-05-09</c:v>
                      </c:pt>
                      <c:pt idx="130">
                        <c:v>2014-05-10</c:v>
                      </c:pt>
                      <c:pt idx="131">
                        <c:v>2014-05-11</c:v>
                      </c:pt>
                      <c:pt idx="132">
                        <c:v>2014-05-12</c:v>
                      </c:pt>
                      <c:pt idx="133">
                        <c:v>2014-05-13</c:v>
                      </c:pt>
                      <c:pt idx="134">
                        <c:v>2014-05-14</c:v>
                      </c:pt>
                      <c:pt idx="135">
                        <c:v>2014-05-15</c:v>
                      </c:pt>
                      <c:pt idx="136">
                        <c:v>2014-05-16</c:v>
                      </c:pt>
                      <c:pt idx="137">
                        <c:v>2014-05-17</c:v>
                      </c:pt>
                      <c:pt idx="138">
                        <c:v>2014-05-18</c:v>
                      </c:pt>
                      <c:pt idx="139">
                        <c:v>2014-05-19</c:v>
                      </c:pt>
                      <c:pt idx="140">
                        <c:v>2014-05-20</c:v>
                      </c:pt>
                      <c:pt idx="141">
                        <c:v>2014-05-21</c:v>
                      </c:pt>
                      <c:pt idx="142">
                        <c:v>2014-05-22</c:v>
                      </c:pt>
                      <c:pt idx="143">
                        <c:v>2014-05-23</c:v>
                      </c:pt>
                      <c:pt idx="144">
                        <c:v>2014-05-24</c:v>
                      </c:pt>
                      <c:pt idx="145">
                        <c:v>2014-05-25</c:v>
                      </c:pt>
                      <c:pt idx="146">
                        <c:v>2014-05-26</c:v>
                      </c:pt>
                      <c:pt idx="147">
                        <c:v>2014-05-27</c:v>
                      </c:pt>
                      <c:pt idx="148">
                        <c:v>2014-05-28</c:v>
                      </c:pt>
                      <c:pt idx="149">
                        <c:v>2014-05-29</c:v>
                      </c:pt>
                      <c:pt idx="150">
                        <c:v>2014-05-30</c:v>
                      </c:pt>
                      <c:pt idx="151">
                        <c:v>2014-05-31</c:v>
                      </c:pt>
                      <c:pt idx="152">
                        <c:v>2014-06-01</c:v>
                      </c:pt>
                      <c:pt idx="153">
                        <c:v>2014-06-02</c:v>
                      </c:pt>
                      <c:pt idx="154">
                        <c:v>2014-06-03</c:v>
                      </c:pt>
                      <c:pt idx="155">
                        <c:v>2014-06-04</c:v>
                      </c:pt>
                      <c:pt idx="156">
                        <c:v>2014-06-05</c:v>
                      </c:pt>
                      <c:pt idx="157">
                        <c:v>2014-06-06</c:v>
                      </c:pt>
                      <c:pt idx="158">
                        <c:v>2014-06-07</c:v>
                      </c:pt>
                      <c:pt idx="159">
                        <c:v>2014-06-08</c:v>
                      </c:pt>
                      <c:pt idx="160">
                        <c:v>2014-06-09</c:v>
                      </c:pt>
                      <c:pt idx="161">
                        <c:v>2014-06-10</c:v>
                      </c:pt>
                      <c:pt idx="162">
                        <c:v>2014-06-11</c:v>
                      </c:pt>
                      <c:pt idx="163">
                        <c:v>2014-06-12</c:v>
                      </c:pt>
                      <c:pt idx="164">
                        <c:v>2014-06-13</c:v>
                      </c:pt>
                      <c:pt idx="165">
                        <c:v>2014-06-14</c:v>
                      </c:pt>
                      <c:pt idx="166">
                        <c:v>2014-06-15</c:v>
                      </c:pt>
                      <c:pt idx="167">
                        <c:v>2014-06-16</c:v>
                      </c:pt>
                      <c:pt idx="168">
                        <c:v>2014-06-17</c:v>
                      </c:pt>
                      <c:pt idx="169">
                        <c:v>2014-06-18</c:v>
                      </c:pt>
                      <c:pt idx="170">
                        <c:v>2014-06-19</c:v>
                      </c:pt>
                      <c:pt idx="171">
                        <c:v>2014-06-20</c:v>
                      </c:pt>
                      <c:pt idx="172">
                        <c:v>2014-06-21</c:v>
                      </c:pt>
                      <c:pt idx="173">
                        <c:v>2014-06-22</c:v>
                      </c:pt>
                      <c:pt idx="174">
                        <c:v>2014-06-23</c:v>
                      </c:pt>
                      <c:pt idx="175">
                        <c:v>2014-06-24</c:v>
                      </c:pt>
                      <c:pt idx="176">
                        <c:v>2014-06-25</c:v>
                      </c:pt>
                      <c:pt idx="177">
                        <c:v>2014-06-26</c:v>
                      </c:pt>
                      <c:pt idx="178">
                        <c:v>2014-06-27</c:v>
                      </c:pt>
                      <c:pt idx="179">
                        <c:v>2014-06-28</c:v>
                      </c:pt>
                      <c:pt idx="180">
                        <c:v>2014-06-29</c:v>
                      </c:pt>
                      <c:pt idx="181">
                        <c:v>2014-06-30</c:v>
                      </c:pt>
                      <c:pt idx="182">
                        <c:v>2014-07-01</c:v>
                      </c:pt>
                      <c:pt idx="183">
                        <c:v>2014-07-02</c:v>
                      </c:pt>
                      <c:pt idx="184">
                        <c:v>2014-07-03</c:v>
                      </c:pt>
                      <c:pt idx="185">
                        <c:v>2014-07-04</c:v>
                      </c:pt>
                      <c:pt idx="186">
                        <c:v>2014-07-05</c:v>
                      </c:pt>
                      <c:pt idx="187">
                        <c:v>2014-07-06</c:v>
                      </c:pt>
                      <c:pt idx="188">
                        <c:v>2014-07-07</c:v>
                      </c:pt>
                      <c:pt idx="189">
                        <c:v>2014-07-08</c:v>
                      </c:pt>
                      <c:pt idx="190">
                        <c:v>2014-07-09</c:v>
                      </c:pt>
                      <c:pt idx="191">
                        <c:v>2014-07-10</c:v>
                      </c:pt>
                      <c:pt idx="192">
                        <c:v>2014-07-11</c:v>
                      </c:pt>
                      <c:pt idx="193">
                        <c:v>2014-07-12</c:v>
                      </c:pt>
                      <c:pt idx="194">
                        <c:v>2014-07-13</c:v>
                      </c:pt>
                      <c:pt idx="195">
                        <c:v>2014-07-14</c:v>
                      </c:pt>
                      <c:pt idx="196">
                        <c:v>2014-07-15</c:v>
                      </c:pt>
                      <c:pt idx="197">
                        <c:v>2014-07-16</c:v>
                      </c:pt>
                      <c:pt idx="198">
                        <c:v>2014-07-17</c:v>
                      </c:pt>
                      <c:pt idx="199">
                        <c:v>2014-07-18</c:v>
                      </c:pt>
                      <c:pt idx="200">
                        <c:v>2014-07-19</c:v>
                      </c:pt>
                      <c:pt idx="201">
                        <c:v>2014-07-20</c:v>
                      </c:pt>
                      <c:pt idx="202">
                        <c:v>2014-07-21</c:v>
                      </c:pt>
                      <c:pt idx="203">
                        <c:v>2014-07-22</c:v>
                      </c:pt>
                      <c:pt idx="204">
                        <c:v>2014-07-23</c:v>
                      </c:pt>
                      <c:pt idx="205">
                        <c:v>2014-07-24</c:v>
                      </c:pt>
                      <c:pt idx="206">
                        <c:v>2014-07-25</c:v>
                      </c:pt>
                      <c:pt idx="207">
                        <c:v>2014-07-26</c:v>
                      </c:pt>
                      <c:pt idx="208">
                        <c:v>2014-07-27</c:v>
                      </c:pt>
                      <c:pt idx="209">
                        <c:v>2014-07-28</c:v>
                      </c:pt>
                      <c:pt idx="210">
                        <c:v>2014-07-29</c:v>
                      </c:pt>
                      <c:pt idx="211">
                        <c:v>2014-07-30</c:v>
                      </c:pt>
                      <c:pt idx="212">
                        <c:v>2014-07-31</c:v>
                      </c:pt>
                      <c:pt idx="213">
                        <c:v>2014-08-01</c:v>
                      </c:pt>
                      <c:pt idx="214">
                        <c:v>2014-08-02</c:v>
                      </c:pt>
                      <c:pt idx="215">
                        <c:v>2014-08-03</c:v>
                      </c:pt>
                      <c:pt idx="216">
                        <c:v>2014-08-04</c:v>
                      </c:pt>
                      <c:pt idx="217">
                        <c:v>2014-08-05</c:v>
                      </c:pt>
                      <c:pt idx="218">
                        <c:v>2014-08-06</c:v>
                      </c:pt>
                      <c:pt idx="219">
                        <c:v>2014-08-07</c:v>
                      </c:pt>
                      <c:pt idx="220">
                        <c:v>2014-08-08</c:v>
                      </c:pt>
                      <c:pt idx="221">
                        <c:v>2014-08-09</c:v>
                      </c:pt>
                      <c:pt idx="222">
                        <c:v>2014-08-10</c:v>
                      </c:pt>
                      <c:pt idx="223">
                        <c:v>2014-08-11</c:v>
                      </c:pt>
                      <c:pt idx="224">
                        <c:v>2014-08-12</c:v>
                      </c:pt>
                      <c:pt idx="225">
                        <c:v>2014-08-13</c:v>
                      </c:pt>
                      <c:pt idx="226">
                        <c:v>2014-08-14</c:v>
                      </c:pt>
                      <c:pt idx="227">
                        <c:v>2014-08-15</c:v>
                      </c:pt>
                      <c:pt idx="228">
                        <c:v>2014-08-16</c:v>
                      </c:pt>
                      <c:pt idx="229">
                        <c:v>2014-08-17</c:v>
                      </c:pt>
                      <c:pt idx="230">
                        <c:v>2014-08-18</c:v>
                      </c:pt>
                      <c:pt idx="231">
                        <c:v>2014-08-19</c:v>
                      </c:pt>
                      <c:pt idx="232">
                        <c:v>2014-08-20</c:v>
                      </c:pt>
                      <c:pt idx="233">
                        <c:v>2014-08-21</c:v>
                      </c:pt>
                      <c:pt idx="234">
                        <c:v>2014-08-22</c:v>
                      </c:pt>
                      <c:pt idx="235">
                        <c:v>2014-08-23</c:v>
                      </c:pt>
                      <c:pt idx="236">
                        <c:v>2014-08-24</c:v>
                      </c:pt>
                      <c:pt idx="237">
                        <c:v>2014-08-25</c:v>
                      </c:pt>
                      <c:pt idx="238">
                        <c:v>2014-08-26</c:v>
                      </c:pt>
                      <c:pt idx="239">
                        <c:v>2014-08-27</c:v>
                      </c:pt>
                      <c:pt idx="240">
                        <c:v>2014-08-28</c:v>
                      </c:pt>
                      <c:pt idx="241">
                        <c:v>2014-08-29</c:v>
                      </c:pt>
                      <c:pt idx="242">
                        <c:v>2014-08-30</c:v>
                      </c:pt>
                      <c:pt idx="243">
                        <c:v>2014-08-31</c:v>
                      </c:pt>
                      <c:pt idx="244">
                        <c:v>2014-09-01</c:v>
                      </c:pt>
                      <c:pt idx="245">
                        <c:v>2014-09-02</c:v>
                      </c:pt>
                      <c:pt idx="246">
                        <c:v>2014-09-03</c:v>
                      </c:pt>
                      <c:pt idx="247">
                        <c:v>2014-09-04</c:v>
                      </c:pt>
                      <c:pt idx="248">
                        <c:v>2014-09-05</c:v>
                      </c:pt>
                      <c:pt idx="249">
                        <c:v>2014-09-06</c:v>
                      </c:pt>
                      <c:pt idx="250">
                        <c:v>2014-09-07</c:v>
                      </c:pt>
                      <c:pt idx="251">
                        <c:v>2014-09-08</c:v>
                      </c:pt>
                      <c:pt idx="252">
                        <c:v>2014-09-09</c:v>
                      </c:pt>
                      <c:pt idx="253">
                        <c:v>2014-09-10</c:v>
                      </c:pt>
                      <c:pt idx="254">
                        <c:v>2014-09-11</c:v>
                      </c:pt>
                      <c:pt idx="255">
                        <c:v>2014-09-12</c:v>
                      </c:pt>
                      <c:pt idx="256">
                        <c:v>2014-09-13</c:v>
                      </c:pt>
                      <c:pt idx="257">
                        <c:v>2014-09-14</c:v>
                      </c:pt>
                      <c:pt idx="258">
                        <c:v>2014-09-15</c:v>
                      </c:pt>
                      <c:pt idx="259">
                        <c:v>2014-09-16</c:v>
                      </c:pt>
                      <c:pt idx="260">
                        <c:v>2014-09-17</c:v>
                      </c:pt>
                      <c:pt idx="261">
                        <c:v>2014-09-18</c:v>
                      </c:pt>
                      <c:pt idx="262">
                        <c:v>2014-09-19</c:v>
                      </c:pt>
                      <c:pt idx="263">
                        <c:v>2014-09-20</c:v>
                      </c:pt>
                      <c:pt idx="264">
                        <c:v>2014-09-21</c:v>
                      </c:pt>
                      <c:pt idx="265">
                        <c:v>2014-09-22</c:v>
                      </c:pt>
                      <c:pt idx="266">
                        <c:v>2014-09-23</c:v>
                      </c:pt>
                      <c:pt idx="267">
                        <c:v>2014-09-24</c:v>
                      </c:pt>
                      <c:pt idx="268">
                        <c:v>2014-09-25</c:v>
                      </c:pt>
                      <c:pt idx="269">
                        <c:v>2014-09-26</c:v>
                      </c:pt>
                      <c:pt idx="270">
                        <c:v>2014-09-27</c:v>
                      </c:pt>
                      <c:pt idx="271">
                        <c:v>2014-09-28</c:v>
                      </c:pt>
                      <c:pt idx="272">
                        <c:v>2014-09-29</c:v>
                      </c:pt>
                      <c:pt idx="273">
                        <c:v>2014-09-30</c:v>
                      </c:pt>
                      <c:pt idx="274">
                        <c:v>2014-10-01</c:v>
                      </c:pt>
                      <c:pt idx="275">
                        <c:v>2014-10-02</c:v>
                      </c:pt>
                      <c:pt idx="276">
                        <c:v>2014-10-03</c:v>
                      </c:pt>
                      <c:pt idx="277">
                        <c:v>2014-10-04</c:v>
                      </c:pt>
                      <c:pt idx="278">
                        <c:v>2014-10-05</c:v>
                      </c:pt>
                      <c:pt idx="279">
                        <c:v>2014-10-06</c:v>
                      </c:pt>
                      <c:pt idx="280">
                        <c:v>2014-10-07</c:v>
                      </c:pt>
                      <c:pt idx="281">
                        <c:v>2014-10-08</c:v>
                      </c:pt>
                      <c:pt idx="282">
                        <c:v>2014-10-09</c:v>
                      </c:pt>
                      <c:pt idx="283">
                        <c:v>2014-10-10</c:v>
                      </c:pt>
                      <c:pt idx="284">
                        <c:v>2014-10-11</c:v>
                      </c:pt>
                      <c:pt idx="285">
                        <c:v>2014-10-12</c:v>
                      </c:pt>
                      <c:pt idx="286">
                        <c:v>2014-10-13</c:v>
                      </c:pt>
                      <c:pt idx="287">
                        <c:v>2014-10-14</c:v>
                      </c:pt>
                      <c:pt idx="288">
                        <c:v>2014-10-15</c:v>
                      </c:pt>
                      <c:pt idx="289">
                        <c:v>2014-10-16</c:v>
                      </c:pt>
                      <c:pt idx="290">
                        <c:v>2014-10-17</c:v>
                      </c:pt>
                      <c:pt idx="291">
                        <c:v>2014-10-18</c:v>
                      </c:pt>
                      <c:pt idx="292">
                        <c:v>2014-10-19</c:v>
                      </c:pt>
                      <c:pt idx="293">
                        <c:v>2014-10-20</c:v>
                      </c:pt>
                      <c:pt idx="294">
                        <c:v>2014-10-21</c:v>
                      </c:pt>
                      <c:pt idx="295">
                        <c:v>2014-10-22</c:v>
                      </c:pt>
                      <c:pt idx="296">
                        <c:v>2014-10-23</c:v>
                      </c:pt>
                      <c:pt idx="297">
                        <c:v>2014-10-24</c:v>
                      </c:pt>
                      <c:pt idx="298">
                        <c:v>2014-10-25</c:v>
                      </c:pt>
                      <c:pt idx="299">
                        <c:v>2014-10-26</c:v>
                      </c:pt>
                      <c:pt idx="300">
                        <c:v>2014-10-27</c:v>
                      </c:pt>
                      <c:pt idx="301">
                        <c:v>2014-10-28</c:v>
                      </c:pt>
                      <c:pt idx="302">
                        <c:v>2014-10-29</c:v>
                      </c:pt>
                      <c:pt idx="303">
                        <c:v>2014-10-30</c:v>
                      </c:pt>
                      <c:pt idx="304">
                        <c:v>2014-10-31</c:v>
                      </c:pt>
                      <c:pt idx="305">
                        <c:v>2014-11-01</c:v>
                      </c:pt>
                      <c:pt idx="306">
                        <c:v>2014-11-02</c:v>
                      </c:pt>
                      <c:pt idx="307">
                        <c:v>2014-11-03</c:v>
                      </c:pt>
                      <c:pt idx="308">
                        <c:v>2014-11-04</c:v>
                      </c:pt>
                      <c:pt idx="309">
                        <c:v>2014-11-05</c:v>
                      </c:pt>
                      <c:pt idx="310">
                        <c:v>2014-11-06</c:v>
                      </c:pt>
                      <c:pt idx="311">
                        <c:v>2014-11-07</c:v>
                      </c:pt>
                      <c:pt idx="312">
                        <c:v>2014-11-08</c:v>
                      </c:pt>
                      <c:pt idx="313">
                        <c:v>2014-11-09</c:v>
                      </c:pt>
                      <c:pt idx="314">
                        <c:v>2014-11-10</c:v>
                      </c:pt>
                      <c:pt idx="315">
                        <c:v>2014-11-11</c:v>
                      </c:pt>
                      <c:pt idx="316">
                        <c:v>2014-11-12</c:v>
                      </c:pt>
                      <c:pt idx="317">
                        <c:v>2014-11-13</c:v>
                      </c:pt>
                      <c:pt idx="318">
                        <c:v>2014-11-14</c:v>
                      </c:pt>
                      <c:pt idx="319">
                        <c:v>2014-11-15</c:v>
                      </c:pt>
                      <c:pt idx="320">
                        <c:v>2014-11-16</c:v>
                      </c:pt>
                      <c:pt idx="321">
                        <c:v>2014-11-17</c:v>
                      </c:pt>
                      <c:pt idx="322">
                        <c:v>2014-11-18</c:v>
                      </c:pt>
                      <c:pt idx="323">
                        <c:v>2014-11-19</c:v>
                      </c:pt>
                      <c:pt idx="324">
                        <c:v>2014-11-20</c:v>
                      </c:pt>
                      <c:pt idx="325">
                        <c:v>2014-11-21</c:v>
                      </c:pt>
                      <c:pt idx="326">
                        <c:v>2014-11-22</c:v>
                      </c:pt>
                      <c:pt idx="327">
                        <c:v>2014-11-23</c:v>
                      </c:pt>
                      <c:pt idx="328">
                        <c:v>2014-11-24</c:v>
                      </c:pt>
                      <c:pt idx="329">
                        <c:v>2014-11-25</c:v>
                      </c:pt>
                      <c:pt idx="330">
                        <c:v>2014-11-26</c:v>
                      </c:pt>
                      <c:pt idx="331">
                        <c:v>2014-11-27</c:v>
                      </c:pt>
                      <c:pt idx="332">
                        <c:v>2014-11-28</c:v>
                      </c:pt>
                      <c:pt idx="333">
                        <c:v>2014-11-29</c:v>
                      </c:pt>
                      <c:pt idx="334">
                        <c:v>2014-11-30</c:v>
                      </c:pt>
                      <c:pt idx="335">
                        <c:v>2014-12-01</c:v>
                      </c:pt>
                      <c:pt idx="336">
                        <c:v>2014-12-02</c:v>
                      </c:pt>
                      <c:pt idx="337">
                        <c:v>2014-12-03</c:v>
                      </c:pt>
                      <c:pt idx="338">
                        <c:v>2014-12-04</c:v>
                      </c:pt>
                      <c:pt idx="339">
                        <c:v>2014-12-05</c:v>
                      </c:pt>
                      <c:pt idx="340">
                        <c:v>2014-12-06</c:v>
                      </c:pt>
                      <c:pt idx="341">
                        <c:v>2014-12-07</c:v>
                      </c:pt>
                      <c:pt idx="342">
                        <c:v>2014-12-08</c:v>
                      </c:pt>
                      <c:pt idx="343">
                        <c:v>2014-12-09</c:v>
                      </c:pt>
                      <c:pt idx="344">
                        <c:v>2014-12-10</c:v>
                      </c:pt>
                      <c:pt idx="345">
                        <c:v>2014-12-11</c:v>
                      </c:pt>
                      <c:pt idx="346">
                        <c:v>2014-12-12</c:v>
                      </c:pt>
                      <c:pt idx="347">
                        <c:v>2014-12-13</c:v>
                      </c:pt>
                      <c:pt idx="348">
                        <c:v>2014-12-14</c:v>
                      </c:pt>
                      <c:pt idx="349">
                        <c:v>2014-12-15</c:v>
                      </c:pt>
                      <c:pt idx="350">
                        <c:v>2014-12-16</c:v>
                      </c:pt>
                      <c:pt idx="351">
                        <c:v>2014-12-17</c:v>
                      </c:pt>
                      <c:pt idx="352">
                        <c:v>2014-12-18</c:v>
                      </c:pt>
                      <c:pt idx="353">
                        <c:v>2014-12-19</c:v>
                      </c:pt>
                      <c:pt idx="354">
                        <c:v>2014-12-20</c:v>
                      </c:pt>
                      <c:pt idx="355">
                        <c:v>2014-12-21</c:v>
                      </c:pt>
                      <c:pt idx="356">
                        <c:v>2014-12-22</c:v>
                      </c:pt>
                      <c:pt idx="357">
                        <c:v>2014-12-23</c:v>
                      </c:pt>
                      <c:pt idx="358">
                        <c:v>2014-12-24</c:v>
                      </c:pt>
                      <c:pt idx="359">
                        <c:v>2014-12-25</c:v>
                      </c:pt>
                      <c:pt idx="360">
                        <c:v>2014-12-26</c:v>
                      </c:pt>
                      <c:pt idx="361">
                        <c:v>2014-12-27</c:v>
                      </c:pt>
                      <c:pt idx="362">
                        <c:v>2014-12-28</c:v>
                      </c:pt>
                      <c:pt idx="363">
                        <c:v>2014-12-29</c:v>
                      </c:pt>
                      <c:pt idx="364">
                        <c:v>2014-12-30</c:v>
                      </c:pt>
                      <c:pt idx="365">
                        <c:v>2014-12-31</c:v>
                      </c:pt>
                      <c:pt idx="366">
                        <c:v>2015-01-01</c:v>
                      </c:pt>
                      <c:pt idx="367">
                        <c:v>2015-01-02</c:v>
                      </c:pt>
                      <c:pt idx="368">
                        <c:v>2015-01-03</c:v>
                      </c:pt>
                      <c:pt idx="369">
                        <c:v>2015-01-04</c:v>
                      </c:pt>
                      <c:pt idx="370">
                        <c:v>2015-01-05</c:v>
                      </c:pt>
                      <c:pt idx="371">
                        <c:v>2015-01-06</c:v>
                      </c:pt>
                      <c:pt idx="372">
                        <c:v>2015-01-07</c:v>
                      </c:pt>
                      <c:pt idx="373">
                        <c:v>2015-01-08</c:v>
                      </c:pt>
                      <c:pt idx="374">
                        <c:v>2015-01-09</c:v>
                      </c:pt>
                      <c:pt idx="375">
                        <c:v>2015-01-10</c:v>
                      </c:pt>
                      <c:pt idx="376">
                        <c:v>2015-01-11</c:v>
                      </c:pt>
                      <c:pt idx="377">
                        <c:v>2015-01-12</c:v>
                      </c:pt>
                      <c:pt idx="378">
                        <c:v>2015-01-13</c:v>
                      </c:pt>
                      <c:pt idx="379">
                        <c:v>2015-01-14</c:v>
                      </c:pt>
                      <c:pt idx="380">
                        <c:v>2015-01-15</c:v>
                      </c:pt>
                      <c:pt idx="381">
                        <c:v>2015-01-16</c:v>
                      </c:pt>
                      <c:pt idx="382">
                        <c:v>2015-01-17</c:v>
                      </c:pt>
                      <c:pt idx="383">
                        <c:v>2015-01-18</c:v>
                      </c:pt>
                      <c:pt idx="384">
                        <c:v>2015-01-19</c:v>
                      </c:pt>
                      <c:pt idx="385">
                        <c:v>2015-01-20</c:v>
                      </c:pt>
                      <c:pt idx="386">
                        <c:v>2015-01-21</c:v>
                      </c:pt>
                      <c:pt idx="387">
                        <c:v>2015-01-22</c:v>
                      </c:pt>
                      <c:pt idx="388">
                        <c:v>2015-01-23</c:v>
                      </c:pt>
                      <c:pt idx="389">
                        <c:v>2015-01-24</c:v>
                      </c:pt>
                      <c:pt idx="390">
                        <c:v>2015-01-25</c:v>
                      </c:pt>
                      <c:pt idx="391">
                        <c:v>2015-01-26</c:v>
                      </c:pt>
                      <c:pt idx="392">
                        <c:v>2015-01-27</c:v>
                      </c:pt>
                      <c:pt idx="393">
                        <c:v>2015-01-28</c:v>
                      </c:pt>
                      <c:pt idx="394">
                        <c:v>2015-01-29</c:v>
                      </c:pt>
                      <c:pt idx="395">
                        <c:v>2015-01-30</c:v>
                      </c:pt>
                      <c:pt idx="396">
                        <c:v>2015-01-31</c:v>
                      </c:pt>
                      <c:pt idx="397">
                        <c:v>2015-02-01</c:v>
                      </c:pt>
                      <c:pt idx="398">
                        <c:v>2015-02-02</c:v>
                      </c:pt>
                      <c:pt idx="399">
                        <c:v>2015-02-03</c:v>
                      </c:pt>
                      <c:pt idx="400">
                        <c:v>2015-02-04</c:v>
                      </c:pt>
                      <c:pt idx="401">
                        <c:v>2015-02-05</c:v>
                      </c:pt>
                      <c:pt idx="402">
                        <c:v>2015-02-06</c:v>
                      </c:pt>
                      <c:pt idx="403">
                        <c:v>2015-02-07</c:v>
                      </c:pt>
                      <c:pt idx="404">
                        <c:v>2015-02-08</c:v>
                      </c:pt>
                      <c:pt idx="405">
                        <c:v>2015-02-09</c:v>
                      </c:pt>
                      <c:pt idx="406">
                        <c:v>2015-02-10</c:v>
                      </c:pt>
                      <c:pt idx="407">
                        <c:v>2015-02-11</c:v>
                      </c:pt>
                      <c:pt idx="408">
                        <c:v>2015-02-12</c:v>
                      </c:pt>
                      <c:pt idx="409">
                        <c:v>2015-02-13</c:v>
                      </c:pt>
                      <c:pt idx="410">
                        <c:v>2015-02-14</c:v>
                      </c:pt>
                      <c:pt idx="411">
                        <c:v>2015-02-15</c:v>
                      </c:pt>
                      <c:pt idx="412">
                        <c:v>2015-02-16</c:v>
                      </c:pt>
                      <c:pt idx="413">
                        <c:v>2015-02-17</c:v>
                      </c:pt>
                      <c:pt idx="414">
                        <c:v>2015-02-18</c:v>
                      </c:pt>
                      <c:pt idx="415">
                        <c:v>2015-02-19</c:v>
                      </c:pt>
                      <c:pt idx="416">
                        <c:v>2015-02-20</c:v>
                      </c:pt>
                      <c:pt idx="417">
                        <c:v>2015-02-21</c:v>
                      </c:pt>
                      <c:pt idx="418">
                        <c:v>2015-02-22</c:v>
                      </c:pt>
                      <c:pt idx="419">
                        <c:v>2015-02-23</c:v>
                      </c:pt>
                      <c:pt idx="420">
                        <c:v>2015-02-24</c:v>
                      </c:pt>
                      <c:pt idx="421">
                        <c:v>2015-02-25</c:v>
                      </c:pt>
                      <c:pt idx="422">
                        <c:v>2015-02-26</c:v>
                      </c:pt>
                      <c:pt idx="423">
                        <c:v>2015-02-27</c:v>
                      </c:pt>
                      <c:pt idx="424">
                        <c:v>2015-02-28</c:v>
                      </c:pt>
                      <c:pt idx="425">
                        <c:v>2015-03-01</c:v>
                      </c:pt>
                      <c:pt idx="426">
                        <c:v>2015-03-02</c:v>
                      </c:pt>
                      <c:pt idx="427">
                        <c:v>2015-03-03</c:v>
                      </c:pt>
                      <c:pt idx="428">
                        <c:v>2015-03-04</c:v>
                      </c:pt>
                      <c:pt idx="429">
                        <c:v>2015-03-05</c:v>
                      </c:pt>
                      <c:pt idx="430">
                        <c:v>2015-03-06</c:v>
                      </c:pt>
                      <c:pt idx="431">
                        <c:v>2015-03-07</c:v>
                      </c:pt>
                      <c:pt idx="432">
                        <c:v>2015-03-08</c:v>
                      </c:pt>
                      <c:pt idx="433">
                        <c:v>2015-03-09</c:v>
                      </c:pt>
                      <c:pt idx="434">
                        <c:v>2015-03-10</c:v>
                      </c:pt>
                      <c:pt idx="435">
                        <c:v>2015-03-11</c:v>
                      </c:pt>
                      <c:pt idx="436">
                        <c:v>2015-03-12</c:v>
                      </c:pt>
                      <c:pt idx="437">
                        <c:v>2015-03-13</c:v>
                      </c:pt>
                      <c:pt idx="438">
                        <c:v>2015-03-14</c:v>
                      </c:pt>
                      <c:pt idx="439">
                        <c:v>2015-03-15</c:v>
                      </c:pt>
                      <c:pt idx="440">
                        <c:v>2015-03-16</c:v>
                      </c:pt>
                      <c:pt idx="441">
                        <c:v>2015-03-17</c:v>
                      </c:pt>
                      <c:pt idx="442">
                        <c:v>2015-03-18</c:v>
                      </c:pt>
                      <c:pt idx="443">
                        <c:v>2015-03-19</c:v>
                      </c:pt>
                      <c:pt idx="444">
                        <c:v>2015-03-20</c:v>
                      </c:pt>
                      <c:pt idx="445">
                        <c:v>2015-03-21</c:v>
                      </c:pt>
                      <c:pt idx="446">
                        <c:v>2015-03-22</c:v>
                      </c:pt>
                      <c:pt idx="447">
                        <c:v>2015-03-23</c:v>
                      </c:pt>
                      <c:pt idx="448">
                        <c:v>2015-03-24</c:v>
                      </c:pt>
                      <c:pt idx="449">
                        <c:v>2015-03-25</c:v>
                      </c:pt>
                      <c:pt idx="450">
                        <c:v>2015-03-26</c:v>
                      </c:pt>
                      <c:pt idx="451">
                        <c:v>2015-03-27</c:v>
                      </c:pt>
                      <c:pt idx="452">
                        <c:v>2015-03-28</c:v>
                      </c:pt>
                      <c:pt idx="453">
                        <c:v>2015-03-29</c:v>
                      </c:pt>
                      <c:pt idx="454">
                        <c:v>2015-03-30</c:v>
                      </c:pt>
                      <c:pt idx="455">
                        <c:v>2015-03-31</c:v>
                      </c:pt>
                      <c:pt idx="456">
                        <c:v>2015-04-01</c:v>
                      </c:pt>
                      <c:pt idx="457">
                        <c:v>2015-04-02</c:v>
                      </c:pt>
                      <c:pt idx="458">
                        <c:v>2015-04-03</c:v>
                      </c:pt>
                      <c:pt idx="459">
                        <c:v>2015-04-04</c:v>
                      </c:pt>
                      <c:pt idx="460">
                        <c:v>2015-04-05</c:v>
                      </c:pt>
                      <c:pt idx="461">
                        <c:v>2015-04-06</c:v>
                      </c:pt>
                      <c:pt idx="462">
                        <c:v>2015-04-07</c:v>
                      </c:pt>
                      <c:pt idx="463">
                        <c:v>2015-04-08</c:v>
                      </c:pt>
                      <c:pt idx="464">
                        <c:v>2015-04-09</c:v>
                      </c:pt>
                      <c:pt idx="465">
                        <c:v>2015-04-10</c:v>
                      </c:pt>
                      <c:pt idx="466">
                        <c:v>2015-04-11</c:v>
                      </c:pt>
                      <c:pt idx="467">
                        <c:v>2015-04-12</c:v>
                      </c:pt>
                      <c:pt idx="468">
                        <c:v>2015-04-13</c:v>
                      </c:pt>
                      <c:pt idx="469">
                        <c:v>2015-04-14</c:v>
                      </c:pt>
                      <c:pt idx="470">
                        <c:v>2015-04-15</c:v>
                      </c:pt>
                      <c:pt idx="471">
                        <c:v>2015-04-16</c:v>
                      </c:pt>
                      <c:pt idx="472">
                        <c:v>2015-04-17</c:v>
                      </c:pt>
                      <c:pt idx="473">
                        <c:v>2015-04-18</c:v>
                      </c:pt>
                      <c:pt idx="474">
                        <c:v>2015-04-19</c:v>
                      </c:pt>
                      <c:pt idx="475">
                        <c:v>2015-04-20</c:v>
                      </c:pt>
                      <c:pt idx="476">
                        <c:v>2015-04-21</c:v>
                      </c:pt>
                      <c:pt idx="477">
                        <c:v>2015-04-22</c:v>
                      </c:pt>
                      <c:pt idx="478">
                        <c:v>2015-04-23</c:v>
                      </c:pt>
                      <c:pt idx="479">
                        <c:v>2015-04-24</c:v>
                      </c:pt>
                      <c:pt idx="480">
                        <c:v>2015-04-25</c:v>
                      </c:pt>
                      <c:pt idx="481">
                        <c:v>2015-04-26</c:v>
                      </c:pt>
                      <c:pt idx="482">
                        <c:v>2015-04-27</c:v>
                      </c:pt>
                      <c:pt idx="483">
                        <c:v>2015-04-28</c:v>
                      </c:pt>
                      <c:pt idx="484">
                        <c:v>2015-04-29</c:v>
                      </c:pt>
                      <c:pt idx="485">
                        <c:v>2015-04-30</c:v>
                      </c:pt>
                      <c:pt idx="486">
                        <c:v>2015-05-01</c:v>
                      </c:pt>
                      <c:pt idx="487">
                        <c:v>2015-05-02</c:v>
                      </c:pt>
                      <c:pt idx="488">
                        <c:v>2015-05-03</c:v>
                      </c:pt>
                      <c:pt idx="489">
                        <c:v>2015-05-04</c:v>
                      </c:pt>
                      <c:pt idx="490">
                        <c:v>2015-05-05</c:v>
                      </c:pt>
                      <c:pt idx="491">
                        <c:v>2015-05-06</c:v>
                      </c:pt>
                      <c:pt idx="492">
                        <c:v>2015-05-07</c:v>
                      </c:pt>
                      <c:pt idx="493">
                        <c:v>2015-05-08</c:v>
                      </c:pt>
                      <c:pt idx="494">
                        <c:v>2015-05-09</c:v>
                      </c:pt>
                      <c:pt idx="495">
                        <c:v>2015-05-10</c:v>
                      </c:pt>
                      <c:pt idx="496">
                        <c:v>2015-05-11</c:v>
                      </c:pt>
                      <c:pt idx="497">
                        <c:v>2015-05-12</c:v>
                      </c:pt>
                      <c:pt idx="498">
                        <c:v>2015-05-13</c:v>
                      </c:pt>
                      <c:pt idx="499">
                        <c:v>2015-05-14</c:v>
                      </c:pt>
                      <c:pt idx="500">
                        <c:v>2015-05-15</c:v>
                      </c:pt>
                      <c:pt idx="501">
                        <c:v>2015-05-16</c:v>
                      </c:pt>
                      <c:pt idx="502">
                        <c:v>2015-05-17</c:v>
                      </c:pt>
                      <c:pt idx="503">
                        <c:v>2015-05-18</c:v>
                      </c:pt>
                      <c:pt idx="504">
                        <c:v>2015-05-19</c:v>
                      </c:pt>
                      <c:pt idx="505">
                        <c:v>2015-05-20</c:v>
                      </c:pt>
                      <c:pt idx="506">
                        <c:v>2015-05-21</c:v>
                      </c:pt>
                      <c:pt idx="507">
                        <c:v>2015-05-22</c:v>
                      </c:pt>
                      <c:pt idx="508">
                        <c:v>2015-05-23</c:v>
                      </c:pt>
                      <c:pt idx="509">
                        <c:v>2015-05-24</c:v>
                      </c:pt>
                      <c:pt idx="510">
                        <c:v>2015-05-25</c:v>
                      </c:pt>
                      <c:pt idx="511">
                        <c:v>2015-05-26</c:v>
                      </c:pt>
                      <c:pt idx="512">
                        <c:v>2015-05-27</c:v>
                      </c:pt>
                      <c:pt idx="513">
                        <c:v>2015-05-28</c:v>
                      </c:pt>
                      <c:pt idx="514">
                        <c:v>2015-05-29</c:v>
                      </c:pt>
                      <c:pt idx="515">
                        <c:v>2015-05-30</c:v>
                      </c:pt>
                      <c:pt idx="516">
                        <c:v>2015-05-31</c:v>
                      </c:pt>
                      <c:pt idx="517">
                        <c:v>2015-06-01</c:v>
                      </c:pt>
                      <c:pt idx="518">
                        <c:v>2015-06-02</c:v>
                      </c:pt>
                      <c:pt idx="519">
                        <c:v>2015-06-03</c:v>
                      </c:pt>
                      <c:pt idx="520">
                        <c:v>2015-06-04</c:v>
                      </c:pt>
                      <c:pt idx="521">
                        <c:v>2015-06-05</c:v>
                      </c:pt>
                      <c:pt idx="522">
                        <c:v>2015-06-06</c:v>
                      </c:pt>
                      <c:pt idx="523">
                        <c:v>2015-06-07</c:v>
                      </c:pt>
                      <c:pt idx="524">
                        <c:v>2015-06-08</c:v>
                      </c:pt>
                      <c:pt idx="525">
                        <c:v>2015-06-09</c:v>
                      </c:pt>
                      <c:pt idx="526">
                        <c:v>2015-06-10</c:v>
                      </c:pt>
                      <c:pt idx="527">
                        <c:v>2015-06-11</c:v>
                      </c:pt>
                      <c:pt idx="528">
                        <c:v>2015-06-12</c:v>
                      </c:pt>
                      <c:pt idx="529">
                        <c:v>2015-06-13</c:v>
                      </c:pt>
                      <c:pt idx="530">
                        <c:v>2015-06-14</c:v>
                      </c:pt>
                      <c:pt idx="531">
                        <c:v>2015-06-15</c:v>
                      </c:pt>
                      <c:pt idx="532">
                        <c:v>2015-06-16</c:v>
                      </c:pt>
                      <c:pt idx="533">
                        <c:v>2015-06-17</c:v>
                      </c:pt>
                      <c:pt idx="534">
                        <c:v>2015-06-18</c:v>
                      </c:pt>
                      <c:pt idx="535">
                        <c:v>2015-06-19</c:v>
                      </c:pt>
                      <c:pt idx="536">
                        <c:v>2015-06-20</c:v>
                      </c:pt>
                      <c:pt idx="537">
                        <c:v>2015-06-21</c:v>
                      </c:pt>
                      <c:pt idx="538">
                        <c:v>2015-06-22</c:v>
                      </c:pt>
                      <c:pt idx="539">
                        <c:v>2015-06-23</c:v>
                      </c:pt>
                      <c:pt idx="540">
                        <c:v>2015-06-24</c:v>
                      </c:pt>
                      <c:pt idx="541">
                        <c:v>2015-06-25</c:v>
                      </c:pt>
                      <c:pt idx="542">
                        <c:v>2015-06-26</c:v>
                      </c:pt>
                      <c:pt idx="543">
                        <c:v>2015-06-27</c:v>
                      </c:pt>
                      <c:pt idx="544">
                        <c:v>2015-06-28</c:v>
                      </c:pt>
                      <c:pt idx="545">
                        <c:v>2015-06-29</c:v>
                      </c:pt>
                      <c:pt idx="546">
                        <c:v>2015-06-30</c:v>
                      </c:pt>
                      <c:pt idx="547">
                        <c:v>2015-07-01</c:v>
                      </c:pt>
                      <c:pt idx="548">
                        <c:v>2015-07-02</c:v>
                      </c:pt>
                      <c:pt idx="549">
                        <c:v>2015-07-03</c:v>
                      </c:pt>
                      <c:pt idx="550">
                        <c:v>2015-07-04</c:v>
                      </c:pt>
                      <c:pt idx="551">
                        <c:v>2015-07-05</c:v>
                      </c:pt>
                      <c:pt idx="552">
                        <c:v>2015-07-06</c:v>
                      </c:pt>
                      <c:pt idx="553">
                        <c:v>2015-07-07</c:v>
                      </c:pt>
                      <c:pt idx="554">
                        <c:v>2015-07-08</c:v>
                      </c:pt>
                      <c:pt idx="555">
                        <c:v>2015-07-09</c:v>
                      </c:pt>
                      <c:pt idx="556">
                        <c:v>2015-07-10</c:v>
                      </c:pt>
                      <c:pt idx="557">
                        <c:v>2015-07-11</c:v>
                      </c:pt>
                      <c:pt idx="558">
                        <c:v>2015-07-12</c:v>
                      </c:pt>
                      <c:pt idx="559">
                        <c:v>2015-07-13</c:v>
                      </c:pt>
                      <c:pt idx="560">
                        <c:v>2015-07-14</c:v>
                      </c:pt>
                      <c:pt idx="561">
                        <c:v>2015-07-15</c:v>
                      </c:pt>
                      <c:pt idx="562">
                        <c:v>2015-07-16</c:v>
                      </c:pt>
                      <c:pt idx="563">
                        <c:v>2015-07-17</c:v>
                      </c:pt>
                      <c:pt idx="564">
                        <c:v>2015-07-18</c:v>
                      </c:pt>
                      <c:pt idx="565">
                        <c:v>2015-07-19</c:v>
                      </c:pt>
                      <c:pt idx="566">
                        <c:v>2015-07-20</c:v>
                      </c:pt>
                      <c:pt idx="567">
                        <c:v>2015-07-21</c:v>
                      </c:pt>
                      <c:pt idx="568">
                        <c:v>2015-07-22</c:v>
                      </c:pt>
                      <c:pt idx="569">
                        <c:v>2015-07-23</c:v>
                      </c:pt>
                      <c:pt idx="570">
                        <c:v>2015-07-24</c:v>
                      </c:pt>
                      <c:pt idx="571">
                        <c:v>2015-07-25</c:v>
                      </c:pt>
                      <c:pt idx="572">
                        <c:v>2015-07-26</c:v>
                      </c:pt>
                      <c:pt idx="573">
                        <c:v>2015-07-27</c:v>
                      </c:pt>
                      <c:pt idx="574">
                        <c:v>2015-07-28</c:v>
                      </c:pt>
                      <c:pt idx="575">
                        <c:v>2015-07-29</c:v>
                      </c:pt>
                      <c:pt idx="576">
                        <c:v>2015-07-30</c:v>
                      </c:pt>
                      <c:pt idx="577">
                        <c:v>2015-07-31</c:v>
                      </c:pt>
                      <c:pt idx="578">
                        <c:v>2015-08-01</c:v>
                      </c:pt>
                      <c:pt idx="579">
                        <c:v>2015-08-02</c:v>
                      </c:pt>
                      <c:pt idx="580">
                        <c:v>2015-08-03</c:v>
                      </c:pt>
                      <c:pt idx="581">
                        <c:v>2015-08-04</c:v>
                      </c:pt>
                      <c:pt idx="582">
                        <c:v>2015-08-05</c:v>
                      </c:pt>
                      <c:pt idx="583">
                        <c:v>2015-08-06</c:v>
                      </c:pt>
                      <c:pt idx="584">
                        <c:v>2015-08-07</c:v>
                      </c:pt>
                      <c:pt idx="585">
                        <c:v>2015-08-08</c:v>
                      </c:pt>
                      <c:pt idx="586">
                        <c:v>2015-08-09</c:v>
                      </c:pt>
                      <c:pt idx="587">
                        <c:v>2015-08-10</c:v>
                      </c:pt>
                      <c:pt idx="588">
                        <c:v>2015-08-11</c:v>
                      </c:pt>
                      <c:pt idx="589">
                        <c:v>2015-08-12</c:v>
                      </c:pt>
                      <c:pt idx="590">
                        <c:v>2015-08-13</c:v>
                      </c:pt>
                      <c:pt idx="591">
                        <c:v>2015-08-14</c:v>
                      </c:pt>
                      <c:pt idx="592">
                        <c:v>2015-08-15</c:v>
                      </c:pt>
                      <c:pt idx="593">
                        <c:v>2015-08-16</c:v>
                      </c:pt>
                      <c:pt idx="594">
                        <c:v>2015-08-17</c:v>
                      </c:pt>
                      <c:pt idx="595">
                        <c:v>2015-08-18</c:v>
                      </c:pt>
                      <c:pt idx="596">
                        <c:v>2015-08-19</c:v>
                      </c:pt>
                      <c:pt idx="597">
                        <c:v>2015-08-20</c:v>
                      </c:pt>
                      <c:pt idx="598">
                        <c:v>2015-08-21</c:v>
                      </c:pt>
                      <c:pt idx="599">
                        <c:v>2015-08-22</c:v>
                      </c:pt>
                      <c:pt idx="600">
                        <c:v>2015-08-23</c:v>
                      </c:pt>
                      <c:pt idx="601">
                        <c:v>2015-08-24</c:v>
                      </c:pt>
                      <c:pt idx="602">
                        <c:v>2015-08-25</c:v>
                      </c:pt>
                      <c:pt idx="603">
                        <c:v>2015-08-26</c:v>
                      </c:pt>
                      <c:pt idx="604">
                        <c:v>2015-08-27</c:v>
                      </c:pt>
                      <c:pt idx="605">
                        <c:v>2015-08-28</c:v>
                      </c:pt>
                      <c:pt idx="606">
                        <c:v>2015-08-29</c:v>
                      </c:pt>
                      <c:pt idx="607">
                        <c:v>2015-08-30</c:v>
                      </c:pt>
                      <c:pt idx="608">
                        <c:v>2015-08-31</c:v>
                      </c:pt>
                      <c:pt idx="609">
                        <c:v>2015-09-01</c:v>
                      </c:pt>
                      <c:pt idx="610">
                        <c:v>2015-09-02</c:v>
                      </c:pt>
                      <c:pt idx="611">
                        <c:v>2015-09-03</c:v>
                      </c:pt>
                      <c:pt idx="612">
                        <c:v>2015-09-04</c:v>
                      </c:pt>
                      <c:pt idx="613">
                        <c:v>2015-09-05</c:v>
                      </c:pt>
                      <c:pt idx="614">
                        <c:v>2015-09-06</c:v>
                      </c:pt>
                      <c:pt idx="615">
                        <c:v>2015-09-07</c:v>
                      </c:pt>
                      <c:pt idx="616">
                        <c:v>2015-09-08</c:v>
                      </c:pt>
                      <c:pt idx="617">
                        <c:v>2015-09-09</c:v>
                      </c:pt>
                      <c:pt idx="618">
                        <c:v>2015-09-10</c:v>
                      </c:pt>
                      <c:pt idx="619">
                        <c:v>2015-09-11</c:v>
                      </c:pt>
                      <c:pt idx="620">
                        <c:v>2015-09-12</c:v>
                      </c:pt>
                      <c:pt idx="621">
                        <c:v>2015-09-13</c:v>
                      </c:pt>
                      <c:pt idx="622">
                        <c:v>2015-09-14</c:v>
                      </c:pt>
                      <c:pt idx="623">
                        <c:v>2015-09-15</c:v>
                      </c:pt>
                      <c:pt idx="624">
                        <c:v>2015-09-16</c:v>
                      </c:pt>
                      <c:pt idx="625">
                        <c:v>2015-09-17</c:v>
                      </c:pt>
                      <c:pt idx="626">
                        <c:v>2015-09-18</c:v>
                      </c:pt>
                      <c:pt idx="627">
                        <c:v>2015-09-19</c:v>
                      </c:pt>
                      <c:pt idx="628">
                        <c:v>2015-09-20</c:v>
                      </c:pt>
                      <c:pt idx="629">
                        <c:v>2015-09-21</c:v>
                      </c:pt>
                      <c:pt idx="630">
                        <c:v>2015-09-22</c:v>
                      </c:pt>
                      <c:pt idx="631">
                        <c:v>2015-09-23</c:v>
                      </c:pt>
                      <c:pt idx="632">
                        <c:v>2015-09-24</c:v>
                      </c:pt>
                      <c:pt idx="633">
                        <c:v>2015-09-25</c:v>
                      </c:pt>
                      <c:pt idx="634">
                        <c:v>2015-09-26</c:v>
                      </c:pt>
                      <c:pt idx="635">
                        <c:v>2015-09-27</c:v>
                      </c:pt>
                      <c:pt idx="636">
                        <c:v>2015-09-28</c:v>
                      </c:pt>
                      <c:pt idx="637">
                        <c:v>2015-09-29</c:v>
                      </c:pt>
                      <c:pt idx="638">
                        <c:v>2015-09-30</c:v>
                      </c:pt>
                      <c:pt idx="639">
                        <c:v>2015-10-01</c:v>
                      </c:pt>
                      <c:pt idx="640">
                        <c:v>2015-10-02</c:v>
                      </c:pt>
                      <c:pt idx="641">
                        <c:v>2015-10-03</c:v>
                      </c:pt>
                      <c:pt idx="642">
                        <c:v>2015-10-04</c:v>
                      </c:pt>
                      <c:pt idx="643">
                        <c:v>2015-10-05</c:v>
                      </c:pt>
                      <c:pt idx="644">
                        <c:v>2015-10-06</c:v>
                      </c:pt>
                      <c:pt idx="645">
                        <c:v>2015-10-07</c:v>
                      </c:pt>
                      <c:pt idx="646">
                        <c:v>2015-10-08</c:v>
                      </c:pt>
                      <c:pt idx="647">
                        <c:v>2015-10-09</c:v>
                      </c:pt>
                      <c:pt idx="648">
                        <c:v>2015-10-10</c:v>
                      </c:pt>
                      <c:pt idx="649">
                        <c:v>2015-10-11</c:v>
                      </c:pt>
                      <c:pt idx="650">
                        <c:v>2015-10-12</c:v>
                      </c:pt>
                      <c:pt idx="651">
                        <c:v>2015-10-13</c:v>
                      </c:pt>
                      <c:pt idx="652">
                        <c:v>2015-10-14</c:v>
                      </c:pt>
                      <c:pt idx="653">
                        <c:v>2015-10-15</c:v>
                      </c:pt>
                      <c:pt idx="654">
                        <c:v>2015-10-16</c:v>
                      </c:pt>
                      <c:pt idx="655">
                        <c:v>2015-10-17</c:v>
                      </c:pt>
                      <c:pt idx="656">
                        <c:v>2015-10-18</c:v>
                      </c:pt>
                      <c:pt idx="657">
                        <c:v>2015-10-19</c:v>
                      </c:pt>
                      <c:pt idx="658">
                        <c:v>2015-10-20</c:v>
                      </c:pt>
                      <c:pt idx="659">
                        <c:v>2015-10-21</c:v>
                      </c:pt>
                      <c:pt idx="660">
                        <c:v>2015-10-22</c:v>
                      </c:pt>
                      <c:pt idx="661">
                        <c:v>2015-10-23</c:v>
                      </c:pt>
                      <c:pt idx="662">
                        <c:v>2015-10-24</c:v>
                      </c:pt>
                      <c:pt idx="663">
                        <c:v>2015-10-25</c:v>
                      </c:pt>
                      <c:pt idx="664">
                        <c:v>2015-10-26</c:v>
                      </c:pt>
                      <c:pt idx="665">
                        <c:v>2015-10-27</c:v>
                      </c:pt>
                      <c:pt idx="666">
                        <c:v>2015-10-28</c:v>
                      </c:pt>
                      <c:pt idx="667">
                        <c:v>2015-10-29</c:v>
                      </c:pt>
                      <c:pt idx="668">
                        <c:v>2015-10-30</c:v>
                      </c:pt>
                      <c:pt idx="669">
                        <c:v>2015-10-31</c:v>
                      </c:pt>
                      <c:pt idx="670">
                        <c:v>2015-11-01</c:v>
                      </c:pt>
                      <c:pt idx="671">
                        <c:v>2015-11-02</c:v>
                      </c:pt>
                      <c:pt idx="672">
                        <c:v>2015-11-03</c:v>
                      </c:pt>
                      <c:pt idx="673">
                        <c:v>2015-11-04</c:v>
                      </c:pt>
                      <c:pt idx="674">
                        <c:v>2015-11-05</c:v>
                      </c:pt>
                      <c:pt idx="675">
                        <c:v>2015-11-06</c:v>
                      </c:pt>
                      <c:pt idx="676">
                        <c:v>2015-11-07</c:v>
                      </c:pt>
                      <c:pt idx="677">
                        <c:v>2015-11-08</c:v>
                      </c:pt>
                      <c:pt idx="678">
                        <c:v>2015-11-09</c:v>
                      </c:pt>
                      <c:pt idx="679">
                        <c:v>2015-11-10</c:v>
                      </c:pt>
                      <c:pt idx="680">
                        <c:v>2015-11-11</c:v>
                      </c:pt>
                      <c:pt idx="681">
                        <c:v>2015-11-12</c:v>
                      </c:pt>
                      <c:pt idx="682">
                        <c:v>2015-11-13</c:v>
                      </c:pt>
                      <c:pt idx="683">
                        <c:v>2015-11-14</c:v>
                      </c:pt>
                      <c:pt idx="684">
                        <c:v>2015-11-15</c:v>
                      </c:pt>
                      <c:pt idx="685">
                        <c:v>2015-11-16</c:v>
                      </c:pt>
                      <c:pt idx="686">
                        <c:v>2015-11-17</c:v>
                      </c:pt>
                      <c:pt idx="687">
                        <c:v>2015-11-18</c:v>
                      </c:pt>
                      <c:pt idx="688">
                        <c:v>2015-11-19</c:v>
                      </c:pt>
                      <c:pt idx="689">
                        <c:v>2015-11-20</c:v>
                      </c:pt>
                      <c:pt idx="690">
                        <c:v>2015-11-21</c:v>
                      </c:pt>
                      <c:pt idx="691">
                        <c:v>2015-11-22</c:v>
                      </c:pt>
                      <c:pt idx="692">
                        <c:v>2015-11-23</c:v>
                      </c:pt>
                      <c:pt idx="693">
                        <c:v>2015-11-24</c:v>
                      </c:pt>
                      <c:pt idx="694">
                        <c:v>2015-11-25</c:v>
                      </c:pt>
                      <c:pt idx="695">
                        <c:v>2015-11-26</c:v>
                      </c:pt>
                      <c:pt idx="696">
                        <c:v>2015-11-27</c:v>
                      </c:pt>
                      <c:pt idx="697">
                        <c:v>2015-11-28</c:v>
                      </c:pt>
                      <c:pt idx="698">
                        <c:v>2015-11-29</c:v>
                      </c:pt>
                      <c:pt idx="699">
                        <c:v>2015-11-30</c:v>
                      </c:pt>
                      <c:pt idx="700">
                        <c:v>2015-12-01</c:v>
                      </c:pt>
                      <c:pt idx="701">
                        <c:v>2015-12-02</c:v>
                      </c:pt>
                      <c:pt idx="702">
                        <c:v>2015-12-03</c:v>
                      </c:pt>
                      <c:pt idx="703">
                        <c:v>2015-12-04</c:v>
                      </c:pt>
                      <c:pt idx="704">
                        <c:v>2015-12-05</c:v>
                      </c:pt>
                      <c:pt idx="705">
                        <c:v>2015-12-06</c:v>
                      </c:pt>
                      <c:pt idx="706">
                        <c:v>2015-12-07</c:v>
                      </c:pt>
                      <c:pt idx="707">
                        <c:v>2015-12-08</c:v>
                      </c:pt>
                      <c:pt idx="708">
                        <c:v>2015-12-09</c:v>
                      </c:pt>
                      <c:pt idx="709">
                        <c:v>2015-12-10</c:v>
                      </c:pt>
                      <c:pt idx="710">
                        <c:v>2015-12-11</c:v>
                      </c:pt>
                      <c:pt idx="711">
                        <c:v>2015-12-12</c:v>
                      </c:pt>
                      <c:pt idx="712">
                        <c:v>2015-12-13</c:v>
                      </c:pt>
                      <c:pt idx="713">
                        <c:v>2015-12-14</c:v>
                      </c:pt>
                      <c:pt idx="714">
                        <c:v>2015-12-15</c:v>
                      </c:pt>
                      <c:pt idx="715">
                        <c:v>2015-12-16</c:v>
                      </c:pt>
                      <c:pt idx="716">
                        <c:v>2015-12-17</c:v>
                      </c:pt>
                      <c:pt idx="717">
                        <c:v>2015-12-18</c:v>
                      </c:pt>
                      <c:pt idx="718">
                        <c:v>2015-12-19</c:v>
                      </c:pt>
                      <c:pt idx="719">
                        <c:v>2015-12-20</c:v>
                      </c:pt>
                      <c:pt idx="720">
                        <c:v>2015-12-21</c:v>
                      </c:pt>
                      <c:pt idx="721">
                        <c:v>2015-12-22</c:v>
                      </c:pt>
                      <c:pt idx="722">
                        <c:v>2015-12-23</c:v>
                      </c:pt>
                      <c:pt idx="723">
                        <c:v>2015-12-24</c:v>
                      </c:pt>
                      <c:pt idx="724">
                        <c:v>2015-12-25</c:v>
                      </c:pt>
                      <c:pt idx="725">
                        <c:v>2015-12-26</c:v>
                      </c:pt>
                      <c:pt idx="726">
                        <c:v>2015-12-27</c:v>
                      </c:pt>
                      <c:pt idx="727">
                        <c:v>2015-12-28</c:v>
                      </c:pt>
                      <c:pt idx="728">
                        <c:v>2015-12-29</c:v>
                      </c:pt>
                      <c:pt idx="729">
                        <c:v>2015-12-30</c:v>
                      </c:pt>
                      <c:pt idx="730">
                        <c:v>2015-12-31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Solar!$C$30:$C$760</c15:sqref>
                        </c15:formulaRef>
                      </c:ext>
                    </c:extLst>
                    <c:numCache>
                      <c:formatCode>General</c:formatCode>
                      <c:ptCount val="731"/>
                      <c:pt idx="0">
                        <c:v>0</c:v>
                      </c:pt>
                      <c:pt idx="1">
                        <c:v>8.5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8.5</c:v>
                      </c:pt>
                      <c:pt idx="5">
                        <c:v>8.5</c:v>
                      </c:pt>
                      <c:pt idx="6">
                        <c:v>8.5</c:v>
                      </c:pt>
                      <c:pt idx="7">
                        <c:v>8.5</c:v>
                      </c:pt>
                      <c:pt idx="8">
                        <c:v>8.5</c:v>
                      </c:pt>
                      <c:pt idx="9">
                        <c:v>8.5</c:v>
                      </c:pt>
                      <c:pt idx="10">
                        <c:v>8.5</c:v>
                      </c:pt>
                      <c:pt idx="11">
                        <c:v>8.5</c:v>
                      </c:pt>
                      <c:pt idx="12">
                        <c:v>8.5</c:v>
                      </c:pt>
                      <c:pt idx="13">
                        <c:v>8.5</c:v>
                      </c:pt>
                      <c:pt idx="14">
                        <c:v>8.5</c:v>
                      </c:pt>
                      <c:pt idx="15">
                        <c:v>8.5</c:v>
                      </c:pt>
                      <c:pt idx="16">
                        <c:v>8.5</c:v>
                      </c:pt>
                      <c:pt idx="17">
                        <c:v>8.5</c:v>
                      </c:pt>
                      <c:pt idx="18">
                        <c:v>8.5</c:v>
                      </c:pt>
                      <c:pt idx="19">
                        <c:v>8.5</c:v>
                      </c:pt>
                      <c:pt idx="20">
                        <c:v>8.5</c:v>
                      </c:pt>
                      <c:pt idx="21">
                        <c:v>8.5</c:v>
                      </c:pt>
                      <c:pt idx="22">
                        <c:v>8.5</c:v>
                      </c:pt>
                      <c:pt idx="23">
                        <c:v>8.5</c:v>
                      </c:pt>
                      <c:pt idx="24">
                        <c:v>8.5</c:v>
                      </c:pt>
                      <c:pt idx="25">
                        <c:v>8.5</c:v>
                      </c:pt>
                      <c:pt idx="26">
                        <c:v>8.5</c:v>
                      </c:pt>
                      <c:pt idx="27">
                        <c:v>8.5</c:v>
                      </c:pt>
                      <c:pt idx="28">
                        <c:v>8.5</c:v>
                      </c:pt>
                      <c:pt idx="29">
                        <c:v>8.5</c:v>
                      </c:pt>
                      <c:pt idx="30">
                        <c:v>8.5</c:v>
                      </c:pt>
                      <c:pt idx="31">
                        <c:v>8.5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11.8</c:v>
                      </c:pt>
                      <c:pt idx="61">
                        <c:v>11.8</c:v>
                      </c:pt>
                      <c:pt idx="62">
                        <c:v>11.8</c:v>
                      </c:pt>
                      <c:pt idx="63">
                        <c:v>11.8</c:v>
                      </c:pt>
                      <c:pt idx="64">
                        <c:v>11.8</c:v>
                      </c:pt>
                      <c:pt idx="65">
                        <c:v>11.8</c:v>
                      </c:pt>
                      <c:pt idx="66">
                        <c:v>11.8</c:v>
                      </c:pt>
                      <c:pt idx="67">
                        <c:v>11.8</c:v>
                      </c:pt>
                      <c:pt idx="68">
                        <c:v>11.8</c:v>
                      </c:pt>
                      <c:pt idx="69">
                        <c:v>11.8</c:v>
                      </c:pt>
                      <c:pt idx="70">
                        <c:v>11.8</c:v>
                      </c:pt>
                      <c:pt idx="71">
                        <c:v>11.8</c:v>
                      </c:pt>
                      <c:pt idx="72">
                        <c:v>11.8</c:v>
                      </c:pt>
                      <c:pt idx="73">
                        <c:v>11.8</c:v>
                      </c:pt>
                      <c:pt idx="74">
                        <c:v>11.8</c:v>
                      </c:pt>
                      <c:pt idx="75">
                        <c:v>11.8</c:v>
                      </c:pt>
                      <c:pt idx="76">
                        <c:v>11.8</c:v>
                      </c:pt>
                      <c:pt idx="77">
                        <c:v>11.8</c:v>
                      </c:pt>
                      <c:pt idx="78">
                        <c:v>11.8</c:v>
                      </c:pt>
                      <c:pt idx="79">
                        <c:v>11.8</c:v>
                      </c:pt>
                      <c:pt idx="80">
                        <c:v>11.8</c:v>
                      </c:pt>
                      <c:pt idx="81">
                        <c:v>11.8</c:v>
                      </c:pt>
                      <c:pt idx="82">
                        <c:v>11.8</c:v>
                      </c:pt>
                      <c:pt idx="83">
                        <c:v>11.8</c:v>
                      </c:pt>
                      <c:pt idx="84">
                        <c:v>11.8</c:v>
                      </c:pt>
                      <c:pt idx="85">
                        <c:v>11.8</c:v>
                      </c:pt>
                      <c:pt idx="86">
                        <c:v>11.8</c:v>
                      </c:pt>
                      <c:pt idx="87">
                        <c:v>11.8</c:v>
                      </c:pt>
                      <c:pt idx="88">
                        <c:v>11.8</c:v>
                      </c:pt>
                      <c:pt idx="89">
                        <c:v>11.8</c:v>
                      </c:pt>
                      <c:pt idx="90">
                        <c:v>11.8</c:v>
                      </c:pt>
                      <c:pt idx="91">
                        <c:v>13.6</c:v>
                      </c:pt>
                      <c:pt idx="92">
                        <c:v>13.6</c:v>
                      </c:pt>
                      <c:pt idx="93">
                        <c:v>13.6</c:v>
                      </c:pt>
                      <c:pt idx="94">
                        <c:v>13.6</c:v>
                      </c:pt>
                      <c:pt idx="95">
                        <c:v>13.6</c:v>
                      </c:pt>
                      <c:pt idx="96">
                        <c:v>13.6</c:v>
                      </c:pt>
                      <c:pt idx="97">
                        <c:v>13.6</c:v>
                      </c:pt>
                      <c:pt idx="98">
                        <c:v>13.6</c:v>
                      </c:pt>
                      <c:pt idx="99">
                        <c:v>13.6</c:v>
                      </c:pt>
                      <c:pt idx="100">
                        <c:v>13.6</c:v>
                      </c:pt>
                      <c:pt idx="101">
                        <c:v>13.6</c:v>
                      </c:pt>
                      <c:pt idx="102">
                        <c:v>13.6</c:v>
                      </c:pt>
                      <c:pt idx="103">
                        <c:v>13.6</c:v>
                      </c:pt>
                      <c:pt idx="104">
                        <c:v>13.6</c:v>
                      </c:pt>
                      <c:pt idx="105">
                        <c:v>13.6</c:v>
                      </c:pt>
                      <c:pt idx="106">
                        <c:v>13.6</c:v>
                      </c:pt>
                      <c:pt idx="107">
                        <c:v>13.6</c:v>
                      </c:pt>
                      <c:pt idx="108">
                        <c:v>13.6</c:v>
                      </c:pt>
                      <c:pt idx="109">
                        <c:v>13.6</c:v>
                      </c:pt>
                      <c:pt idx="110">
                        <c:v>13.6</c:v>
                      </c:pt>
                      <c:pt idx="111">
                        <c:v>13.6</c:v>
                      </c:pt>
                      <c:pt idx="112">
                        <c:v>13.6</c:v>
                      </c:pt>
                      <c:pt idx="113">
                        <c:v>13.6</c:v>
                      </c:pt>
                      <c:pt idx="114">
                        <c:v>13.6</c:v>
                      </c:pt>
                      <c:pt idx="115">
                        <c:v>13.6</c:v>
                      </c:pt>
                      <c:pt idx="116">
                        <c:v>13.6</c:v>
                      </c:pt>
                      <c:pt idx="117">
                        <c:v>13.6</c:v>
                      </c:pt>
                      <c:pt idx="118">
                        <c:v>13.6</c:v>
                      </c:pt>
                      <c:pt idx="119">
                        <c:v>13.6</c:v>
                      </c:pt>
                      <c:pt idx="120">
                        <c:v>13.6</c:v>
                      </c:pt>
                      <c:pt idx="121">
                        <c:v>15.3</c:v>
                      </c:pt>
                      <c:pt idx="122">
                        <c:v>15.3</c:v>
                      </c:pt>
                      <c:pt idx="123">
                        <c:v>15.3</c:v>
                      </c:pt>
                      <c:pt idx="124">
                        <c:v>15.3</c:v>
                      </c:pt>
                      <c:pt idx="125">
                        <c:v>15.3</c:v>
                      </c:pt>
                      <c:pt idx="126">
                        <c:v>15.3</c:v>
                      </c:pt>
                      <c:pt idx="127">
                        <c:v>15.3</c:v>
                      </c:pt>
                      <c:pt idx="128">
                        <c:v>15.3</c:v>
                      </c:pt>
                      <c:pt idx="129">
                        <c:v>15.3</c:v>
                      </c:pt>
                      <c:pt idx="130">
                        <c:v>15.3</c:v>
                      </c:pt>
                      <c:pt idx="131">
                        <c:v>15.3</c:v>
                      </c:pt>
                      <c:pt idx="132">
                        <c:v>15.3</c:v>
                      </c:pt>
                      <c:pt idx="133">
                        <c:v>15.3</c:v>
                      </c:pt>
                      <c:pt idx="134">
                        <c:v>15.3</c:v>
                      </c:pt>
                      <c:pt idx="135">
                        <c:v>15.3</c:v>
                      </c:pt>
                      <c:pt idx="136">
                        <c:v>15.3</c:v>
                      </c:pt>
                      <c:pt idx="137">
                        <c:v>15.3</c:v>
                      </c:pt>
                      <c:pt idx="138">
                        <c:v>15.3</c:v>
                      </c:pt>
                      <c:pt idx="139">
                        <c:v>15.3</c:v>
                      </c:pt>
                      <c:pt idx="140">
                        <c:v>15.3</c:v>
                      </c:pt>
                      <c:pt idx="141">
                        <c:v>15.3</c:v>
                      </c:pt>
                      <c:pt idx="142">
                        <c:v>15.3</c:v>
                      </c:pt>
                      <c:pt idx="143">
                        <c:v>15.3</c:v>
                      </c:pt>
                      <c:pt idx="144">
                        <c:v>15.3</c:v>
                      </c:pt>
                      <c:pt idx="145">
                        <c:v>15.3</c:v>
                      </c:pt>
                      <c:pt idx="146">
                        <c:v>15.3</c:v>
                      </c:pt>
                      <c:pt idx="147">
                        <c:v>15.3</c:v>
                      </c:pt>
                      <c:pt idx="148">
                        <c:v>15.3</c:v>
                      </c:pt>
                      <c:pt idx="149">
                        <c:v>15.3</c:v>
                      </c:pt>
                      <c:pt idx="150">
                        <c:v>15.3</c:v>
                      </c:pt>
                      <c:pt idx="151">
                        <c:v>15.3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16</c:v>
                      </c:pt>
                      <c:pt idx="156">
                        <c:v>16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16</c:v>
                      </c:pt>
                      <c:pt idx="160">
                        <c:v>16</c:v>
                      </c:pt>
                      <c:pt idx="161">
                        <c:v>16</c:v>
                      </c:pt>
                      <c:pt idx="162">
                        <c:v>16</c:v>
                      </c:pt>
                      <c:pt idx="163">
                        <c:v>16</c:v>
                      </c:pt>
                      <c:pt idx="164">
                        <c:v>16</c:v>
                      </c:pt>
                      <c:pt idx="165">
                        <c:v>16</c:v>
                      </c:pt>
                      <c:pt idx="166">
                        <c:v>16</c:v>
                      </c:pt>
                      <c:pt idx="167">
                        <c:v>16</c:v>
                      </c:pt>
                      <c:pt idx="168">
                        <c:v>16</c:v>
                      </c:pt>
                      <c:pt idx="169">
                        <c:v>16</c:v>
                      </c:pt>
                      <c:pt idx="170">
                        <c:v>16</c:v>
                      </c:pt>
                      <c:pt idx="171">
                        <c:v>16</c:v>
                      </c:pt>
                      <c:pt idx="172">
                        <c:v>16</c:v>
                      </c:pt>
                      <c:pt idx="173">
                        <c:v>16</c:v>
                      </c:pt>
                      <c:pt idx="174">
                        <c:v>16</c:v>
                      </c:pt>
                      <c:pt idx="175">
                        <c:v>16</c:v>
                      </c:pt>
                      <c:pt idx="176">
                        <c:v>16</c:v>
                      </c:pt>
                      <c:pt idx="177">
                        <c:v>16</c:v>
                      </c:pt>
                      <c:pt idx="178">
                        <c:v>16</c:v>
                      </c:pt>
                      <c:pt idx="179">
                        <c:v>16</c:v>
                      </c:pt>
                      <c:pt idx="180">
                        <c:v>16</c:v>
                      </c:pt>
                      <c:pt idx="181">
                        <c:v>16</c:v>
                      </c:pt>
                      <c:pt idx="182">
                        <c:v>15.8</c:v>
                      </c:pt>
                      <c:pt idx="183">
                        <c:v>15.8</c:v>
                      </c:pt>
                      <c:pt idx="184">
                        <c:v>15.8</c:v>
                      </c:pt>
                      <c:pt idx="185">
                        <c:v>15.8</c:v>
                      </c:pt>
                      <c:pt idx="186">
                        <c:v>15.8</c:v>
                      </c:pt>
                      <c:pt idx="187">
                        <c:v>15.8</c:v>
                      </c:pt>
                      <c:pt idx="188">
                        <c:v>15.8</c:v>
                      </c:pt>
                      <c:pt idx="189">
                        <c:v>15.8</c:v>
                      </c:pt>
                      <c:pt idx="190">
                        <c:v>15.8</c:v>
                      </c:pt>
                      <c:pt idx="191">
                        <c:v>15.8</c:v>
                      </c:pt>
                      <c:pt idx="192">
                        <c:v>15.8</c:v>
                      </c:pt>
                      <c:pt idx="193">
                        <c:v>15.8</c:v>
                      </c:pt>
                      <c:pt idx="194">
                        <c:v>15.8</c:v>
                      </c:pt>
                      <c:pt idx="195">
                        <c:v>15.8</c:v>
                      </c:pt>
                      <c:pt idx="196">
                        <c:v>15.8</c:v>
                      </c:pt>
                      <c:pt idx="197">
                        <c:v>15.8</c:v>
                      </c:pt>
                      <c:pt idx="198">
                        <c:v>15.8</c:v>
                      </c:pt>
                      <c:pt idx="199">
                        <c:v>15.8</c:v>
                      </c:pt>
                      <c:pt idx="200">
                        <c:v>15.8</c:v>
                      </c:pt>
                      <c:pt idx="201">
                        <c:v>15.8</c:v>
                      </c:pt>
                      <c:pt idx="202">
                        <c:v>15.8</c:v>
                      </c:pt>
                      <c:pt idx="203">
                        <c:v>15.8</c:v>
                      </c:pt>
                      <c:pt idx="204">
                        <c:v>15.8</c:v>
                      </c:pt>
                      <c:pt idx="205">
                        <c:v>15.8</c:v>
                      </c:pt>
                      <c:pt idx="206">
                        <c:v>15.8</c:v>
                      </c:pt>
                      <c:pt idx="207">
                        <c:v>15.8</c:v>
                      </c:pt>
                      <c:pt idx="208">
                        <c:v>15.8</c:v>
                      </c:pt>
                      <c:pt idx="209">
                        <c:v>15.8</c:v>
                      </c:pt>
                      <c:pt idx="210">
                        <c:v>15.8</c:v>
                      </c:pt>
                      <c:pt idx="211">
                        <c:v>15.8</c:v>
                      </c:pt>
                      <c:pt idx="212">
                        <c:v>15.8</c:v>
                      </c:pt>
                      <c:pt idx="213">
                        <c:v>14.2</c:v>
                      </c:pt>
                      <c:pt idx="214">
                        <c:v>14.2</c:v>
                      </c:pt>
                      <c:pt idx="215">
                        <c:v>14.2</c:v>
                      </c:pt>
                      <c:pt idx="216">
                        <c:v>14.2</c:v>
                      </c:pt>
                      <c:pt idx="217">
                        <c:v>14.2</c:v>
                      </c:pt>
                      <c:pt idx="218">
                        <c:v>14.2</c:v>
                      </c:pt>
                      <c:pt idx="219">
                        <c:v>14.2</c:v>
                      </c:pt>
                      <c:pt idx="220">
                        <c:v>14.2</c:v>
                      </c:pt>
                      <c:pt idx="221">
                        <c:v>14.2</c:v>
                      </c:pt>
                      <c:pt idx="222">
                        <c:v>14.2</c:v>
                      </c:pt>
                      <c:pt idx="223">
                        <c:v>14.2</c:v>
                      </c:pt>
                      <c:pt idx="224">
                        <c:v>14.2</c:v>
                      </c:pt>
                      <c:pt idx="225">
                        <c:v>14.2</c:v>
                      </c:pt>
                      <c:pt idx="226">
                        <c:v>14.2</c:v>
                      </c:pt>
                      <c:pt idx="227">
                        <c:v>14.2</c:v>
                      </c:pt>
                      <c:pt idx="228">
                        <c:v>14.2</c:v>
                      </c:pt>
                      <c:pt idx="229">
                        <c:v>14.2</c:v>
                      </c:pt>
                      <c:pt idx="230">
                        <c:v>14.2</c:v>
                      </c:pt>
                      <c:pt idx="231">
                        <c:v>14.2</c:v>
                      </c:pt>
                      <c:pt idx="232">
                        <c:v>14.2</c:v>
                      </c:pt>
                      <c:pt idx="233">
                        <c:v>14.2</c:v>
                      </c:pt>
                      <c:pt idx="234">
                        <c:v>14.2</c:v>
                      </c:pt>
                      <c:pt idx="235">
                        <c:v>14.2</c:v>
                      </c:pt>
                      <c:pt idx="236">
                        <c:v>14.2</c:v>
                      </c:pt>
                      <c:pt idx="237">
                        <c:v>14.2</c:v>
                      </c:pt>
                      <c:pt idx="238">
                        <c:v>14.2</c:v>
                      </c:pt>
                      <c:pt idx="239">
                        <c:v>14.2</c:v>
                      </c:pt>
                      <c:pt idx="240">
                        <c:v>14.2</c:v>
                      </c:pt>
                      <c:pt idx="241">
                        <c:v>14.2</c:v>
                      </c:pt>
                      <c:pt idx="242">
                        <c:v>14.2</c:v>
                      </c:pt>
                      <c:pt idx="243">
                        <c:v>14.2</c:v>
                      </c:pt>
                      <c:pt idx="244">
                        <c:v>12.5</c:v>
                      </c:pt>
                      <c:pt idx="245">
                        <c:v>12.5</c:v>
                      </c:pt>
                      <c:pt idx="246">
                        <c:v>12.5</c:v>
                      </c:pt>
                      <c:pt idx="247">
                        <c:v>12.5</c:v>
                      </c:pt>
                      <c:pt idx="248">
                        <c:v>12.5</c:v>
                      </c:pt>
                      <c:pt idx="249">
                        <c:v>12.5</c:v>
                      </c:pt>
                      <c:pt idx="250">
                        <c:v>12.5</c:v>
                      </c:pt>
                      <c:pt idx="251">
                        <c:v>12.5</c:v>
                      </c:pt>
                      <c:pt idx="252">
                        <c:v>12.5</c:v>
                      </c:pt>
                      <c:pt idx="253">
                        <c:v>12.5</c:v>
                      </c:pt>
                      <c:pt idx="254">
                        <c:v>12.5</c:v>
                      </c:pt>
                      <c:pt idx="255">
                        <c:v>12.5</c:v>
                      </c:pt>
                      <c:pt idx="256">
                        <c:v>12.5</c:v>
                      </c:pt>
                      <c:pt idx="257">
                        <c:v>12.5</c:v>
                      </c:pt>
                      <c:pt idx="258">
                        <c:v>12.5</c:v>
                      </c:pt>
                      <c:pt idx="259">
                        <c:v>12.5</c:v>
                      </c:pt>
                      <c:pt idx="260">
                        <c:v>12.5</c:v>
                      </c:pt>
                      <c:pt idx="261">
                        <c:v>12.5</c:v>
                      </c:pt>
                      <c:pt idx="262">
                        <c:v>12.5</c:v>
                      </c:pt>
                      <c:pt idx="263">
                        <c:v>12.5</c:v>
                      </c:pt>
                      <c:pt idx="264">
                        <c:v>12.5</c:v>
                      </c:pt>
                      <c:pt idx="265">
                        <c:v>12.5</c:v>
                      </c:pt>
                      <c:pt idx="266">
                        <c:v>12.5</c:v>
                      </c:pt>
                      <c:pt idx="267">
                        <c:v>12.5</c:v>
                      </c:pt>
                      <c:pt idx="268">
                        <c:v>12.5</c:v>
                      </c:pt>
                      <c:pt idx="269">
                        <c:v>12.5</c:v>
                      </c:pt>
                      <c:pt idx="270">
                        <c:v>12.5</c:v>
                      </c:pt>
                      <c:pt idx="271">
                        <c:v>12.5</c:v>
                      </c:pt>
                      <c:pt idx="272">
                        <c:v>12.5</c:v>
                      </c:pt>
                      <c:pt idx="273">
                        <c:v>12.5</c:v>
                      </c:pt>
                      <c:pt idx="274">
                        <c:v>10.8</c:v>
                      </c:pt>
                      <c:pt idx="275">
                        <c:v>10.8</c:v>
                      </c:pt>
                      <c:pt idx="276">
                        <c:v>10.8</c:v>
                      </c:pt>
                      <c:pt idx="277">
                        <c:v>10.8</c:v>
                      </c:pt>
                      <c:pt idx="278">
                        <c:v>10.8</c:v>
                      </c:pt>
                      <c:pt idx="279">
                        <c:v>10.8</c:v>
                      </c:pt>
                      <c:pt idx="280">
                        <c:v>10.8</c:v>
                      </c:pt>
                      <c:pt idx="281">
                        <c:v>10.8</c:v>
                      </c:pt>
                      <c:pt idx="282">
                        <c:v>10.8</c:v>
                      </c:pt>
                      <c:pt idx="283">
                        <c:v>10.8</c:v>
                      </c:pt>
                      <c:pt idx="284">
                        <c:v>10.8</c:v>
                      </c:pt>
                      <c:pt idx="285">
                        <c:v>10.8</c:v>
                      </c:pt>
                      <c:pt idx="286">
                        <c:v>10.8</c:v>
                      </c:pt>
                      <c:pt idx="287">
                        <c:v>10.8</c:v>
                      </c:pt>
                      <c:pt idx="288">
                        <c:v>10.8</c:v>
                      </c:pt>
                      <c:pt idx="289">
                        <c:v>10.8</c:v>
                      </c:pt>
                      <c:pt idx="290">
                        <c:v>10.8</c:v>
                      </c:pt>
                      <c:pt idx="291">
                        <c:v>10.8</c:v>
                      </c:pt>
                      <c:pt idx="292">
                        <c:v>10.8</c:v>
                      </c:pt>
                      <c:pt idx="293">
                        <c:v>10.8</c:v>
                      </c:pt>
                      <c:pt idx="294">
                        <c:v>10.8</c:v>
                      </c:pt>
                      <c:pt idx="295">
                        <c:v>10.8</c:v>
                      </c:pt>
                      <c:pt idx="296">
                        <c:v>10.8</c:v>
                      </c:pt>
                      <c:pt idx="297">
                        <c:v>10.8</c:v>
                      </c:pt>
                      <c:pt idx="298">
                        <c:v>10.8</c:v>
                      </c:pt>
                      <c:pt idx="299">
                        <c:v>10.8</c:v>
                      </c:pt>
                      <c:pt idx="300">
                        <c:v>10.8</c:v>
                      </c:pt>
                      <c:pt idx="301">
                        <c:v>10.8</c:v>
                      </c:pt>
                      <c:pt idx="302">
                        <c:v>10.8</c:v>
                      </c:pt>
                      <c:pt idx="303">
                        <c:v>10.8</c:v>
                      </c:pt>
                      <c:pt idx="304">
                        <c:v>10.8</c:v>
                      </c:pt>
                      <c:pt idx="305">
                        <c:v>9</c:v>
                      </c:pt>
                      <c:pt idx="306">
                        <c:v>9</c:v>
                      </c:pt>
                      <c:pt idx="307">
                        <c:v>9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9</c:v>
                      </c:pt>
                      <c:pt idx="311">
                        <c:v>9</c:v>
                      </c:pt>
                      <c:pt idx="312">
                        <c:v>9</c:v>
                      </c:pt>
                      <c:pt idx="313">
                        <c:v>9</c:v>
                      </c:pt>
                      <c:pt idx="314">
                        <c:v>9</c:v>
                      </c:pt>
                      <c:pt idx="315">
                        <c:v>9</c:v>
                      </c:pt>
                      <c:pt idx="316">
                        <c:v>9</c:v>
                      </c:pt>
                      <c:pt idx="317">
                        <c:v>9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9</c:v>
                      </c:pt>
                      <c:pt idx="323">
                        <c:v>9</c:v>
                      </c:pt>
                      <c:pt idx="324">
                        <c:v>9</c:v>
                      </c:pt>
                      <c:pt idx="325">
                        <c:v>9</c:v>
                      </c:pt>
                      <c:pt idx="326">
                        <c:v>9</c:v>
                      </c:pt>
                      <c:pt idx="327">
                        <c:v>9</c:v>
                      </c:pt>
                      <c:pt idx="328">
                        <c:v>9</c:v>
                      </c:pt>
                      <c:pt idx="329">
                        <c:v>9</c:v>
                      </c:pt>
                      <c:pt idx="330">
                        <c:v>9</c:v>
                      </c:pt>
                      <c:pt idx="331">
                        <c:v>9</c:v>
                      </c:pt>
                      <c:pt idx="332">
                        <c:v>9</c:v>
                      </c:pt>
                      <c:pt idx="333">
                        <c:v>9</c:v>
                      </c:pt>
                      <c:pt idx="334">
                        <c:v>9</c:v>
                      </c:pt>
                      <c:pt idx="335">
                        <c:v>8.3000000000000007</c:v>
                      </c:pt>
                      <c:pt idx="336">
                        <c:v>8.3000000000000007</c:v>
                      </c:pt>
                      <c:pt idx="337">
                        <c:v>8.3000000000000007</c:v>
                      </c:pt>
                      <c:pt idx="338">
                        <c:v>8.3000000000000007</c:v>
                      </c:pt>
                      <c:pt idx="339">
                        <c:v>8.3000000000000007</c:v>
                      </c:pt>
                      <c:pt idx="340">
                        <c:v>8.3000000000000007</c:v>
                      </c:pt>
                      <c:pt idx="341">
                        <c:v>8.3000000000000007</c:v>
                      </c:pt>
                      <c:pt idx="342">
                        <c:v>8.3000000000000007</c:v>
                      </c:pt>
                      <c:pt idx="343">
                        <c:v>8.3000000000000007</c:v>
                      </c:pt>
                      <c:pt idx="344">
                        <c:v>8.3000000000000007</c:v>
                      </c:pt>
                      <c:pt idx="345">
                        <c:v>8.3000000000000007</c:v>
                      </c:pt>
                      <c:pt idx="346">
                        <c:v>8.3000000000000007</c:v>
                      </c:pt>
                      <c:pt idx="347">
                        <c:v>8.3000000000000007</c:v>
                      </c:pt>
                      <c:pt idx="348">
                        <c:v>8.3000000000000007</c:v>
                      </c:pt>
                      <c:pt idx="349">
                        <c:v>8.3000000000000007</c:v>
                      </c:pt>
                      <c:pt idx="350">
                        <c:v>8.3000000000000007</c:v>
                      </c:pt>
                      <c:pt idx="351">
                        <c:v>8.3000000000000007</c:v>
                      </c:pt>
                      <c:pt idx="352">
                        <c:v>8.3000000000000007</c:v>
                      </c:pt>
                      <c:pt idx="353">
                        <c:v>8.3000000000000007</c:v>
                      </c:pt>
                      <c:pt idx="354">
                        <c:v>8.3000000000000007</c:v>
                      </c:pt>
                      <c:pt idx="355">
                        <c:v>8.3000000000000007</c:v>
                      </c:pt>
                      <c:pt idx="356">
                        <c:v>8.3000000000000007</c:v>
                      </c:pt>
                      <c:pt idx="357">
                        <c:v>8.3000000000000007</c:v>
                      </c:pt>
                      <c:pt idx="358">
                        <c:v>8.3000000000000007</c:v>
                      </c:pt>
                      <c:pt idx="359">
                        <c:v>8.3000000000000007</c:v>
                      </c:pt>
                      <c:pt idx="360">
                        <c:v>8.3000000000000007</c:v>
                      </c:pt>
                      <c:pt idx="361">
                        <c:v>8.3000000000000007</c:v>
                      </c:pt>
                      <c:pt idx="362">
                        <c:v>8.3000000000000007</c:v>
                      </c:pt>
                      <c:pt idx="363">
                        <c:v>8.3000000000000007</c:v>
                      </c:pt>
                      <c:pt idx="364">
                        <c:v>8.3000000000000007</c:v>
                      </c:pt>
                      <c:pt idx="365">
                        <c:v>8.3000000000000007</c:v>
                      </c:pt>
                      <c:pt idx="366">
                        <c:v>8.5</c:v>
                      </c:pt>
                      <c:pt idx="367">
                        <c:v>8.5</c:v>
                      </c:pt>
                      <c:pt idx="368">
                        <c:v>8.5</c:v>
                      </c:pt>
                      <c:pt idx="369">
                        <c:v>8.5</c:v>
                      </c:pt>
                      <c:pt idx="370">
                        <c:v>8.5</c:v>
                      </c:pt>
                      <c:pt idx="371">
                        <c:v>8.5</c:v>
                      </c:pt>
                      <c:pt idx="372">
                        <c:v>8.5</c:v>
                      </c:pt>
                      <c:pt idx="373">
                        <c:v>8.5</c:v>
                      </c:pt>
                      <c:pt idx="374">
                        <c:v>8.5</c:v>
                      </c:pt>
                      <c:pt idx="375">
                        <c:v>8.5</c:v>
                      </c:pt>
                      <c:pt idx="376">
                        <c:v>8.5</c:v>
                      </c:pt>
                      <c:pt idx="377">
                        <c:v>8.5</c:v>
                      </c:pt>
                      <c:pt idx="378">
                        <c:v>8.5</c:v>
                      </c:pt>
                      <c:pt idx="379">
                        <c:v>8.5</c:v>
                      </c:pt>
                      <c:pt idx="380">
                        <c:v>8.5</c:v>
                      </c:pt>
                      <c:pt idx="381">
                        <c:v>8.5</c:v>
                      </c:pt>
                      <c:pt idx="382">
                        <c:v>8.5</c:v>
                      </c:pt>
                      <c:pt idx="383">
                        <c:v>8.5</c:v>
                      </c:pt>
                      <c:pt idx="384">
                        <c:v>8.5</c:v>
                      </c:pt>
                      <c:pt idx="385">
                        <c:v>8.5</c:v>
                      </c:pt>
                      <c:pt idx="386">
                        <c:v>8.5</c:v>
                      </c:pt>
                      <c:pt idx="387">
                        <c:v>8.5</c:v>
                      </c:pt>
                      <c:pt idx="388">
                        <c:v>8.5</c:v>
                      </c:pt>
                      <c:pt idx="389">
                        <c:v>8.5</c:v>
                      </c:pt>
                      <c:pt idx="390">
                        <c:v>8.5</c:v>
                      </c:pt>
                      <c:pt idx="391">
                        <c:v>8.5</c:v>
                      </c:pt>
                      <c:pt idx="392">
                        <c:v>8.5</c:v>
                      </c:pt>
                      <c:pt idx="393">
                        <c:v>8.5</c:v>
                      </c:pt>
                      <c:pt idx="394">
                        <c:v>8.5</c:v>
                      </c:pt>
                      <c:pt idx="395">
                        <c:v>8.5</c:v>
                      </c:pt>
                      <c:pt idx="396">
                        <c:v>8.5</c:v>
                      </c:pt>
                      <c:pt idx="397">
                        <c:v>10</c:v>
                      </c:pt>
                      <c:pt idx="398">
                        <c:v>10</c:v>
                      </c:pt>
                      <c:pt idx="399">
                        <c:v>10</c:v>
                      </c:pt>
                      <c:pt idx="400">
                        <c:v>10</c:v>
                      </c:pt>
                      <c:pt idx="401">
                        <c:v>10</c:v>
                      </c:pt>
                      <c:pt idx="402">
                        <c:v>10</c:v>
                      </c:pt>
                      <c:pt idx="403">
                        <c:v>10</c:v>
                      </c:pt>
                      <c:pt idx="404">
                        <c:v>10</c:v>
                      </c:pt>
                      <c:pt idx="405">
                        <c:v>10</c:v>
                      </c:pt>
                      <c:pt idx="406">
                        <c:v>10</c:v>
                      </c:pt>
                      <c:pt idx="407">
                        <c:v>10</c:v>
                      </c:pt>
                      <c:pt idx="408">
                        <c:v>10</c:v>
                      </c:pt>
                      <c:pt idx="409">
                        <c:v>10</c:v>
                      </c:pt>
                      <c:pt idx="410">
                        <c:v>10</c:v>
                      </c:pt>
                      <c:pt idx="411">
                        <c:v>10</c:v>
                      </c:pt>
                      <c:pt idx="412">
                        <c:v>10</c:v>
                      </c:pt>
                      <c:pt idx="413">
                        <c:v>10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11.8</c:v>
                      </c:pt>
                      <c:pt idx="426">
                        <c:v>11.8</c:v>
                      </c:pt>
                      <c:pt idx="427">
                        <c:v>11.8</c:v>
                      </c:pt>
                      <c:pt idx="428">
                        <c:v>11.8</c:v>
                      </c:pt>
                      <c:pt idx="429">
                        <c:v>11.8</c:v>
                      </c:pt>
                      <c:pt idx="430">
                        <c:v>11.8</c:v>
                      </c:pt>
                      <c:pt idx="431">
                        <c:v>11.8</c:v>
                      </c:pt>
                      <c:pt idx="432">
                        <c:v>11.8</c:v>
                      </c:pt>
                      <c:pt idx="433">
                        <c:v>11.8</c:v>
                      </c:pt>
                      <c:pt idx="434">
                        <c:v>11.8</c:v>
                      </c:pt>
                      <c:pt idx="435">
                        <c:v>11.8</c:v>
                      </c:pt>
                      <c:pt idx="436">
                        <c:v>11.8</c:v>
                      </c:pt>
                      <c:pt idx="437">
                        <c:v>11.8</c:v>
                      </c:pt>
                      <c:pt idx="438">
                        <c:v>11.8</c:v>
                      </c:pt>
                      <c:pt idx="439">
                        <c:v>11.8</c:v>
                      </c:pt>
                      <c:pt idx="440">
                        <c:v>11.8</c:v>
                      </c:pt>
                      <c:pt idx="441">
                        <c:v>11.8</c:v>
                      </c:pt>
                      <c:pt idx="442">
                        <c:v>11.8</c:v>
                      </c:pt>
                      <c:pt idx="443">
                        <c:v>11.8</c:v>
                      </c:pt>
                      <c:pt idx="444">
                        <c:v>11.8</c:v>
                      </c:pt>
                      <c:pt idx="445">
                        <c:v>11.8</c:v>
                      </c:pt>
                      <c:pt idx="446">
                        <c:v>11.8</c:v>
                      </c:pt>
                      <c:pt idx="447">
                        <c:v>11.8</c:v>
                      </c:pt>
                      <c:pt idx="448">
                        <c:v>11.8</c:v>
                      </c:pt>
                      <c:pt idx="449">
                        <c:v>11.8</c:v>
                      </c:pt>
                      <c:pt idx="450">
                        <c:v>11.8</c:v>
                      </c:pt>
                      <c:pt idx="451">
                        <c:v>11.8</c:v>
                      </c:pt>
                      <c:pt idx="452">
                        <c:v>11.8</c:v>
                      </c:pt>
                      <c:pt idx="453">
                        <c:v>11.8</c:v>
                      </c:pt>
                      <c:pt idx="454">
                        <c:v>11.8</c:v>
                      </c:pt>
                      <c:pt idx="455">
                        <c:v>11.8</c:v>
                      </c:pt>
                      <c:pt idx="456">
                        <c:v>13.6</c:v>
                      </c:pt>
                      <c:pt idx="457">
                        <c:v>13.6</c:v>
                      </c:pt>
                      <c:pt idx="458">
                        <c:v>13.6</c:v>
                      </c:pt>
                      <c:pt idx="459">
                        <c:v>13.6</c:v>
                      </c:pt>
                      <c:pt idx="460">
                        <c:v>13.6</c:v>
                      </c:pt>
                      <c:pt idx="461">
                        <c:v>13.6</c:v>
                      </c:pt>
                      <c:pt idx="462">
                        <c:v>13.6</c:v>
                      </c:pt>
                      <c:pt idx="463">
                        <c:v>13.6</c:v>
                      </c:pt>
                      <c:pt idx="464">
                        <c:v>13.6</c:v>
                      </c:pt>
                      <c:pt idx="465">
                        <c:v>13.6</c:v>
                      </c:pt>
                      <c:pt idx="466">
                        <c:v>13.6</c:v>
                      </c:pt>
                      <c:pt idx="467">
                        <c:v>13.6</c:v>
                      </c:pt>
                      <c:pt idx="468">
                        <c:v>13.6</c:v>
                      </c:pt>
                      <c:pt idx="469">
                        <c:v>13.6</c:v>
                      </c:pt>
                      <c:pt idx="470">
                        <c:v>13.6</c:v>
                      </c:pt>
                      <c:pt idx="471">
                        <c:v>13.6</c:v>
                      </c:pt>
                      <c:pt idx="472">
                        <c:v>13.6</c:v>
                      </c:pt>
                      <c:pt idx="473">
                        <c:v>13.6</c:v>
                      </c:pt>
                      <c:pt idx="474">
                        <c:v>13.6</c:v>
                      </c:pt>
                      <c:pt idx="475">
                        <c:v>13.6</c:v>
                      </c:pt>
                      <c:pt idx="476">
                        <c:v>13.6</c:v>
                      </c:pt>
                      <c:pt idx="477">
                        <c:v>13.6</c:v>
                      </c:pt>
                      <c:pt idx="478">
                        <c:v>13.6</c:v>
                      </c:pt>
                      <c:pt idx="479">
                        <c:v>13.6</c:v>
                      </c:pt>
                      <c:pt idx="480">
                        <c:v>13.6</c:v>
                      </c:pt>
                      <c:pt idx="481">
                        <c:v>13.6</c:v>
                      </c:pt>
                      <c:pt idx="482">
                        <c:v>13.6</c:v>
                      </c:pt>
                      <c:pt idx="483">
                        <c:v>13.6</c:v>
                      </c:pt>
                      <c:pt idx="484">
                        <c:v>13.6</c:v>
                      </c:pt>
                      <c:pt idx="485">
                        <c:v>13.6</c:v>
                      </c:pt>
                      <c:pt idx="486">
                        <c:v>15.3</c:v>
                      </c:pt>
                      <c:pt idx="487">
                        <c:v>15.3</c:v>
                      </c:pt>
                      <c:pt idx="488">
                        <c:v>15.3</c:v>
                      </c:pt>
                      <c:pt idx="489">
                        <c:v>15.3</c:v>
                      </c:pt>
                      <c:pt idx="490">
                        <c:v>15.3</c:v>
                      </c:pt>
                      <c:pt idx="491">
                        <c:v>15.3</c:v>
                      </c:pt>
                      <c:pt idx="492">
                        <c:v>15.3</c:v>
                      </c:pt>
                      <c:pt idx="493">
                        <c:v>15.3</c:v>
                      </c:pt>
                      <c:pt idx="494">
                        <c:v>15.3</c:v>
                      </c:pt>
                      <c:pt idx="495">
                        <c:v>15.3</c:v>
                      </c:pt>
                      <c:pt idx="496">
                        <c:v>15.3</c:v>
                      </c:pt>
                      <c:pt idx="497">
                        <c:v>15.3</c:v>
                      </c:pt>
                      <c:pt idx="498">
                        <c:v>15.3</c:v>
                      </c:pt>
                      <c:pt idx="499">
                        <c:v>15.3</c:v>
                      </c:pt>
                      <c:pt idx="500">
                        <c:v>15.3</c:v>
                      </c:pt>
                      <c:pt idx="501">
                        <c:v>15.3</c:v>
                      </c:pt>
                      <c:pt idx="502">
                        <c:v>15.3</c:v>
                      </c:pt>
                      <c:pt idx="503">
                        <c:v>15.3</c:v>
                      </c:pt>
                      <c:pt idx="504">
                        <c:v>15.3</c:v>
                      </c:pt>
                      <c:pt idx="505">
                        <c:v>15.3</c:v>
                      </c:pt>
                      <c:pt idx="506">
                        <c:v>15.3</c:v>
                      </c:pt>
                      <c:pt idx="507">
                        <c:v>15.3</c:v>
                      </c:pt>
                      <c:pt idx="508">
                        <c:v>15.3</c:v>
                      </c:pt>
                      <c:pt idx="509">
                        <c:v>15.3</c:v>
                      </c:pt>
                      <c:pt idx="510">
                        <c:v>15.3</c:v>
                      </c:pt>
                      <c:pt idx="511">
                        <c:v>15.3</c:v>
                      </c:pt>
                      <c:pt idx="512">
                        <c:v>15.3</c:v>
                      </c:pt>
                      <c:pt idx="513">
                        <c:v>15.3</c:v>
                      </c:pt>
                      <c:pt idx="514">
                        <c:v>15.3</c:v>
                      </c:pt>
                      <c:pt idx="515">
                        <c:v>15.3</c:v>
                      </c:pt>
                      <c:pt idx="516">
                        <c:v>15.3</c:v>
                      </c:pt>
                      <c:pt idx="517">
                        <c:v>16</c:v>
                      </c:pt>
                      <c:pt idx="518">
                        <c:v>16</c:v>
                      </c:pt>
                      <c:pt idx="519">
                        <c:v>16</c:v>
                      </c:pt>
                      <c:pt idx="520">
                        <c:v>16</c:v>
                      </c:pt>
                      <c:pt idx="521">
                        <c:v>16</c:v>
                      </c:pt>
                      <c:pt idx="522">
                        <c:v>16</c:v>
                      </c:pt>
                      <c:pt idx="523">
                        <c:v>16</c:v>
                      </c:pt>
                      <c:pt idx="524">
                        <c:v>16</c:v>
                      </c:pt>
                      <c:pt idx="525">
                        <c:v>16</c:v>
                      </c:pt>
                      <c:pt idx="526">
                        <c:v>16</c:v>
                      </c:pt>
                      <c:pt idx="527">
                        <c:v>16</c:v>
                      </c:pt>
                      <c:pt idx="528">
                        <c:v>16</c:v>
                      </c:pt>
                      <c:pt idx="529">
                        <c:v>16</c:v>
                      </c:pt>
                      <c:pt idx="530">
                        <c:v>16</c:v>
                      </c:pt>
                      <c:pt idx="531">
                        <c:v>16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16</c:v>
                      </c:pt>
                      <c:pt idx="536">
                        <c:v>16</c:v>
                      </c:pt>
                      <c:pt idx="537">
                        <c:v>16</c:v>
                      </c:pt>
                      <c:pt idx="538">
                        <c:v>16</c:v>
                      </c:pt>
                      <c:pt idx="539">
                        <c:v>16</c:v>
                      </c:pt>
                      <c:pt idx="540">
                        <c:v>16</c:v>
                      </c:pt>
                      <c:pt idx="541">
                        <c:v>16</c:v>
                      </c:pt>
                      <c:pt idx="542">
                        <c:v>16</c:v>
                      </c:pt>
                      <c:pt idx="543">
                        <c:v>16</c:v>
                      </c:pt>
                      <c:pt idx="544">
                        <c:v>16</c:v>
                      </c:pt>
                      <c:pt idx="545">
                        <c:v>16</c:v>
                      </c:pt>
                      <c:pt idx="546">
                        <c:v>16</c:v>
                      </c:pt>
                      <c:pt idx="547">
                        <c:v>15.8</c:v>
                      </c:pt>
                      <c:pt idx="548">
                        <c:v>15.8</c:v>
                      </c:pt>
                      <c:pt idx="549">
                        <c:v>15.8</c:v>
                      </c:pt>
                      <c:pt idx="550">
                        <c:v>15.8</c:v>
                      </c:pt>
                      <c:pt idx="551">
                        <c:v>15.8</c:v>
                      </c:pt>
                      <c:pt idx="552">
                        <c:v>15.8</c:v>
                      </c:pt>
                      <c:pt idx="553">
                        <c:v>15.8</c:v>
                      </c:pt>
                      <c:pt idx="554">
                        <c:v>15.8</c:v>
                      </c:pt>
                      <c:pt idx="555">
                        <c:v>15.8</c:v>
                      </c:pt>
                      <c:pt idx="556">
                        <c:v>15.8</c:v>
                      </c:pt>
                      <c:pt idx="557">
                        <c:v>15.8</c:v>
                      </c:pt>
                      <c:pt idx="558">
                        <c:v>15.8</c:v>
                      </c:pt>
                      <c:pt idx="559">
                        <c:v>15.8</c:v>
                      </c:pt>
                      <c:pt idx="560">
                        <c:v>15.8</c:v>
                      </c:pt>
                      <c:pt idx="561">
                        <c:v>15.8</c:v>
                      </c:pt>
                      <c:pt idx="562">
                        <c:v>15.8</c:v>
                      </c:pt>
                      <c:pt idx="563">
                        <c:v>15.8</c:v>
                      </c:pt>
                      <c:pt idx="564">
                        <c:v>15.8</c:v>
                      </c:pt>
                      <c:pt idx="565">
                        <c:v>15.8</c:v>
                      </c:pt>
                      <c:pt idx="566">
                        <c:v>15.8</c:v>
                      </c:pt>
                      <c:pt idx="567">
                        <c:v>15.8</c:v>
                      </c:pt>
                      <c:pt idx="568">
                        <c:v>15.8</c:v>
                      </c:pt>
                      <c:pt idx="569">
                        <c:v>15.8</c:v>
                      </c:pt>
                      <c:pt idx="570">
                        <c:v>15.8</c:v>
                      </c:pt>
                      <c:pt idx="571">
                        <c:v>15.8</c:v>
                      </c:pt>
                      <c:pt idx="572">
                        <c:v>15.8</c:v>
                      </c:pt>
                      <c:pt idx="573">
                        <c:v>15.8</c:v>
                      </c:pt>
                      <c:pt idx="574">
                        <c:v>15.8</c:v>
                      </c:pt>
                      <c:pt idx="575">
                        <c:v>15.8</c:v>
                      </c:pt>
                      <c:pt idx="576">
                        <c:v>15.8</c:v>
                      </c:pt>
                      <c:pt idx="577">
                        <c:v>15.8</c:v>
                      </c:pt>
                      <c:pt idx="578">
                        <c:v>14.2</c:v>
                      </c:pt>
                      <c:pt idx="579">
                        <c:v>14.2</c:v>
                      </c:pt>
                      <c:pt idx="580">
                        <c:v>14.2</c:v>
                      </c:pt>
                      <c:pt idx="581">
                        <c:v>14.2</c:v>
                      </c:pt>
                      <c:pt idx="582">
                        <c:v>14.2</c:v>
                      </c:pt>
                      <c:pt idx="583">
                        <c:v>14.2</c:v>
                      </c:pt>
                      <c:pt idx="584">
                        <c:v>14.2</c:v>
                      </c:pt>
                      <c:pt idx="585">
                        <c:v>14.2</c:v>
                      </c:pt>
                      <c:pt idx="586">
                        <c:v>14.2</c:v>
                      </c:pt>
                      <c:pt idx="587">
                        <c:v>14.2</c:v>
                      </c:pt>
                      <c:pt idx="588">
                        <c:v>14.2</c:v>
                      </c:pt>
                      <c:pt idx="589">
                        <c:v>14.2</c:v>
                      </c:pt>
                      <c:pt idx="590">
                        <c:v>14.2</c:v>
                      </c:pt>
                      <c:pt idx="591">
                        <c:v>14.2</c:v>
                      </c:pt>
                      <c:pt idx="592">
                        <c:v>14.2</c:v>
                      </c:pt>
                      <c:pt idx="593">
                        <c:v>14.2</c:v>
                      </c:pt>
                      <c:pt idx="594">
                        <c:v>14.2</c:v>
                      </c:pt>
                      <c:pt idx="595">
                        <c:v>14.2</c:v>
                      </c:pt>
                      <c:pt idx="596">
                        <c:v>14.2</c:v>
                      </c:pt>
                      <c:pt idx="597">
                        <c:v>14.2</c:v>
                      </c:pt>
                      <c:pt idx="598">
                        <c:v>14.2</c:v>
                      </c:pt>
                      <c:pt idx="599">
                        <c:v>14.2</c:v>
                      </c:pt>
                      <c:pt idx="600">
                        <c:v>14.2</c:v>
                      </c:pt>
                      <c:pt idx="601">
                        <c:v>14.2</c:v>
                      </c:pt>
                      <c:pt idx="602">
                        <c:v>14.2</c:v>
                      </c:pt>
                      <c:pt idx="603">
                        <c:v>14.2</c:v>
                      </c:pt>
                      <c:pt idx="604">
                        <c:v>14.2</c:v>
                      </c:pt>
                      <c:pt idx="605">
                        <c:v>14.2</c:v>
                      </c:pt>
                      <c:pt idx="606">
                        <c:v>14.2</c:v>
                      </c:pt>
                      <c:pt idx="607">
                        <c:v>14.2</c:v>
                      </c:pt>
                      <c:pt idx="608">
                        <c:v>14.2</c:v>
                      </c:pt>
                      <c:pt idx="609">
                        <c:v>12.5</c:v>
                      </c:pt>
                      <c:pt idx="610">
                        <c:v>12.5</c:v>
                      </c:pt>
                      <c:pt idx="611">
                        <c:v>12.5</c:v>
                      </c:pt>
                      <c:pt idx="612">
                        <c:v>12.5</c:v>
                      </c:pt>
                      <c:pt idx="613">
                        <c:v>12.5</c:v>
                      </c:pt>
                      <c:pt idx="614">
                        <c:v>12.5</c:v>
                      </c:pt>
                      <c:pt idx="615">
                        <c:v>12.5</c:v>
                      </c:pt>
                      <c:pt idx="616">
                        <c:v>12.5</c:v>
                      </c:pt>
                      <c:pt idx="617">
                        <c:v>12.5</c:v>
                      </c:pt>
                      <c:pt idx="618">
                        <c:v>12.5</c:v>
                      </c:pt>
                      <c:pt idx="619">
                        <c:v>12.5</c:v>
                      </c:pt>
                      <c:pt idx="620">
                        <c:v>12.5</c:v>
                      </c:pt>
                      <c:pt idx="621">
                        <c:v>12.5</c:v>
                      </c:pt>
                      <c:pt idx="622">
                        <c:v>12.5</c:v>
                      </c:pt>
                      <c:pt idx="623">
                        <c:v>12.5</c:v>
                      </c:pt>
                      <c:pt idx="624">
                        <c:v>12.5</c:v>
                      </c:pt>
                      <c:pt idx="625">
                        <c:v>12.5</c:v>
                      </c:pt>
                      <c:pt idx="626">
                        <c:v>12.5</c:v>
                      </c:pt>
                      <c:pt idx="627">
                        <c:v>12.5</c:v>
                      </c:pt>
                      <c:pt idx="628">
                        <c:v>12.5</c:v>
                      </c:pt>
                      <c:pt idx="629">
                        <c:v>12.5</c:v>
                      </c:pt>
                      <c:pt idx="630">
                        <c:v>12.5</c:v>
                      </c:pt>
                      <c:pt idx="631">
                        <c:v>12.5</c:v>
                      </c:pt>
                      <c:pt idx="632">
                        <c:v>12.5</c:v>
                      </c:pt>
                      <c:pt idx="633">
                        <c:v>12.5</c:v>
                      </c:pt>
                      <c:pt idx="634">
                        <c:v>12.5</c:v>
                      </c:pt>
                      <c:pt idx="635">
                        <c:v>12.5</c:v>
                      </c:pt>
                      <c:pt idx="636">
                        <c:v>12.5</c:v>
                      </c:pt>
                      <c:pt idx="637">
                        <c:v>12.5</c:v>
                      </c:pt>
                      <c:pt idx="638">
                        <c:v>12.5</c:v>
                      </c:pt>
                      <c:pt idx="639">
                        <c:v>10.8</c:v>
                      </c:pt>
                      <c:pt idx="640">
                        <c:v>10.8</c:v>
                      </c:pt>
                      <c:pt idx="641">
                        <c:v>10.8</c:v>
                      </c:pt>
                      <c:pt idx="642">
                        <c:v>10.8</c:v>
                      </c:pt>
                      <c:pt idx="643">
                        <c:v>10.8</c:v>
                      </c:pt>
                      <c:pt idx="644">
                        <c:v>10.8</c:v>
                      </c:pt>
                      <c:pt idx="645">
                        <c:v>10.8</c:v>
                      </c:pt>
                      <c:pt idx="646">
                        <c:v>10.8</c:v>
                      </c:pt>
                      <c:pt idx="647">
                        <c:v>10.8</c:v>
                      </c:pt>
                      <c:pt idx="648">
                        <c:v>10.8</c:v>
                      </c:pt>
                      <c:pt idx="649">
                        <c:v>10.8</c:v>
                      </c:pt>
                      <c:pt idx="650">
                        <c:v>10.8</c:v>
                      </c:pt>
                      <c:pt idx="651">
                        <c:v>10.8</c:v>
                      </c:pt>
                      <c:pt idx="652">
                        <c:v>10.8</c:v>
                      </c:pt>
                      <c:pt idx="653">
                        <c:v>10.8</c:v>
                      </c:pt>
                      <c:pt idx="654">
                        <c:v>10.8</c:v>
                      </c:pt>
                      <c:pt idx="655">
                        <c:v>10.8</c:v>
                      </c:pt>
                      <c:pt idx="656">
                        <c:v>10.8</c:v>
                      </c:pt>
                      <c:pt idx="657">
                        <c:v>10.8</c:v>
                      </c:pt>
                      <c:pt idx="658">
                        <c:v>10.8</c:v>
                      </c:pt>
                      <c:pt idx="659">
                        <c:v>10.8</c:v>
                      </c:pt>
                      <c:pt idx="660">
                        <c:v>10.8</c:v>
                      </c:pt>
                      <c:pt idx="661">
                        <c:v>10.8</c:v>
                      </c:pt>
                      <c:pt idx="662">
                        <c:v>10.8</c:v>
                      </c:pt>
                      <c:pt idx="663">
                        <c:v>10.8</c:v>
                      </c:pt>
                      <c:pt idx="664">
                        <c:v>10.8</c:v>
                      </c:pt>
                      <c:pt idx="665">
                        <c:v>10.8</c:v>
                      </c:pt>
                      <c:pt idx="666">
                        <c:v>10.8</c:v>
                      </c:pt>
                      <c:pt idx="667">
                        <c:v>10.8</c:v>
                      </c:pt>
                      <c:pt idx="668">
                        <c:v>10.8</c:v>
                      </c:pt>
                      <c:pt idx="669">
                        <c:v>10.8</c:v>
                      </c:pt>
                      <c:pt idx="670">
                        <c:v>9</c:v>
                      </c:pt>
                      <c:pt idx="671">
                        <c:v>9</c:v>
                      </c:pt>
                      <c:pt idx="672">
                        <c:v>9</c:v>
                      </c:pt>
                      <c:pt idx="673">
                        <c:v>9</c:v>
                      </c:pt>
                      <c:pt idx="674">
                        <c:v>9</c:v>
                      </c:pt>
                      <c:pt idx="675">
                        <c:v>9</c:v>
                      </c:pt>
                      <c:pt idx="676">
                        <c:v>9</c:v>
                      </c:pt>
                      <c:pt idx="677">
                        <c:v>9</c:v>
                      </c:pt>
                      <c:pt idx="678">
                        <c:v>9</c:v>
                      </c:pt>
                      <c:pt idx="679">
                        <c:v>9</c:v>
                      </c:pt>
                      <c:pt idx="680">
                        <c:v>9</c:v>
                      </c:pt>
                      <c:pt idx="681">
                        <c:v>9</c:v>
                      </c:pt>
                      <c:pt idx="682">
                        <c:v>9</c:v>
                      </c:pt>
                      <c:pt idx="683">
                        <c:v>9</c:v>
                      </c:pt>
                      <c:pt idx="684">
                        <c:v>9</c:v>
                      </c:pt>
                      <c:pt idx="685">
                        <c:v>9</c:v>
                      </c:pt>
                      <c:pt idx="686">
                        <c:v>9</c:v>
                      </c:pt>
                      <c:pt idx="687">
                        <c:v>9</c:v>
                      </c:pt>
                      <c:pt idx="688">
                        <c:v>9</c:v>
                      </c:pt>
                      <c:pt idx="689">
                        <c:v>9</c:v>
                      </c:pt>
                      <c:pt idx="690">
                        <c:v>9</c:v>
                      </c:pt>
                      <c:pt idx="691">
                        <c:v>9</c:v>
                      </c:pt>
                      <c:pt idx="692">
                        <c:v>9</c:v>
                      </c:pt>
                      <c:pt idx="693">
                        <c:v>9</c:v>
                      </c:pt>
                      <c:pt idx="694">
                        <c:v>9</c:v>
                      </c:pt>
                      <c:pt idx="695">
                        <c:v>9</c:v>
                      </c:pt>
                      <c:pt idx="696">
                        <c:v>9</c:v>
                      </c:pt>
                      <c:pt idx="697">
                        <c:v>9</c:v>
                      </c:pt>
                      <c:pt idx="698">
                        <c:v>9</c:v>
                      </c:pt>
                      <c:pt idx="699">
                        <c:v>9</c:v>
                      </c:pt>
                      <c:pt idx="700">
                        <c:v>8.3000000000000007</c:v>
                      </c:pt>
                      <c:pt idx="701">
                        <c:v>8.3000000000000007</c:v>
                      </c:pt>
                      <c:pt idx="702">
                        <c:v>8.3000000000000007</c:v>
                      </c:pt>
                      <c:pt idx="703">
                        <c:v>8.3000000000000007</c:v>
                      </c:pt>
                      <c:pt idx="704">
                        <c:v>8.3000000000000007</c:v>
                      </c:pt>
                      <c:pt idx="705">
                        <c:v>8.3000000000000007</c:v>
                      </c:pt>
                      <c:pt idx="706">
                        <c:v>8.3000000000000007</c:v>
                      </c:pt>
                      <c:pt idx="707">
                        <c:v>8.3000000000000007</c:v>
                      </c:pt>
                      <c:pt idx="708">
                        <c:v>8.3000000000000007</c:v>
                      </c:pt>
                      <c:pt idx="709">
                        <c:v>8.3000000000000007</c:v>
                      </c:pt>
                      <c:pt idx="710">
                        <c:v>8.3000000000000007</c:v>
                      </c:pt>
                      <c:pt idx="711">
                        <c:v>8.3000000000000007</c:v>
                      </c:pt>
                      <c:pt idx="712">
                        <c:v>8.3000000000000007</c:v>
                      </c:pt>
                      <c:pt idx="713">
                        <c:v>8.3000000000000007</c:v>
                      </c:pt>
                      <c:pt idx="714">
                        <c:v>8.3000000000000007</c:v>
                      </c:pt>
                      <c:pt idx="715">
                        <c:v>8.3000000000000007</c:v>
                      </c:pt>
                      <c:pt idx="716">
                        <c:v>8.3000000000000007</c:v>
                      </c:pt>
                      <c:pt idx="717">
                        <c:v>8.3000000000000007</c:v>
                      </c:pt>
                      <c:pt idx="718">
                        <c:v>8.3000000000000007</c:v>
                      </c:pt>
                      <c:pt idx="719">
                        <c:v>8.3000000000000007</c:v>
                      </c:pt>
                      <c:pt idx="720">
                        <c:v>8.3000000000000007</c:v>
                      </c:pt>
                      <c:pt idx="721">
                        <c:v>8.3000000000000007</c:v>
                      </c:pt>
                      <c:pt idx="722">
                        <c:v>8.3000000000000007</c:v>
                      </c:pt>
                      <c:pt idx="723">
                        <c:v>8.3000000000000007</c:v>
                      </c:pt>
                      <c:pt idx="724">
                        <c:v>8.3000000000000007</c:v>
                      </c:pt>
                      <c:pt idx="725">
                        <c:v>8.3000000000000007</c:v>
                      </c:pt>
                      <c:pt idx="726">
                        <c:v>8.3000000000000007</c:v>
                      </c:pt>
                      <c:pt idx="727">
                        <c:v>8.3000000000000007</c:v>
                      </c:pt>
                      <c:pt idx="728">
                        <c:v>8.3000000000000007</c:v>
                      </c:pt>
                      <c:pt idx="729">
                        <c:v>8.3000000000000007</c:v>
                      </c:pt>
                      <c:pt idx="730">
                        <c:v>8.3000000000000007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8F-4F0B-94AB-AA484F640D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Solar!$D$29</c15:sqref>
                        </c15:formulaRef>
                      </c:ext>
                    </c:extLst>
                    <c:strCache>
                      <c:ptCount val="1"/>
                      <c:pt idx="0">
                        <c:v>Energy into battery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Solar!$A$30:$A$760</c15:sqref>
                        </c15:formulaRef>
                      </c:ext>
                    </c:extLst>
                    <c:strCache>
                      <c:ptCount val="731"/>
                      <c:pt idx="0">
                        <c:v>[]</c:v>
                      </c:pt>
                      <c:pt idx="1">
                        <c:v>2014-01-01</c:v>
                      </c:pt>
                      <c:pt idx="2">
                        <c:v>2014-01-02</c:v>
                      </c:pt>
                      <c:pt idx="3">
                        <c:v>2014-01-03</c:v>
                      </c:pt>
                      <c:pt idx="4">
                        <c:v>2014-01-04</c:v>
                      </c:pt>
                      <c:pt idx="5">
                        <c:v>2014-01-05</c:v>
                      </c:pt>
                      <c:pt idx="6">
                        <c:v>2014-01-06</c:v>
                      </c:pt>
                      <c:pt idx="7">
                        <c:v>2014-01-07</c:v>
                      </c:pt>
                      <c:pt idx="8">
                        <c:v>2014-01-08</c:v>
                      </c:pt>
                      <c:pt idx="9">
                        <c:v>2014-01-09</c:v>
                      </c:pt>
                      <c:pt idx="10">
                        <c:v>2014-01-10</c:v>
                      </c:pt>
                      <c:pt idx="11">
                        <c:v>2014-01-11</c:v>
                      </c:pt>
                      <c:pt idx="12">
                        <c:v>2014-01-12</c:v>
                      </c:pt>
                      <c:pt idx="13">
                        <c:v>2014-01-13</c:v>
                      </c:pt>
                      <c:pt idx="14">
                        <c:v>2014-01-14</c:v>
                      </c:pt>
                      <c:pt idx="15">
                        <c:v>2014-01-15</c:v>
                      </c:pt>
                      <c:pt idx="16">
                        <c:v>2014-01-16</c:v>
                      </c:pt>
                      <c:pt idx="17">
                        <c:v>2014-01-17</c:v>
                      </c:pt>
                      <c:pt idx="18">
                        <c:v>2014-01-18</c:v>
                      </c:pt>
                      <c:pt idx="19">
                        <c:v>2014-01-19</c:v>
                      </c:pt>
                      <c:pt idx="20">
                        <c:v>2014-01-20</c:v>
                      </c:pt>
                      <c:pt idx="21">
                        <c:v>2014-01-21</c:v>
                      </c:pt>
                      <c:pt idx="22">
                        <c:v>2014-01-22</c:v>
                      </c:pt>
                      <c:pt idx="23">
                        <c:v>2014-01-23</c:v>
                      </c:pt>
                      <c:pt idx="24">
                        <c:v>2014-01-24</c:v>
                      </c:pt>
                      <c:pt idx="25">
                        <c:v>2014-01-25</c:v>
                      </c:pt>
                      <c:pt idx="26">
                        <c:v>2014-01-26</c:v>
                      </c:pt>
                      <c:pt idx="27">
                        <c:v>2014-01-27</c:v>
                      </c:pt>
                      <c:pt idx="28">
                        <c:v>2014-01-28</c:v>
                      </c:pt>
                      <c:pt idx="29">
                        <c:v>2014-01-29</c:v>
                      </c:pt>
                      <c:pt idx="30">
                        <c:v>2014-01-30</c:v>
                      </c:pt>
                      <c:pt idx="31">
                        <c:v>2014-01-31</c:v>
                      </c:pt>
                      <c:pt idx="32">
                        <c:v>2014-02-01</c:v>
                      </c:pt>
                      <c:pt idx="33">
                        <c:v>2014-02-02</c:v>
                      </c:pt>
                      <c:pt idx="34">
                        <c:v>2014-02-03</c:v>
                      </c:pt>
                      <c:pt idx="35">
                        <c:v>2014-02-04</c:v>
                      </c:pt>
                      <c:pt idx="36">
                        <c:v>2014-02-05</c:v>
                      </c:pt>
                      <c:pt idx="37">
                        <c:v>2014-02-06</c:v>
                      </c:pt>
                      <c:pt idx="38">
                        <c:v>2014-02-07</c:v>
                      </c:pt>
                      <c:pt idx="39">
                        <c:v>2014-02-08</c:v>
                      </c:pt>
                      <c:pt idx="40">
                        <c:v>2014-02-09</c:v>
                      </c:pt>
                      <c:pt idx="41">
                        <c:v>2014-02-10</c:v>
                      </c:pt>
                      <c:pt idx="42">
                        <c:v>2014-02-11</c:v>
                      </c:pt>
                      <c:pt idx="43">
                        <c:v>2014-02-12</c:v>
                      </c:pt>
                      <c:pt idx="44">
                        <c:v>2014-02-13</c:v>
                      </c:pt>
                      <c:pt idx="45">
                        <c:v>2014-02-14</c:v>
                      </c:pt>
                      <c:pt idx="46">
                        <c:v>2014-02-15</c:v>
                      </c:pt>
                      <c:pt idx="47">
                        <c:v>2014-02-16</c:v>
                      </c:pt>
                      <c:pt idx="48">
                        <c:v>2014-02-17</c:v>
                      </c:pt>
                      <c:pt idx="49">
                        <c:v>2014-02-18</c:v>
                      </c:pt>
                      <c:pt idx="50">
                        <c:v>2014-02-19</c:v>
                      </c:pt>
                      <c:pt idx="51">
                        <c:v>2014-02-20</c:v>
                      </c:pt>
                      <c:pt idx="52">
                        <c:v>2014-02-21</c:v>
                      </c:pt>
                      <c:pt idx="53">
                        <c:v>2014-02-22</c:v>
                      </c:pt>
                      <c:pt idx="54">
                        <c:v>2014-02-23</c:v>
                      </c:pt>
                      <c:pt idx="55">
                        <c:v>2014-02-24</c:v>
                      </c:pt>
                      <c:pt idx="56">
                        <c:v>2014-02-25</c:v>
                      </c:pt>
                      <c:pt idx="57">
                        <c:v>2014-02-26</c:v>
                      </c:pt>
                      <c:pt idx="58">
                        <c:v>2014-02-27</c:v>
                      </c:pt>
                      <c:pt idx="59">
                        <c:v>2014-02-28</c:v>
                      </c:pt>
                      <c:pt idx="60">
                        <c:v>2014-03-01</c:v>
                      </c:pt>
                      <c:pt idx="61">
                        <c:v>2014-03-02</c:v>
                      </c:pt>
                      <c:pt idx="62">
                        <c:v>2014-03-03</c:v>
                      </c:pt>
                      <c:pt idx="63">
                        <c:v>2014-03-04</c:v>
                      </c:pt>
                      <c:pt idx="64">
                        <c:v>2014-03-05</c:v>
                      </c:pt>
                      <c:pt idx="65">
                        <c:v>2014-03-06</c:v>
                      </c:pt>
                      <c:pt idx="66">
                        <c:v>2014-03-07</c:v>
                      </c:pt>
                      <c:pt idx="67">
                        <c:v>2014-03-08</c:v>
                      </c:pt>
                      <c:pt idx="68">
                        <c:v>2014-03-09</c:v>
                      </c:pt>
                      <c:pt idx="69">
                        <c:v>2014-03-10</c:v>
                      </c:pt>
                      <c:pt idx="70">
                        <c:v>2014-03-11</c:v>
                      </c:pt>
                      <c:pt idx="71">
                        <c:v>2014-03-12</c:v>
                      </c:pt>
                      <c:pt idx="72">
                        <c:v>2014-03-13</c:v>
                      </c:pt>
                      <c:pt idx="73">
                        <c:v>2014-03-14</c:v>
                      </c:pt>
                      <c:pt idx="74">
                        <c:v>2014-03-15</c:v>
                      </c:pt>
                      <c:pt idx="75">
                        <c:v>2014-03-16</c:v>
                      </c:pt>
                      <c:pt idx="76">
                        <c:v>2014-03-17</c:v>
                      </c:pt>
                      <c:pt idx="77">
                        <c:v>2014-03-18</c:v>
                      </c:pt>
                      <c:pt idx="78">
                        <c:v>2014-03-19</c:v>
                      </c:pt>
                      <c:pt idx="79">
                        <c:v>2014-03-20</c:v>
                      </c:pt>
                      <c:pt idx="80">
                        <c:v>2014-03-21</c:v>
                      </c:pt>
                      <c:pt idx="81">
                        <c:v>2014-03-22</c:v>
                      </c:pt>
                      <c:pt idx="82">
                        <c:v>2014-03-23</c:v>
                      </c:pt>
                      <c:pt idx="83">
                        <c:v>2014-03-24</c:v>
                      </c:pt>
                      <c:pt idx="84">
                        <c:v>2014-03-25</c:v>
                      </c:pt>
                      <c:pt idx="85">
                        <c:v>2014-03-26</c:v>
                      </c:pt>
                      <c:pt idx="86">
                        <c:v>2014-03-27</c:v>
                      </c:pt>
                      <c:pt idx="87">
                        <c:v>2014-03-28</c:v>
                      </c:pt>
                      <c:pt idx="88">
                        <c:v>2014-03-29</c:v>
                      </c:pt>
                      <c:pt idx="89">
                        <c:v>2014-03-30</c:v>
                      </c:pt>
                      <c:pt idx="90">
                        <c:v>2014-03-31</c:v>
                      </c:pt>
                      <c:pt idx="91">
                        <c:v>2014-04-01</c:v>
                      </c:pt>
                      <c:pt idx="92">
                        <c:v>2014-04-02</c:v>
                      </c:pt>
                      <c:pt idx="93">
                        <c:v>2014-04-03</c:v>
                      </c:pt>
                      <c:pt idx="94">
                        <c:v>2014-04-04</c:v>
                      </c:pt>
                      <c:pt idx="95">
                        <c:v>2014-04-05</c:v>
                      </c:pt>
                      <c:pt idx="96">
                        <c:v>2014-04-06</c:v>
                      </c:pt>
                      <c:pt idx="97">
                        <c:v>2014-04-07</c:v>
                      </c:pt>
                      <c:pt idx="98">
                        <c:v>2014-04-08</c:v>
                      </c:pt>
                      <c:pt idx="99">
                        <c:v>2014-04-09</c:v>
                      </c:pt>
                      <c:pt idx="100">
                        <c:v>2014-04-10</c:v>
                      </c:pt>
                      <c:pt idx="101">
                        <c:v>2014-04-11</c:v>
                      </c:pt>
                      <c:pt idx="102">
                        <c:v>2014-04-12</c:v>
                      </c:pt>
                      <c:pt idx="103">
                        <c:v>2014-04-13</c:v>
                      </c:pt>
                      <c:pt idx="104">
                        <c:v>2014-04-14</c:v>
                      </c:pt>
                      <c:pt idx="105">
                        <c:v>2014-04-15</c:v>
                      </c:pt>
                      <c:pt idx="106">
                        <c:v>2014-04-16</c:v>
                      </c:pt>
                      <c:pt idx="107">
                        <c:v>2014-04-17</c:v>
                      </c:pt>
                      <c:pt idx="108">
                        <c:v>2014-04-18</c:v>
                      </c:pt>
                      <c:pt idx="109">
                        <c:v>2014-04-19</c:v>
                      </c:pt>
                      <c:pt idx="110">
                        <c:v>2014-04-20</c:v>
                      </c:pt>
                      <c:pt idx="111">
                        <c:v>2014-04-21</c:v>
                      </c:pt>
                      <c:pt idx="112">
                        <c:v>2014-04-22</c:v>
                      </c:pt>
                      <c:pt idx="113">
                        <c:v>2014-04-23</c:v>
                      </c:pt>
                      <c:pt idx="114">
                        <c:v>2014-04-24</c:v>
                      </c:pt>
                      <c:pt idx="115">
                        <c:v>2014-04-25</c:v>
                      </c:pt>
                      <c:pt idx="116">
                        <c:v>2014-04-26</c:v>
                      </c:pt>
                      <c:pt idx="117">
                        <c:v>2014-04-27</c:v>
                      </c:pt>
                      <c:pt idx="118">
                        <c:v>2014-04-28</c:v>
                      </c:pt>
                      <c:pt idx="119">
                        <c:v>2014-04-29</c:v>
                      </c:pt>
                      <c:pt idx="120">
                        <c:v>2014-04-30</c:v>
                      </c:pt>
                      <c:pt idx="121">
                        <c:v>2014-05-01</c:v>
                      </c:pt>
                      <c:pt idx="122">
                        <c:v>2014-05-02</c:v>
                      </c:pt>
                      <c:pt idx="123">
                        <c:v>2014-05-03</c:v>
                      </c:pt>
                      <c:pt idx="124">
                        <c:v>2014-05-04</c:v>
                      </c:pt>
                      <c:pt idx="125">
                        <c:v>2014-05-05</c:v>
                      </c:pt>
                      <c:pt idx="126">
                        <c:v>2014-05-06</c:v>
                      </c:pt>
                      <c:pt idx="127">
                        <c:v>2014-05-07</c:v>
                      </c:pt>
                      <c:pt idx="128">
                        <c:v>2014-05-08</c:v>
                      </c:pt>
                      <c:pt idx="129">
                        <c:v>2014-05-09</c:v>
                      </c:pt>
                      <c:pt idx="130">
                        <c:v>2014-05-10</c:v>
                      </c:pt>
                      <c:pt idx="131">
                        <c:v>2014-05-11</c:v>
                      </c:pt>
                      <c:pt idx="132">
                        <c:v>2014-05-12</c:v>
                      </c:pt>
                      <c:pt idx="133">
                        <c:v>2014-05-13</c:v>
                      </c:pt>
                      <c:pt idx="134">
                        <c:v>2014-05-14</c:v>
                      </c:pt>
                      <c:pt idx="135">
                        <c:v>2014-05-15</c:v>
                      </c:pt>
                      <c:pt idx="136">
                        <c:v>2014-05-16</c:v>
                      </c:pt>
                      <c:pt idx="137">
                        <c:v>2014-05-17</c:v>
                      </c:pt>
                      <c:pt idx="138">
                        <c:v>2014-05-18</c:v>
                      </c:pt>
                      <c:pt idx="139">
                        <c:v>2014-05-19</c:v>
                      </c:pt>
                      <c:pt idx="140">
                        <c:v>2014-05-20</c:v>
                      </c:pt>
                      <c:pt idx="141">
                        <c:v>2014-05-21</c:v>
                      </c:pt>
                      <c:pt idx="142">
                        <c:v>2014-05-22</c:v>
                      </c:pt>
                      <c:pt idx="143">
                        <c:v>2014-05-23</c:v>
                      </c:pt>
                      <c:pt idx="144">
                        <c:v>2014-05-24</c:v>
                      </c:pt>
                      <c:pt idx="145">
                        <c:v>2014-05-25</c:v>
                      </c:pt>
                      <c:pt idx="146">
                        <c:v>2014-05-26</c:v>
                      </c:pt>
                      <c:pt idx="147">
                        <c:v>2014-05-27</c:v>
                      </c:pt>
                      <c:pt idx="148">
                        <c:v>2014-05-28</c:v>
                      </c:pt>
                      <c:pt idx="149">
                        <c:v>2014-05-29</c:v>
                      </c:pt>
                      <c:pt idx="150">
                        <c:v>2014-05-30</c:v>
                      </c:pt>
                      <c:pt idx="151">
                        <c:v>2014-05-31</c:v>
                      </c:pt>
                      <c:pt idx="152">
                        <c:v>2014-06-01</c:v>
                      </c:pt>
                      <c:pt idx="153">
                        <c:v>2014-06-02</c:v>
                      </c:pt>
                      <c:pt idx="154">
                        <c:v>2014-06-03</c:v>
                      </c:pt>
                      <c:pt idx="155">
                        <c:v>2014-06-04</c:v>
                      </c:pt>
                      <c:pt idx="156">
                        <c:v>2014-06-05</c:v>
                      </c:pt>
                      <c:pt idx="157">
                        <c:v>2014-06-06</c:v>
                      </c:pt>
                      <c:pt idx="158">
                        <c:v>2014-06-07</c:v>
                      </c:pt>
                      <c:pt idx="159">
                        <c:v>2014-06-08</c:v>
                      </c:pt>
                      <c:pt idx="160">
                        <c:v>2014-06-09</c:v>
                      </c:pt>
                      <c:pt idx="161">
                        <c:v>2014-06-10</c:v>
                      </c:pt>
                      <c:pt idx="162">
                        <c:v>2014-06-11</c:v>
                      </c:pt>
                      <c:pt idx="163">
                        <c:v>2014-06-12</c:v>
                      </c:pt>
                      <c:pt idx="164">
                        <c:v>2014-06-13</c:v>
                      </c:pt>
                      <c:pt idx="165">
                        <c:v>2014-06-14</c:v>
                      </c:pt>
                      <c:pt idx="166">
                        <c:v>2014-06-15</c:v>
                      </c:pt>
                      <c:pt idx="167">
                        <c:v>2014-06-16</c:v>
                      </c:pt>
                      <c:pt idx="168">
                        <c:v>2014-06-17</c:v>
                      </c:pt>
                      <c:pt idx="169">
                        <c:v>2014-06-18</c:v>
                      </c:pt>
                      <c:pt idx="170">
                        <c:v>2014-06-19</c:v>
                      </c:pt>
                      <c:pt idx="171">
                        <c:v>2014-06-20</c:v>
                      </c:pt>
                      <c:pt idx="172">
                        <c:v>2014-06-21</c:v>
                      </c:pt>
                      <c:pt idx="173">
                        <c:v>2014-06-22</c:v>
                      </c:pt>
                      <c:pt idx="174">
                        <c:v>2014-06-23</c:v>
                      </c:pt>
                      <c:pt idx="175">
                        <c:v>2014-06-24</c:v>
                      </c:pt>
                      <c:pt idx="176">
                        <c:v>2014-06-25</c:v>
                      </c:pt>
                      <c:pt idx="177">
                        <c:v>2014-06-26</c:v>
                      </c:pt>
                      <c:pt idx="178">
                        <c:v>2014-06-27</c:v>
                      </c:pt>
                      <c:pt idx="179">
                        <c:v>2014-06-28</c:v>
                      </c:pt>
                      <c:pt idx="180">
                        <c:v>2014-06-29</c:v>
                      </c:pt>
                      <c:pt idx="181">
                        <c:v>2014-06-30</c:v>
                      </c:pt>
                      <c:pt idx="182">
                        <c:v>2014-07-01</c:v>
                      </c:pt>
                      <c:pt idx="183">
                        <c:v>2014-07-02</c:v>
                      </c:pt>
                      <c:pt idx="184">
                        <c:v>2014-07-03</c:v>
                      </c:pt>
                      <c:pt idx="185">
                        <c:v>2014-07-04</c:v>
                      </c:pt>
                      <c:pt idx="186">
                        <c:v>2014-07-05</c:v>
                      </c:pt>
                      <c:pt idx="187">
                        <c:v>2014-07-06</c:v>
                      </c:pt>
                      <c:pt idx="188">
                        <c:v>2014-07-07</c:v>
                      </c:pt>
                      <c:pt idx="189">
                        <c:v>2014-07-08</c:v>
                      </c:pt>
                      <c:pt idx="190">
                        <c:v>2014-07-09</c:v>
                      </c:pt>
                      <c:pt idx="191">
                        <c:v>2014-07-10</c:v>
                      </c:pt>
                      <c:pt idx="192">
                        <c:v>2014-07-11</c:v>
                      </c:pt>
                      <c:pt idx="193">
                        <c:v>2014-07-12</c:v>
                      </c:pt>
                      <c:pt idx="194">
                        <c:v>2014-07-13</c:v>
                      </c:pt>
                      <c:pt idx="195">
                        <c:v>2014-07-14</c:v>
                      </c:pt>
                      <c:pt idx="196">
                        <c:v>2014-07-15</c:v>
                      </c:pt>
                      <c:pt idx="197">
                        <c:v>2014-07-16</c:v>
                      </c:pt>
                      <c:pt idx="198">
                        <c:v>2014-07-17</c:v>
                      </c:pt>
                      <c:pt idx="199">
                        <c:v>2014-07-18</c:v>
                      </c:pt>
                      <c:pt idx="200">
                        <c:v>2014-07-19</c:v>
                      </c:pt>
                      <c:pt idx="201">
                        <c:v>2014-07-20</c:v>
                      </c:pt>
                      <c:pt idx="202">
                        <c:v>2014-07-21</c:v>
                      </c:pt>
                      <c:pt idx="203">
                        <c:v>2014-07-22</c:v>
                      </c:pt>
                      <c:pt idx="204">
                        <c:v>2014-07-23</c:v>
                      </c:pt>
                      <c:pt idx="205">
                        <c:v>2014-07-24</c:v>
                      </c:pt>
                      <c:pt idx="206">
                        <c:v>2014-07-25</c:v>
                      </c:pt>
                      <c:pt idx="207">
                        <c:v>2014-07-26</c:v>
                      </c:pt>
                      <c:pt idx="208">
                        <c:v>2014-07-27</c:v>
                      </c:pt>
                      <c:pt idx="209">
                        <c:v>2014-07-28</c:v>
                      </c:pt>
                      <c:pt idx="210">
                        <c:v>2014-07-29</c:v>
                      </c:pt>
                      <c:pt idx="211">
                        <c:v>2014-07-30</c:v>
                      </c:pt>
                      <c:pt idx="212">
                        <c:v>2014-07-31</c:v>
                      </c:pt>
                      <c:pt idx="213">
                        <c:v>2014-08-01</c:v>
                      </c:pt>
                      <c:pt idx="214">
                        <c:v>2014-08-02</c:v>
                      </c:pt>
                      <c:pt idx="215">
                        <c:v>2014-08-03</c:v>
                      </c:pt>
                      <c:pt idx="216">
                        <c:v>2014-08-04</c:v>
                      </c:pt>
                      <c:pt idx="217">
                        <c:v>2014-08-05</c:v>
                      </c:pt>
                      <c:pt idx="218">
                        <c:v>2014-08-06</c:v>
                      </c:pt>
                      <c:pt idx="219">
                        <c:v>2014-08-07</c:v>
                      </c:pt>
                      <c:pt idx="220">
                        <c:v>2014-08-08</c:v>
                      </c:pt>
                      <c:pt idx="221">
                        <c:v>2014-08-09</c:v>
                      </c:pt>
                      <c:pt idx="222">
                        <c:v>2014-08-10</c:v>
                      </c:pt>
                      <c:pt idx="223">
                        <c:v>2014-08-11</c:v>
                      </c:pt>
                      <c:pt idx="224">
                        <c:v>2014-08-12</c:v>
                      </c:pt>
                      <c:pt idx="225">
                        <c:v>2014-08-13</c:v>
                      </c:pt>
                      <c:pt idx="226">
                        <c:v>2014-08-14</c:v>
                      </c:pt>
                      <c:pt idx="227">
                        <c:v>2014-08-15</c:v>
                      </c:pt>
                      <c:pt idx="228">
                        <c:v>2014-08-16</c:v>
                      </c:pt>
                      <c:pt idx="229">
                        <c:v>2014-08-17</c:v>
                      </c:pt>
                      <c:pt idx="230">
                        <c:v>2014-08-18</c:v>
                      </c:pt>
                      <c:pt idx="231">
                        <c:v>2014-08-19</c:v>
                      </c:pt>
                      <c:pt idx="232">
                        <c:v>2014-08-20</c:v>
                      </c:pt>
                      <c:pt idx="233">
                        <c:v>2014-08-21</c:v>
                      </c:pt>
                      <c:pt idx="234">
                        <c:v>2014-08-22</c:v>
                      </c:pt>
                      <c:pt idx="235">
                        <c:v>2014-08-23</c:v>
                      </c:pt>
                      <c:pt idx="236">
                        <c:v>2014-08-24</c:v>
                      </c:pt>
                      <c:pt idx="237">
                        <c:v>2014-08-25</c:v>
                      </c:pt>
                      <c:pt idx="238">
                        <c:v>2014-08-26</c:v>
                      </c:pt>
                      <c:pt idx="239">
                        <c:v>2014-08-27</c:v>
                      </c:pt>
                      <c:pt idx="240">
                        <c:v>2014-08-28</c:v>
                      </c:pt>
                      <c:pt idx="241">
                        <c:v>2014-08-29</c:v>
                      </c:pt>
                      <c:pt idx="242">
                        <c:v>2014-08-30</c:v>
                      </c:pt>
                      <c:pt idx="243">
                        <c:v>2014-08-31</c:v>
                      </c:pt>
                      <c:pt idx="244">
                        <c:v>2014-09-01</c:v>
                      </c:pt>
                      <c:pt idx="245">
                        <c:v>2014-09-02</c:v>
                      </c:pt>
                      <c:pt idx="246">
                        <c:v>2014-09-03</c:v>
                      </c:pt>
                      <c:pt idx="247">
                        <c:v>2014-09-04</c:v>
                      </c:pt>
                      <c:pt idx="248">
                        <c:v>2014-09-05</c:v>
                      </c:pt>
                      <c:pt idx="249">
                        <c:v>2014-09-06</c:v>
                      </c:pt>
                      <c:pt idx="250">
                        <c:v>2014-09-07</c:v>
                      </c:pt>
                      <c:pt idx="251">
                        <c:v>2014-09-08</c:v>
                      </c:pt>
                      <c:pt idx="252">
                        <c:v>2014-09-09</c:v>
                      </c:pt>
                      <c:pt idx="253">
                        <c:v>2014-09-10</c:v>
                      </c:pt>
                      <c:pt idx="254">
                        <c:v>2014-09-11</c:v>
                      </c:pt>
                      <c:pt idx="255">
                        <c:v>2014-09-12</c:v>
                      </c:pt>
                      <c:pt idx="256">
                        <c:v>2014-09-13</c:v>
                      </c:pt>
                      <c:pt idx="257">
                        <c:v>2014-09-14</c:v>
                      </c:pt>
                      <c:pt idx="258">
                        <c:v>2014-09-15</c:v>
                      </c:pt>
                      <c:pt idx="259">
                        <c:v>2014-09-16</c:v>
                      </c:pt>
                      <c:pt idx="260">
                        <c:v>2014-09-17</c:v>
                      </c:pt>
                      <c:pt idx="261">
                        <c:v>2014-09-18</c:v>
                      </c:pt>
                      <c:pt idx="262">
                        <c:v>2014-09-19</c:v>
                      </c:pt>
                      <c:pt idx="263">
                        <c:v>2014-09-20</c:v>
                      </c:pt>
                      <c:pt idx="264">
                        <c:v>2014-09-21</c:v>
                      </c:pt>
                      <c:pt idx="265">
                        <c:v>2014-09-22</c:v>
                      </c:pt>
                      <c:pt idx="266">
                        <c:v>2014-09-23</c:v>
                      </c:pt>
                      <c:pt idx="267">
                        <c:v>2014-09-24</c:v>
                      </c:pt>
                      <c:pt idx="268">
                        <c:v>2014-09-25</c:v>
                      </c:pt>
                      <c:pt idx="269">
                        <c:v>2014-09-26</c:v>
                      </c:pt>
                      <c:pt idx="270">
                        <c:v>2014-09-27</c:v>
                      </c:pt>
                      <c:pt idx="271">
                        <c:v>2014-09-28</c:v>
                      </c:pt>
                      <c:pt idx="272">
                        <c:v>2014-09-29</c:v>
                      </c:pt>
                      <c:pt idx="273">
                        <c:v>2014-09-30</c:v>
                      </c:pt>
                      <c:pt idx="274">
                        <c:v>2014-10-01</c:v>
                      </c:pt>
                      <c:pt idx="275">
                        <c:v>2014-10-02</c:v>
                      </c:pt>
                      <c:pt idx="276">
                        <c:v>2014-10-03</c:v>
                      </c:pt>
                      <c:pt idx="277">
                        <c:v>2014-10-04</c:v>
                      </c:pt>
                      <c:pt idx="278">
                        <c:v>2014-10-05</c:v>
                      </c:pt>
                      <c:pt idx="279">
                        <c:v>2014-10-06</c:v>
                      </c:pt>
                      <c:pt idx="280">
                        <c:v>2014-10-07</c:v>
                      </c:pt>
                      <c:pt idx="281">
                        <c:v>2014-10-08</c:v>
                      </c:pt>
                      <c:pt idx="282">
                        <c:v>2014-10-09</c:v>
                      </c:pt>
                      <c:pt idx="283">
                        <c:v>2014-10-10</c:v>
                      </c:pt>
                      <c:pt idx="284">
                        <c:v>2014-10-11</c:v>
                      </c:pt>
                      <c:pt idx="285">
                        <c:v>2014-10-12</c:v>
                      </c:pt>
                      <c:pt idx="286">
                        <c:v>2014-10-13</c:v>
                      </c:pt>
                      <c:pt idx="287">
                        <c:v>2014-10-14</c:v>
                      </c:pt>
                      <c:pt idx="288">
                        <c:v>2014-10-15</c:v>
                      </c:pt>
                      <c:pt idx="289">
                        <c:v>2014-10-16</c:v>
                      </c:pt>
                      <c:pt idx="290">
                        <c:v>2014-10-17</c:v>
                      </c:pt>
                      <c:pt idx="291">
                        <c:v>2014-10-18</c:v>
                      </c:pt>
                      <c:pt idx="292">
                        <c:v>2014-10-19</c:v>
                      </c:pt>
                      <c:pt idx="293">
                        <c:v>2014-10-20</c:v>
                      </c:pt>
                      <c:pt idx="294">
                        <c:v>2014-10-21</c:v>
                      </c:pt>
                      <c:pt idx="295">
                        <c:v>2014-10-22</c:v>
                      </c:pt>
                      <c:pt idx="296">
                        <c:v>2014-10-23</c:v>
                      </c:pt>
                      <c:pt idx="297">
                        <c:v>2014-10-24</c:v>
                      </c:pt>
                      <c:pt idx="298">
                        <c:v>2014-10-25</c:v>
                      </c:pt>
                      <c:pt idx="299">
                        <c:v>2014-10-26</c:v>
                      </c:pt>
                      <c:pt idx="300">
                        <c:v>2014-10-27</c:v>
                      </c:pt>
                      <c:pt idx="301">
                        <c:v>2014-10-28</c:v>
                      </c:pt>
                      <c:pt idx="302">
                        <c:v>2014-10-29</c:v>
                      </c:pt>
                      <c:pt idx="303">
                        <c:v>2014-10-30</c:v>
                      </c:pt>
                      <c:pt idx="304">
                        <c:v>2014-10-31</c:v>
                      </c:pt>
                      <c:pt idx="305">
                        <c:v>2014-11-01</c:v>
                      </c:pt>
                      <c:pt idx="306">
                        <c:v>2014-11-02</c:v>
                      </c:pt>
                      <c:pt idx="307">
                        <c:v>2014-11-03</c:v>
                      </c:pt>
                      <c:pt idx="308">
                        <c:v>2014-11-04</c:v>
                      </c:pt>
                      <c:pt idx="309">
                        <c:v>2014-11-05</c:v>
                      </c:pt>
                      <c:pt idx="310">
                        <c:v>2014-11-06</c:v>
                      </c:pt>
                      <c:pt idx="311">
                        <c:v>2014-11-07</c:v>
                      </c:pt>
                      <c:pt idx="312">
                        <c:v>2014-11-08</c:v>
                      </c:pt>
                      <c:pt idx="313">
                        <c:v>2014-11-09</c:v>
                      </c:pt>
                      <c:pt idx="314">
                        <c:v>2014-11-10</c:v>
                      </c:pt>
                      <c:pt idx="315">
                        <c:v>2014-11-11</c:v>
                      </c:pt>
                      <c:pt idx="316">
                        <c:v>2014-11-12</c:v>
                      </c:pt>
                      <c:pt idx="317">
                        <c:v>2014-11-13</c:v>
                      </c:pt>
                      <c:pt idx="318">
                        <c:v>2014-11-14</c:v>
                      </c:pt>
                      <c:pt idx="319">
                        <c:v>2014-11-15</c:v>
                      </c:pt>
                      <c:pt idx="320">
                        <c:v>2014-11-16</c:v>
                      </c:pt>
                      <c:pt idx="321">
                        <c:v>2014-11-17</c:v>
                      </c:pt>
                      <c:pt idx="322">
                        <c:v>2014-11-18</c:v>
                      </c:pt>
                      <c:pt idx="323">
                        <c:v>2014-11-19</c:v>
                      </c:pt>
                      <c:pt idx="324">
                        <c:v>2014-11-20</c:v>
                      </c:pt>
                      <c:pt idx="325">
                        <c:v>2014-11-21</c:v>
                      </c:pt>
                      <c:pt idx="326">
                        <c:v>2014-11-22</c:v>
                      </c:pt>
                      <c:pt idx="327">
                        <c:v>2014-11-23</c:v>
                      </c:pt>
                      <c:pt idx="328">
                        <c:v>2014-11-24</c:v>
                      </c:pt>
                      <c:pt idx="329">
                        <c:v>2014-11-25</c:v>
                      </c:pt>
                      <c:pt idx="330">
                        <c:v>2014-11-26</c:v>
                      </c:pt>
                      <c:pt idx="331">
                        <c:v>2014-11-27</c:v>
                      </c:pt>
                      <c:pt idx="332">
                        <c:v>2014-11-28</c:v>
                      </c:pt>
                      <c:pt idx="333">
                        <c:v>2014-11-29</c:v>
                      </c:pt>
                      <c:pt idx="334">
                        <c:v>2014-11-30</c:v>
                      </c:pt>
                      <c:pt idx="335">
                        <c:v>2014-12-01</c:v>
                      </c:pt>
                      <c:pt idx="336">
                        <c:v>2014-12-02</c:v>
                      </c:pt>
                      <c:pt idx="337">
                        <c:v>2014-12-03</c:v>
                      </c:pt>
                      <c:pt idx="338">
                        <c:v>2014-12-04</c:v>
                      </c:pt>
                      <c:pt idx="339">
                        <c:v>2014-12-05</c:v>
                      </c:pt>
                      <c:pt idx="340">
                        <c:v>2014-12-06</c:v>
                      </c:pt>
                      <c:pt idx="341">
                        <c:v>2014-12-07</c:v>
                      </c:pt>
                      <c:pt idx="342">
                        <c:v>2014-12-08</c:v>
                      </c:pt>
                      <c:pt idx="343">
                        <c:v>2014-12-09</c:v>
                      </c:pt>
                      <c:pt idx="344">
                        <c:v>2014-12-10</c:v>
                      </c:pt>
                      <c:pt idx="345">
                        <c:v>2014-12-11</c:v>
                      </c:pt>
                      <c:pt idx="346">
                        <c:v>2014-12-12</c:v>
                      </c:pt>
                      <c:pt idx="347">
                        <c:v>2014-12-13</c:v>
                      </c:pt>
                      <c:pt idx="348">
                        <c:v>2014-12-14</c:v>
                      </c:pt>
                      <c:pt idx="349">
                        <c:v>2014-12-15</c:v>
                      </c:pt>
                      <c:pt idx="350">
                        <c:v>2014-12-16</c:v>
                      </c:pt>
                      <c:pt idx="351">
                        <c:v>2014-12-17</c:v>
                      </c:pt>
                      <c:pt idx="352">
                        <c:v>2014-12-18</c:v>
                      </c:pt>
                      <c:pt idx="353">
                        <c:v>2014-12-19</c:v>
                      </c:pt>
                      <c:pt idx="354">
                        <c:v>2014-12-20</c:v>
                      </c:pt>
                      <c:pt idx="355">
                        <c:v>2014-12-21</c:v>
                      </c:pt>
                      <c:pt idx="356">
                        <c:v>2014-12-22</c:v>
                      </c:pt>
                      <c:pt idx="357">
                        <c:v>2014-12-23</c:v>
                      </c:pt>
                      <c:pt idx="358">
                        <c:v>2014-12-24</c:v>
                      </c:pt>
                      <c:pt idx="359">
                        <c:v>2014-12-25</c:v>
                      </c:pt>
                      <c:pt idx="360">
                        <c:v>2014-12-26</c:v>
                      </c:pt>
                      <c:pt idx="361">
                        <c:v>2014-12-27</c:v>
                      </c:pt>
                      <c:pt idx="362">
                        <c:v>2014-12-28</c:v>
                      </c:pt>
                      <c:pt idx="363">
                        <c:v>2014-12-29</c:v>
                      </c:pt>
                      <c:pt idx="364">
                        <c:v>2014-12-30</c:v>
                      </c:pt>
                      <c:pt idx="365">
                        <c:v>2014-12-31</c:v>
                      </c:pt>
                      <c:pt idx="366">
                        <c:v>2015-01-01</c:v>
                      </c:pt>
                      <c:pt idx="367">
                        <c:v>2015-01-02</c:v>
                      </c:pt>
                      <c:pt idx="368">
                        <c:v>2015-01-03</c:v>
                      </c:pt>
                      <c:pt idx="369">
                        <c:v>2015-01-04</c:v>
                      </c:pt>
                      <c:pt idx="370">
                        <c:v>2015-01-05</c:v>
                      </c:pt>
                      <c:pt idx="371">
                        <c:v>2015-01-06</c:v>
                      </c:pt>
                      <c:pt idx="372">
                        <c:v>2015-01-07</c:v>
                      </c:pt>
                      <c:pt idx="373">
                        <c:v>2015-01-08</c:v>
                      </c:pt>
                      <c:pt idx="374">
                        <c:v>2015-01-09</c:v>
                      </c:pt>
                      <c:pt idx="375">
                        <c:v>2015-01-10</c:v>
                      </c:pt>
                      <c:pt idx="376">
                        <c:v>2015-01-11</c:v>
                      </c:pt>
                      <c:pt idx="377">
                        <c:v>2015-01-12</c:v>
                      </c:pt>
                      <c:pt idx="378">
                        <c:v>2015-01-13</c:v>
                      </c:pt>
                      <c:pt idx="379">
                        <c:v>2015-01-14</c:v>
                      </c:pt>
                      <c:pt idx="380">
                        <c:v>2015-01-15</c:v>
                      </c:pt>
                      <c:pt idx="381">
                        <c:v>2015-01-16</c:v>
                      </c:pt>
                      <c:pt idx="382">
                        <c:v>2015-01-17</c:v>
                      </c:pt>
                      <c:pt idx="383">
                        <c:v>2015-01-18</c:v>
                      </c:pt>
                      <c:pt idx="384">
                        <c:v>2015-01-19</c:v>
                      </c:pt>
                      <c:pt idx="385">
                        <c:v>2015-01-20</c:v>
                      </c:pt>
                      <c:pt idx="386">
                        <c:v>2015-01-21</c:v>
                      </c:pt>
                      <c:pt idx="387">
                        <c:v>2015-01-22</c:v>
                      </c:pt>
                      <c:pt idx="388">
                        <c:v>2015-01-23</c:v>
                      </c:pt>
                      <c:pt idx="389">
                        <c:v>2015-01-24</c:v>
                      </c:pt>
                      <c:pt idx="390">
                        <c:v>2015-01-25</c:v>
                      </c:pt>
                      <c:pt idx="391">
                        <c:v>2015-01-26</c:v>
                      </c:pt>
                      <c:pt idx="392">
                        <c:v>2015-01-27</c:v>
                      </c:pt>
                      <c:pt idx="393">
                        <c:v>2015-01-28</c:v>
                      </c:pt>
                      <c:pt idx="394">
                        <c:v>2015-01-29</c:v>
                      </c:pt>
                      <c:pt idx="395">
                        <c:v>2015-01-30</c:v>
                      </c:pt>
                      <c:pt idx="396">
                        <c:v>2015-01-31</c:v>
                      </c:pt>
                      <c:pt idx="397">
                        <c:v>2015-02-01</c:v>
                      </c:pt>
                      <c:pt idx="398">
                        <c:v>2015-02-02</c:v>
                      </c:pt>
                      <c:pt idx="399">
                        <c:v>2015-02-03</c:v>
                      </c:pt>
                      <c:pt idx="400">
                        <c:v>2015-02-04</c:v>
                      </c:pt>
                      <c:pt idx="401">
                        <c:v>2015-02-05</c:v>
                      </c:pt>
                      <c:pt idx="402">
                        <c:v>2015-02-06</c:v>
                      </c:pt>
                      <c:pt idx="403">
                        <c:v>2015-02-07</c:v>
                      </c:pt>
                      <c:pt idx="404">
                        <c:v>2015-02-08</c:v>
                      </c:pt>
                      <c:pt idx="405">
                        <c:v>2015-02-09</c:v>
                      </c:pt>
                      <c:pt idx="406">
                        <c:v>2015-02-10</c:v>
                      </c:pt>
                      <c:pt idx="407">
                        <c:v>2015-02-11</c:v>
                      </c:pt>
                      <c:pt idx="408">
                        <c:v>2015-02-12</c:v>
                      </c:pt>
                      <c:pt idx="409">
                        <c:v>2015-02-13</c:v>
                      </c:pt>
                      <c:pt idx="410">
                        <c:v>2015-02-14</c:v>
                      </c:pt>
                      <c:pt idx="411">
                        <c:v>2015-02-15</c:v>
                      </c:pt>
                      <c:pt idx="412">
                        <c:v>2015-02-16</c:v>
                      </c:pt>
                      <c:pt idx="413">
                        <c:v>2015-02-17</c:v>
                      </c:pt>
                      <c:pt idx="414">
                        <c:v>2015-02-18</c:v>
                      </c:pt>
                      <c:pt idx="415">
                        <c:v>2015-02-19</c:v>
                      </c:pt>
                      <c:pt idx="416">
                        <c:v>2015-02-20</c:v>
                      </c:pt>
                      <c:pt idx="417">
                        <c:v>2015-02-21</c:v>
                      </c:pt>
                      <c:pt idx="418">
                        <c:v>2015-02-22</c:v>
                      </c:pt>
                      <c:pt idx="419">
                        <c:v>2015-02-23</c:v>
                      </c:pt>
                      <c:pt idx="420">
                        <c:v>2015-02-24</c:v>
                      </c:pt>
                      <c:pt idx="421">
                        <c:v>2015-02-25</c:v>
                      </c:pt>
                      <c:pt idx="422">
                        <c:v>2015-02-26</c:v>
                      </c:pt>
                      <c:pt idx="423">
                        <c:v>2015-02-27</c:v>
                      </c:pt>
                      <c:pt idx="424">
                        <c:v>2015-02-28</c:v>
                      </c:pt>
                      <c:pt idx="425">
                        <c:v>2015-03-01</c:v>
                      </c:pt>
                      <c:pt idx="426">
                        <c:v>2015-03-02</c:v>
                      </c:pt>
                      <c:pt idx="427">
                        <c:v>2015-03-03</c:v>
                      </c:pt>
                      <c:pt idx="428">
                        <c:v>2015-03-04</c:v>
                      </c:pt>
                      <c:pt idx="429">
                        <c:v>2015-03-05</c:v>
                      </c:pt>
                      <c:pt idx="430">
                        <c:v>2015-03-06</c:v>
                      </c:pt>
                      <c:pt idx="431">
                        <c:v>2015-03-07</c:v>
                      </c:pt>
                      <c:pt idx="432">
                        <c:v>2015-03-08</c:v>
                      </c:pt>
                      <c:pt idx="433">
                        <c:v>2015-03-09</c:v>
                      </c:pt>
                      <c:pt idx="434">
                        <c:v>2015-03-10</c:v>
                      </c:pt>
                      <c:pt idx="435">
                        <c:v>2015-03-11</c:v>
                      </c:pt>
                      <c:pt idx="436">
                        <c:v>2015-03-12</c:v>
                      </c:pt>
                      <c:pt idx="437">
                        <c:v>2015-03-13</c:v>
                      </c:pt>
                      <c:pt idx="438">
                        <c:v>2015-03-14</c:v>
                      </c:pt>
                      <c:pt idx="439">
                        <c:v>2015-03-15</c:v>
                      </c:pt>
                      <c:pt idx="440">
                        <c:v>2015-03-16</c:v>
                      </c:pt>
                      <c:pt idx="441">
                        <c:v>2015-03-17</c:v>
                      </c:pt>
                      <c:pt idx="442">
                        <c:v>2015-03-18</c:v>
                      </c:pt>
                      <c:pt idx="443">
                        <c:v>2015-03-19</c:v>
                      </c:pt>
                      <c:pt idx="444">
                        <c:v>2015-03-20</c:v>
                      </c:pt>
                      <c:pt idx="445">
                        <c:v>2015-03-21</c:v>
                      </c:pt>
                      <c:pt idx="446">
                        <c:v>2015-03-22</c:v>
                      </c:pt>
                      <c:pt idx="447">
                        <c:v>2015-03-23</c:v>
                      </c:pt>
                      <c:pt idx="448">
                        <c:v>2015-03-24</c:v>
                      </c:pt>
                      <c:pt idx="449">
                        <c:v>2015-03-25</c:v>
                      </c:pt>
                      <c:pt idx="450">
                        <c:v>2015-03-26</c:v>
                      </c:pt>
                      <c:pt idx="451">
                        <c:v>2015-03-27</c:v>
                      </c:pt>
                      <c:pt idx="452">
                        <c:v>2015-03-28</c:v>
                      </c:pt>
                      <c:pt idx="453">
                        <c:v>2015-03-29</c:v>
                      </c:pt>
                      <c:pt idx="454">
                        <c:v>2015-03-30</c:v>
                      </c:pt>
                      <c:pt idx="455">
                        <c:v>2015-03-31</c:v>
                      </c:pt>
                      <c:pt idx="456">
                        <c:v>2015-04-01</c:v>
                      </c:pt>
                      <c:pt idx="457">
                        <c:v>2015-04-02</c:v>
                      </c:pt>
                      <c:pt idx="458">
                        <c:v>2015-04-03</c:v>
                      </c:pt>
                      <c:pt idx="459">
                        <c:v>2015-04-04</c:v>
                      </c:pt>
                      <c:pt idx="460">
                        <c:v>2015-04-05</c:v>
                      </c:pt>
                      <c:pt idx="461">
                        <c:v>2015-04-06</c:v>
                      </c:pt>
                      <c:pt idx="462">
                        <c:v>2015-04-07</c:v>
                      </c:pt>
                      <c:pt idx="463">
                        <c:v>2015-04-08</c:v>
                      </c:pt>
                      <c:pt idx="464">
                        <c:v>2015-04-09</c:v>
                      </c:pt>
                      <c:pt idx="465">
                        <c:v>2015-04-10</c:v>
                      </c:pt>
                      <c:pt idx="466">
                        <c:v>2015-04-11</c:v>
                      </c:pt>
                      <c:pt idx="467">
                        <c:v>2015-04-12</c:v>
                      </c:pt>
                      <c:pt idx="468">
                        <c:v>2015-04-13</c:v>
                      </c:pt>
                      <c:pt idx="469">
                        <c:v>2015-04-14</c:v>
                      </c:pt>
                      <c:pt idx="470">
                        <c:v>2015-04-15</c:v>
                      </c:pt>
                      <c:pt idx="471">
                        <c:v>2015-04-16</c:v>
                      </c:pt>
                      <c:pt idx="472">
                        <c:v>2015-04-17</c:v>
                      </c:pt>
                      <c:pt idx="473">
                        <c:v>2015-04-18</c:v>
                      </c:pt>
                      <c:pt idx="474">
                        <c:v>2015-04-19</c:v>
                      </c:pt>
                      <c:pt idx="475">
                        <c:v>2015-04-20</c:v>
                      </c:pt>
                      <c:pt idx="476">
                        <c:v>2015-04-21</c:v>
                      </c:pt>
                      <c:pt idx="477">
                        <c:v>2015-04-22</c:v>
                      </c:pt>
                      <c:pt idx="478">
                        <c:v>2015-04-23</c:v>
                      </c:pt>
                      <c:pt idx="479">
                        <c:v>2015-04-24</c:v>
                      </c:pt>
                      <c:pt idx="480">
                        <c:v>2015-04-25</c:v>
                      </c:pt>
                      <c:pt idx="481">
                        <c:v>2015-04-26</c:v>
                      </c:pt>
                      <c:pt idx="482">
                        <c:v>2015-04-27</c:v>
                      </c:pt>
                      <c:pt idx="483">
                        <c:v>2015-04-28</c:v>
                      </c:pt>
                      <c:pt idx="484">
                        <c:v>2015-04-29</c:v>
                      </c:pt>
                      <c:pt idx="485">
                        <c:v>2015-04-30</c:v>
                      </c:pt>
                      <c:pt idx="486">
                        <c:v>2015-05-01</c:v>
                      </c:pt>
                      <c:pt idx="487">
                        <c:v>2015-05-02</c:v>
                      </c:pt>
                      <c:pt idx="488">
                        <c:v>2015-05-03</c:v>
                      </c:pt>
                      <c:pt idx="489">
                        <c:v>2015-05-04</c:v>
                      </c:pt>
                      <c:pt idx="490">
                        <c:v>2015-05-05</c:v>
                      </c:pt>
                      <c:pt idx="491">
                        <c:v>2015-05-06</c:v>
                      </c:pt>
                      <c:pt idx="492">
                        <c:v>2015-05-07</c:v>
                      </c:pt>
                      <c:pt idx="493">
                        <c:v>2015-05-08</c:v>
                      </c:pt>
                      <c:pt idx="494">
                        <c:v>2015-05-09</c:v>
                      </c:pt>
                      <c:pt idx="495">
                        <c:v>2015-05-10</c:v>
                      </c:pt>
                      <c:pt idx="496">
                        <c:v>2015-05-11</c:v>
                      </c:pt>
                      <c:pt idx="497">
                        <c:v>2015-05-12</c:v>
                      </c:pt>
                      <c:pt idx="498">
                        <c:v>2015-05-13</c:v>
                      </c:pt>
                      <c:pt idx="499">
                        <c:v>2015-05-14</c:v>
                      </c:pt>
                      <c:pt idx="500">
                        <c:v>2015-05-15</c:v>
                      </c:pt>
                      <c:pt idx="501">
                        <c:v>2015-05-16</c:v>
                      </c:pt>
                      <c:pt idx="502">
                        <c:v>2015-05-17</c:v>
                      </c:pt>
                      <c:pt idx="503">
                        <c:v>2015-05-18</c:v>
                      </c:pt>
                      <c:pt idx="504">
                        <c:v>2015-05-19</c:v>
                      </c:pt>
                      <c:pt idx="505">
                        <c:v>2015-05-20</c:v>
                      </c:pt>
                      <c:pt idx="506">
                        <c:v>2015-05-21</c:v>
                      </c:pt>
                      <c:pt idx="507">
                        <c:v>2015-05-22</c:v>
                      </c:pt>
                      <c:pt idx="508">
                        <c:v>2015-05-23</c:v>
                      </c:pt>
                      <c:pt idx="509">
                        <c:v>2015-05-24</c:v>
                      </c:pt>
                      <c:pt idx="510">
                        <c:v>2015-05-25</c:v>
                      </c:pt>
                      <c:pt idx="511">
                        <c:v>2015-05-26</c:v>
                      </c:pt>
                      <c:pt idx="512">
                        <c:v>2015-05-27</c:v>
                      </c:pt>
                      <c:pt idx="513">
                        <c:v>2015-05-28</c:v>
                      </c:pt>
                      <c:pt idx="514">
                        <c:v>2015-05-29</c:v>
                      </c:pt>
                      <c:pt idx="515">
                        <c:v>2015-05-30</c:v>
                      </c:pt>
                      <c:pt idx="516">
                        <c:v>2015-05-31</c:v>
                      </c:pt>
                      <c:pt idx="517">
                        <c:v>2015-06-01</c:v>
                      </c:pt>
                      <c:pt idx="518">
                        <c:v>2015-06-02</c:v>
                      </c:pt>
                      <c:pt idx="519">
                        <c:v>2015-06-03</c:v>
                      </c:pt>
                      <c:pt idx="520">
                        <c:v>2015-06-04</c:v>
                      </c:pt>
                      <c:pt idx="521">
                        <c:v>2015-06-05</c:v>
                      </c:pt>
                      <c:pt idx="522">
                        <c:v>2015-06-06</c:v>
                      </c:pt>
                      <c:pt idx="523">
                        <c:v>2015-06-07</c:v>
                      </c:pt>
                      <c:pt idx="524">
                        <c:v>2015-06-08</c:v>
                      </c:pt>
                      <c:pt idx="525">
                        <c:v>2015-06-09</c:v>
                      </c:pt>
                      <c:pt idx="526">
                        <c:v>2015-06-10</c:v>
                      </c:pt>
                      <c:pt idx="527">
                        <c:v>2015-06-11</c:v>
                      </c:pt>
                      <c:pt idx="528">
                        <c:v>2015-06-12</c:v>
                      </c:pt>
                      <c:pt idx="529">
                        <c:v>2015-06-13</c:v>
                      </c:pt>
                      <c:pt idx="530">
                        <c:v>2015-06-14</c:v>
                      </c:pt>
                      <c:pt idx="531">
                        <c:v>2015-06-15</c:v>
                      </c:pt>
                      <c:pt idx="532">
                        <c:v>2015-06-16</c:v>
                      </c:pt>
                      <c:pt idx="533">
                        <c:v>2015-06-17</c:v>
                      </c:pt>
                      <c:pt idx="534">
                        <c:v>2015-06-18</c:v>
                      </c:pt>
                      <c:pt idx="535">
                        <c:v>2015-06-19</c:v>
                      </c:pt>
                      <c:pt idx="536">
                        <c:v>2015-06-20</c:v>
                      </c:pt>
                      <c:pt idx="537">
                        <c:v>2015-06-21</c:v>
                      </c:pt>
                      <c:pt idx="538">
                        <c:v>2015-06-22</c:v>
                      </c:pt>
                      <c:pt idx="539">
                        <c:v>2015-06-23</c:v>
                      </c:pt>
                      <c:pt idx="540">
                        <c:v>2015-06-24</c:v>
                      </c:pt>
                      <c:pt idx="541">
                        <c:v>2015-06-25</c:v>
                      </c:pt>
                      <c:pt idx="542">
                        <c:v>2015-06-26</c:v>
                      </c:pt>
                      <c:pt idx="543">
                        <c:v>2015-06-27</c:v>
                      </c:pt>
                      <c:pt idx="544">
                        <c:v>2015-06-28</c:v>
                      </c:pt>
                      <c:pt idx="545">
                        <c:v>2015-06-29</c:v>
                      </c:pt>
                      <c:pt idx="546">
                        <c:v>2015-06-30</c:v>
                      </c:pt>
                      <c:pt idx="547">
                        <c:v>2015-07-01</c:v>
                      </c:pt>
                      <c:pt idx="548">
                        <c:v>2015-07-02</c:v>
                      </c:pt>
                      <c:pt idx="549">
                        <c:v>2015-07-03</c:v>
                      </c:pt>
                      <c:pt idx="550">
                        <c:v>2015-07-04</c:v>
                      </c:pt>
                      <c:pt idx="551">
                        <c:v>2015-07-05</c:v>
                      </c:pt>
                      <c:pt idx="552">
                        <c:v>2015-07-06</c:v>
                      </c:pt>
                      <c:pt idx="553">
                        <c:v>2015-07-07</c:v>
                      </c:pt>
                      <c:pt idx="554">
                        <c:v>2015-07-08</c:v>
                      </c:pt>
                      <c:pt idx="555">
                        <c:v>2015-07-09</c:v>
                      </c:pt>
                      <c:pt idx="556">
                        <c:v>2015-07-10</c:v>
                      </c:pt>
                      <c:pt idx="557">
                        <c:v>2015-07-11</c:v>
                      </c:pt>
                      <c:pt idx="558">
                        <c:v>2015-07-12</c:v>
                      </c:pt>
                      <c:pt idx="559">
                        <c:v>2015-07-13</c:v>
                      </c:pt>
                      <c:pt idx="560">
                        <c:v>2015-07-14</c:v>
                      </c:pt>
                      <c:pt idx="561">
                        <c:v>2015-07-15</c:v>
                      </c:pt>
                      <c:pt idx="562">
                        <c:v>2015-07-16</c:v>
                      </c:pt>
                      <c:pt idx="563">
                        <c:v>2015-07-17</c:v>
                      </c:pt>
                      <c:pt idx="564">
                        <c:v>2015-07-18</c:v>
                      </c:pt>
                      <c:pt idx="565">
                        <c:v>2015-07-19</c:v>
                      </c:pt>
                      <c:pt idx="566">
                        <c:v>2015-07-20</c:v>
                      </c:pt>
                      <c:pt idx="567">
                        <c:v>2015-07-21</c:v>
                      </c:pt>
                      <c:pt idx="568">
                        <c:v>2015-07-22</c:v>
                      </c:pt>
                      <c:pt idx="569">
                        <c:v>2015-07-23</c:v>
                      </c:pt>
                      <c:pt idx="570">
                        <c:v>2015-07-24</c:v>
                      </c:pt>
                      <c:pt idx="571">
                        <c:v>2015-07-25</c:v>
                      </c:pt>
                      <c:pt idx="572">
                        <c:v>2015-07-26</c:v>
                      </c:pt>
                      <c:pt idx="573">
                        <c:v>2015-07-27</c:v>
                      </c:pt>
                      <c:pt idx="574">
                        <c:v>2015-07-28</c:v>
                      </c:pt>
                      <c:pt idx="575">
                        <c:v>2015-07-29</c:v>
                      </c:pt>
                      <c:pt idx="576">
                        <c:v>2015-07-30</c:v>
                      </c:pt>
                      <c:pt idx="577">
                        <c:v>2015-07-31</c:v>
                      </c:pt>
                      <c:pt idx="578">
                        <c:v>2015-08-01</c:v>
                      </c:pt>
                      <c:pt idx="579">
                        <c:v>2015-08-02</c:v>
                      </c:pt>
                      <c:pt idx="580">
                        <c:v>2015-08-03</c:v>
                      </c:pt>
                      <c:pt idx="581">
                        <c:v>2015-08-04</c:v>
                      </c:pt>
                      <c:pt idx="582">
                        <c:v>2015-08-05</c:v>
                      </c:pt>
                      <c:pt idx="583">
                        <c:v>2015-08-06</c:v>
                      </c:pt>
                      <c:pt idx="584">
                        <c:v>2015-08-07</c:v>
                      </c:pt>
                      <c:pt idx="585">
                        <c:v>2015-08-08</c:v>
                      </c:pt>
                      <c:pt idx="586">
                        <c:v>2015-08-09</c:v>
                      </c:pt>
                      <c:pt idx="587">
                        <c:v>2015-08-10</c:v>
                      </c:pt>
                      <c:pt idx="588">
                        <c:v>2015-08-11</c:v>
                      </c:pt>
                      <c:pt idx="589">
                        <c:v>2015-08-12</c:v>
                      </c:pt>
                      <c:pt idx="590">
                        <c:v>2015-08-13</c:v>
                      </c:pt>
                      <c:pt idx="591">
                        <c:v>2015-08-14</c:v>
                      </c:pt>
                      <c:pt idx="592">
                        <c:v>2015-08-15</c:v>
                      </c:pt>
                      <c:pt idx="593">
                        <c:v>2015-08-16</c:v>
                      </c:pt>
                      <c:pt idx="594">
                        <c:v>2015-08-17</c:v>
                      </c:pt>
                      <c:pt idx="595">
                        <c:v>2015-08-18</c:v>
                      </c:pt>
                      <c:pt idx="596">
                        <c:v>2015-08-19</c:v>
                      </c:pt>
                      <c:pt idx="597">
                        <c:v>2015-08-20</c:v>
                      </c:pt>
                      <c:pt idx="598">
                        <c:v>2015-08-21</c:v>
                      </c:pt>
                      <c:pt idx="599">
                        <c:v>2015-08-22</c:v>
                      </c:pt>
                      <c:pt idx="600">
                        <c:v>2015-08-23</c:v>
                      </c:pt>
                      <c:pt idx="601">
                        <c:v>2015-08-24</c:v>
                      </c:pt>
                      <c:pt idx="602">
                        <c:v>2015-08-25</c:v>
                      </c:pt>
                      <c:pt idx="603">
                        <c:v>2015-08-26</c:v>
                      </c:pt>
                      <c:pt idx="604">
                        <c:v>2015-08-27</c:v>
                      </c:pt>
                      <c:pt idx="605">
                        <c:v>2015-08-28</c:v>
                      </c:pt>
                      <c:pt idx="606">
                        <c:v>2015-08-29</c:v>
                      </c:pt>
                      <c:pt idx="607">
                        <c:v>2015-08-30</c:v>
                      </c:pt>
                      <c:pt idx="608">
                        <c:v>2015-08-31</c:v>
                      </c:pt>
                      <c:pt idx="609">
                        <c:v>2015-09-01</c:v>
                      </c:pt>
                      <c:pt idx="610">
                        <c:v>2015-09-02</c:v>
                      </c:pt>
                      <c:pt idx="611">
                        <c:v>2015-09-03</c:v>
                      </c:pt>
                      <c:pt idx="612">
                        <c:v>2015-09-04</c:v>
                      </c:pt>
                      <c:pt idx="613">
                        <c:v>2015-09-05</c:v>
                      </c:pt>
                      <c:pt idx="614">
                        <c:v>2015-09-06</c:v>
                      </c:pt>
                      <c:pt idx="615">
                        <c:v>2015-09-07</c:v>
                      </c:pt>
                      <c:pt idx="616">
                        <c:v>2015-09-08</c:v>
                      </c:pt>
                      <c:pt idx="617">
                        <c:v>2015-09-09</c:v>
                      </c:pt>
                      <c:pt idx="618">
                        <c:v>2015-09-10</c:v>
                      </c:pt>
                      <c:pt idx="619">
                        <c:v>2015-09-11</c:v>
                      </c:pt>
                      <c:pt idx="620">
                        <c:v>2015-09-12</c:v>
                      </c:pt>
                      <c:pt idx="621">
                        <c:v>2015-09-13</c:v>
                      </c:pt>
                      <c:pt idx="622">
                        <c:v>2015-09-14</c:v>
                      </c:pt>
                      <c:pt idx="623">
                        <c:v>2015-09-15</c:v>
                      </c:pt>
                      <c:pt idx="624">
                        <c:v>2015-09-16</c:v>
                      </c:pt>
                      <c:pt idx="625">
                        <c:v>2015-09-17</c:v>
                      </c:pt>
                      <c:pt idx="626">
                        <c:v>2015-09-18</c:v>
                      </c:pt>
                      <c:pt idx="627">
                        <c:v>2015-09-19</c:v>
                      </c:pt>
                      <c:pt idx="628">
                        <c:v>2015-09-20</c:v>
                      </c:pt>
                      <c:pt idx="629">
                        <c:v>2015-09-21</c:v>
                      </c:pt>
                      <c:pt idx="630">
                        <c:v>2015-09-22</c:v>
                      </c:pt>
                      <c:pt idx="631">
                        <c:v>2015-09-23</c:v>
                      </c:pt>
                      <c:pt idx="632">
                        <c:v>2015-09-24</c:v>
                      </c:pt>
                      <c:pt idx="633">
                        <c:v>2015-09-25</c:v>
                      </c:pt>
                      <c:pt idx="634">
                        <c:v>2015-09-26</c:v>
                      </c:pt>
                      <c:pt idx="635">
                        <c:v>2015-09-27</c:v>
                      </c:pt>
                      <c:pt idx="636">
                        <c:v>2015-09-28</c:v>
                      </c:pt>
                      <c:pt idx="637">
                        <c:v>2015-09-29</c:v>
                      </c:pt>
                      <c:pt idx="638">
                        <c:v>2015-09-30</c:v>
                      </c:pt>
                      <c:pt idx="639">
                        <c:v>2015-10-01</c:v>
                      </c:pt>
                      <c:pt idx="640">
                        <c:v>2015-10-02</c:v>
                      </c:pt>
                      <c:pt idx="641">
                        <c:v>2015-10-03</c:v>
                      </c:pt>
                      <c:pt idx="642">
                        <c:v>2015-10-04</c:v>
                      </c:pt>
                      <c:pt idx="643">
                        <c:v>2015-10-05</c:v>
                      </c:pt>
                      <c:pt idx="644">
                        <c:v>2015-10-06</c:v>
                      </c:pt>
                      <c:pt idx="645">
                        <c:v>2015-10-07</c:v>
                      </c:pt>
                      <c:pt idx="646">
                        <c:v>2015-10-08</c:v>
                      </c:pt>
                      <c:pt idx="647">
                        <c:v>2015-10-09</c:v>
                      </c:pt>
                      <c:pt idx="648">
                        <c:v>2015-10-10</c:v>
                      </c:pt>
                      <c:pt idx="649">
                        <c:v>2015-10-11</c:v>
                      </c:pt>
                      <c:pt idx="650">
                        <c:v>2015-10-12</c:v>
                      </c:pt>
                      <c:pt idx="651">
                        <c:v>2015-10-13</c:v>
                      </c:pt>
                      <c:pt idx="652">
                        <c:v>2015-10-14</c:v>
                      </c:pt>
                      <c:pt idx="653">
                        <c:v>2015-10-15</c:v>
                      </c:pt>
                      <c:pt idx="654">
                        <c:v>2015-10-16</c:v>
                      </c:pt>
                      <c:pt idx="655">
                        <c:v>2015-10-17</c:v>
                      </c:pt>
                      <c:pt idx="656">
                        <c:v>2015-10-18</c:v>
                      </c:pt>
                      <c:pt idx="657">
                        <c:v>2015-10-19</c:v>
                      </c:pt>
                      <c:pt idx="658">
                        <c:v>2015-10-20</c:v>
                      </c:pt>
                      <c:pt idx="659">
                        <c:v>2015-10-21</c:v>
                      </c:pt>
                      <c:pt idx="660">
                        <c:v>2015-10-22</c:v>
                      </c:pt>
                      <c:pt idx="661">
                        <c:v>2015-10-23</c:v>
                      </c:pt>
                      <c:pt idx="662">
                        <c:v>2015-10-24</c:v>
                      </c:pt>
                      <c:pt idx="663">
                        <c:v>2015-10-25</c:v>
                      </c:pt>
                      <c:pt idx="664">
                        <c:v>2015-10-26</c:v>
                      </c:pt>
                      <c:pt idx="665">
                        <c:v>2015-10-27</c:v>
                      </c:pt>
                      <c:pt idx="666">
                        <c:v>2015-10-28</c:v>
                      </c:pt>
                      <c:pt idx="667">
                        <c:v>2015-10-29</c:v>
                      </c:pt>
                      <c:pt idx="668">
                        <c:v>2015-10-30</c:v>
                      </c:pt>
                      <c:pt idx="669">
                        <c:v>2015-10-31</c:v>
                      </c:pt>
                      <c:pt idx="670">
                        <c:v>2015-11-01</c:v>
                      </c:pt>
                      <c:pt idx="671">
                        <c:v>2015-11-02</c:v>
                      </c:pt>
                      <c:pt idx="672">
                        <c:v>2015-11-03</c:v>
                      </c:pt>
                      <c:pt idx="673">
                        <c:v>2015-11-04</c:v>
                      </c:pt>
                      <c:pt idx="674">
                        <c:v>2015-11-05</c:v>
                      </c:pt>
                      <c:pt idx="675">
                        <c:v>2015-11-06</c:v>
                      </c:pt>
                      <c:pt idx="676">
                        <c:v>2015-11-07</c:v>
                      </c:pt>
                      <c:pt idx="677">
                        <c:v>2015-11-08</c:v>
                      </c:pt>
                      <c:pt idx="678">
                        <c:v>2015-11-09</c:v>
                      </c:pt>
                      <c:pt idx="679">
                        <c:v>2015-11-10</c:v>
                      </c:pt>
                      <c:pt idx="680">
                        <c:v>2015-11-11</c:v>
                      </c:pt>
                      <c:pt idx="681">
                        <c:v>2015-11-12</c:v>
                      </c:pt>
                      <c:pt idx="682">
                        <c:v>2015-11-13</c:v>
                      </c:pt>
                      <c:pt idx="683">
                        <c:v>2015-11-14</c:v>
                      </c:pt>
                      <c:pt idx="684">
                        <c:v>2015-11-15</c:v>
                      </c:pt>
                      <c:pt idx="685">
                        <c:v>2015-11-16</c:v>
                      </c:pt>
                      <c:pt idx="686">
                        <c:v>2015-11-17</c:v>
                      </c:pt>
                      <c:pt idx="687">
                        <c:v>2015-11-18</c:v>
                      </c:pt>
                      <c:pt idx="688">
                        <c:v>2015-11-19</c:v>
                      </c:pt>
                      <c:pt idx="689">
                        <c:v>2015-11-20</c:v>
                      </c:pt>
                      <c:pt idx="690">
                        <c:v>2015-11-21</c:v>
                      </c:pt>
                      <c:pt idx="691">
                        <c:v>2015-11-22</c:v>
                      </c:pt>
                      <c:pt idx="692">
                        <c:v>2015-11-23</c:v>
                      </c:pt>
                      <c:pt idx="693">
                        <c:v>2015-11-24</c:v>
                      </c:pt>
                      <c:pt idx="694">
                        <c:v>2015-11-25</c:v>
                      </c:pt>
                      <c:pt idx="695">
                        <c:v>2015-11-26</c:v>
                      </c:pt>
                      <c:pt idx="696">
                        <c:v>2015-11-27</c:v>
                      </c:pt>
                      <c:pt idx="697">
                        <c:v>2015-11-28</c:v>
                      </c:pt>
                      <c:pt idx="698">
                        <c:v>2015-11-29</c:v>
                      </c:pt>
                      <c:pt idx="699">
                        <c:v>2015-11-30</c:v>
                      </c:pt>
                      <c:pt idx="700">
                        <c:v>2015-12-01</c:v>
                      </c:pt>
                      <c:pt idx="701">
                        <c:v>2015-12-02</c:v>
                      </c:pt>
                      <c:pt idx="702">
                        <c:v>2015-12-03</c:v>
                      </c:pt>
                      <c:pt idx="703">
                        <c:v>2015-12-04</c:v>
                      </c:pt>
                      <c:pt idx="704">
                        <c:v>2015-12-05</c:v>
                      </c:pt>
                      <c:pt idx="705">
                        <c:v>2015-12-06</c:v>
                      </c:pt>
                      <c:pt idx="706">
                        <c:v>2015-12-07</c:v>
                      </c:pt>
                      <c:pt idx="707">
                        <c:v>2015-12-08</c:v>
                      </c:pt>
                      <c:pt idx="708">
                        <c:v>2015-12-09</c:v>
                      </c:pt>
                      <c:pt idx="709">
                        <c:v>2015-12-10</c:v>
                      </c:pt>
                      <c:pt idx="710">
                        <c:v>2015-12-11</c:v>
                      </c:pt>
                      <c:pt idx="711">
                        <c:v>2015-12-12</c:v>
                      </c:pt>
                      <c:pt idx="712">
                        <c:v>2015-12-13</c:v>
                      </c:pt>
                      <c:pt idx="713">
                        <c:v>2015-12-14</c:v>
                      </c:pt>
                      <c:pt idx="714">
                        <c:v>2015-12-15</c:v>
                      </c:pt>
                      <c:pt idx="715">
                        <c:v>2015-12-16</c:v>
                      </c:pt>
                      <c:pt idx="716">
                        <c:v>2015-12-17</c:v>
                      </c:pt>
                      <c:pt idx="717">
                        <c:v>2015-12-18</c:v>
                      </c:pt>
                      <c:pt idx="718">
                        <c:v>2015-12-19</c:v>
                      </c:pt>
                      <c:pt idx="719">
                        <c:v>2015-12-20</c:v>
                      </c:pt>
                      <c:pt idx="720">
                        <c:v>2015-12-21</c:v>
                      </c:pt>
                      <c:pt idx="721">
                        <c:v>2015-12-22</c:v>
                      </c:pt>
                      <c:pt idx="722">
                        <c:v>2015-12-23</c:v>
                      </c:pt>
                      <c:pt idx="723">
                        <c:v>2015-12-24</c:v>
                      </c:pt>
                      <c:pt idx="724">
                        <c:v>2015-12-25</c:v>
                      </c:pt>
                      <c:pt idx="725">
                        <c:v>2015-12-26</c:v>
                      </c:pt>
                      <c:pt idx="726">
                        <c:v>2015-12-27</c:v>
                      </c:pt>
                      <c:pt idx="727">
                        <c:v>2015-12-28</c:v>
                      </c:pt>
                      <c:pt idx="728">
                        <c:v>2015-12-29</c:v>
                      </c:pt>
                      <c:pt idx="729">
                        <c:v>2015-12-30</c:v>
                      </c:pt>
                      <c:pt idx="730">
                        <c:v>2015-12-31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Solar!$D$30:$D$760</c15:sqref>
                        </c15:formulaRef>
                      </c:ext>
                    </c:extLst>
                    <c:numCache>
                      <c:formatCode>General</c:formatCode>
                      <c:ptCount val="731"/>
                      <c:pt idx="0">
                        <c:v>0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36</c:v>
                      </c:pt>
                      <c:pt idx="4">
                        <c:v>36</c:v>
                      </c:pt>
                      <c:pt idx="5">
                        <c:v>36</c:v>
                      </c:pt>
                      <c:pt idx="6">
                        <c:v>36</c:v>
                      </c:pt>
                      <c:pt idx="7">
                        <c:v>36</c:v>
                      </c:pt>
                      <c:pt idx="8">
                        <c:v>36</c:v>
                      </c:pt>
                      <c:pt idx="9">
                        <c:v>36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36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36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36</c:v>
                      </c:pt>
                      <c:pt idx="26">
                        <c:v>36</c:v>
                      </c:pt>
                      <c:pt idx="27">
                        <c:v>36</c:v>
                      </c:pt>
                      <c:pt idx="28">
                        <c:v>36</c:v>
                      </c:pt>
                      <c:pt idx="29">
                        <c:v>36</c:v>
                      </c:pt>
                      <c:pt idx="30">
                        <c:v>36</c:v>
                      </c:pt>
                      <c:pt idx="31">
                        <c:v>36</c:v>
                      </c:pt>
                      <c:pt idx="32">
                        <c:v>36</c:v>
                      </c:pt>
                      <c:pt idx="33">
                        <c:v>36</c:v>
                      </c:pt>
                      <c:pt idx="34">
                        <c:v>36</c:v>
                      </c:pt>
                      <c:pt idx="35">
                        <c:v>36</c:v>
                      </c:pt>
                      <c:pt idx="36">
                        <c:v>36</c:v>
                      </c:pt>
                      <c:pt idx="37">
                        <c:v>36</c:v>
                      </c:pt>
                      <c:pt idx="38">
                        <c:v>36</c:v>
                      </c:pt>
                      <c:pt idx="39">
                        <c:v>36</c:v>
                      </c:pt>
                      <c:pt idx="40">
                        <c:v>36</c:v>
                      </c:pt>
                      <c:pt idx="41">
                        <c:v>36</c:v>
                      </c:pt>
                      <c:pt idx="42">
                        <c:v>36</c:v>
                      </c:pt>
                      <c:pt idx="43">
                        <c:v>36</c:v>
                      </c:pt>
                      <c:pt idx="44">
                        <c:v>36</c:v>
                      </c:pt>
                      <c:pt idx="45">
                        <c:v>36</c:v>
                      </c:pt>
                      <c:pt idx="46">
                        <c:v>36</c:v>
                      </c:pt>
                      <c:pt idx="47">
                        <c:v>36</c:v>
                      </c:pt>
                      <c:pt idx="48">
                        <c:v>36</c:v>
                      </c:pt>
                      <c:pt idx="49">
                        <c:v>36</c:v>
                      </c:pt>
                      <c:pt idx="50">
                        <c:v>36</c:v>
                      </c:pt>
                      <c:pt idx="51">
                        <c:v>36</c:v>
                      </c:pt>
                      <c:pt idx="52">
                        <c:v>36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36</c:v>
                      </c:pt>
                      <c:pt idx="56">
                        <c:v>36</c:v>
                      </c:pt>
                      <c:pt idx="57">
                        <c:v>36</c:v>
                      </c:pt>
                      <c:pt idx="58">
                        <c:v>36</c:v>
                      </c:pt>
                      <c:pt idx="59">
                        <c:v>36</c:v>
                      </c:pt>
                      <c:pt idx="60">
                        <c:v>36</c:v>
                      </c:pt>
                      <c:pt idx="61">
                        <c:v>36</c:v>
                      </c:pt>
                      <c:pt idx="62">
                        <c:v>36</c:v>
                      </c:pt>
                      <c:pt idx="63">
                        <c:v>36</c:v>
                      </c:pt>
                      <c:pt idx="64">
                        <c:v>36</c:v>
                      </c:pt>
                      <c:pt idx="65">
                        <c:v>36</c:v>
                      </c:pt>
                      <c:pt idx="66">
                        <c:v>36</c:v>
                      </c:pt>
                      <c:pt idx="67">
                        <c:v>36</c:v>
                      </c:pt>
                      <c:pt idx="68">
                        <c:v>36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36</c:v>
                      </c:pt>
                      <c:pt idx="72">
                        <c:v>36</c:v>
                      </c:pt>
                      <c:pt idx="73">
                        <c:v>36</c:v>
                      </c:pt>
                      <c:pt idx="74">
                        <c:v>36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36</c:v>
                      </c:pt>
                      <c:pt idx="78">
                        <c:v>36</c:v>
                      </c:pt>
                      <c:pt idx="79">
                        <c:v>36</c:v>
                      </c:pt>
                      <c:pt idx="80">
                        <c:v>36</c:v>
                      </c:pt>
                      <c:pt idx="81">
                        <c:v>36</c:v>
                      </c:pt>
                      <c:pt idx="82">
                        <c:v>36</c:v>
                      </c:pt>
                      <c:pt idx="83">
                        <c:v>36</c:v>
                      </c:pt>
                      <c:pt idx="84">
                        <c:v>36</c:v>
                      </c:pt>
                      <c:pt idx="85">
                        <c:v>36</c:v>
                      </c:pt>
                      <c:pt idx="86">
                        <c:v>36</c:v>
                      </c:pt>
                      <c:pt idx="87">
                        <c:v>36</c:v>
                      </c:pt>
                      <c:pt idx="88">
                        <c:v>36</c:v>
                      </c:pt>
                      <c:pt idx="89">
                        <c:v>36</c:v>
                      </c:pt>
                      <c:pt idx="90">
                        <c:v>36</c:v>
                      </c:pt>
                      <c:pt idx="91">
                        <c:v>36</c:v>
                      </c:pt>
                      <c:pt idx="92">
                        <c:v>36</c:v>
                      </c:pt>
                      <c:pt idx="93">
                        <c:v>36</c:v>
                      </c:pt>
                      <c:pt idx="94">
                        <c:v>36</c:v>
                      </c:pt>
                      <c:pt idx="95">
                        <c:v>36</c:v>
                      </c:pt>
                      <c:pt idx="96">
                        <c:v>36</c:v>
                      </c:pt>
                      <c:pt idx="97">
                        <c:v>36</c:v>
                      </c:pt>
                      <c:pt idx="98">
                        <c:v>36</c:v>
                      </c:pt>
                      <c:pt idx="99">
                        <c:v>36</c:v>
                      </c:pt>
                      <c:pt idx="100">
                        <c:v>36</c:v>
                      </c:pt>
                      <c:pt idx="101">
                        <c:v>36</c:v>
                      </c:pt>
                      <c:pt idx="102">
                        <c:v>36</c:v>
                      </c:pt>
                      <c:pt idx="103">
                        <c:v>36</c:v>
                      </c:pt>
                      <c:pt idx="104">
                        <c:v>36</c:v>
                      </c:pt>
                      <c:pt idx="105">
                        <c:v>36</c:v>
                      </c:pt>
                      <c:pt idx="106">
                        <c:v>36</c:v>
                      </c:pt>
                      <c:pt idx="107">
                        <c:v>36</c:v>
                      </c:pt>
                      <c:pt idx="108">
                        <c:v>36</c:v>
                      </c:pt>
                      <c:pt idx="109">
                        <c:v>36</c:v>
                      </c:pt>
                      <c:pt idx="110">
                        <c:v>36</c:v>
                      </c:pt>
                      <c:pt idx="111">
                        <c:v>36</c:v>
                      </c:pt>
                      <c:pt idx="112">
                        <c:v>36</c:v>
                      </c:pt>
                      <c:pt idx="113">
                        <c:v>36</c:v>
                      </c:pt>
                      <c:pt idx="114">
                        <c:v>36</c:v>
                      </c:pt>
                      <c:pt idx="115">
                        <c:v>36</c:v>
                      </c:pt>
                      <c:pt idx="116">
                        <c:v>36</c:v>
                      </c:pt>
                      <c:pt idx="117">
                        <c:v>36</c:v>
                      </c:pt>
                      <c:pt idx="118">
                        <c:v>36</c:v>
                      </c:pt>
                      <c:pt idx="119">
                        <c:v>36</c:v>
                      </c:pt>
                      <c:pt idx="120">
                        <c:v>36</c:v>
                      </c:pt>
                      <c:pt idx="121">
                        <c:v>36</c:v>
                      </c:pt>
                      <c:pt idx="122">
                        <c:v>36</c:v>
                      </c:pt>
                      <c:pt idx="123">
                        <c:v>36</c:v>
                      </c:pt>
                      <c:pt idx="124">
                        <c:v>36</c:v>
                      </c:pt>
                      <c:pt idx="125">
                        <c:v>36</c:v>
                      </c:pt>
                      <c:pt idx="126">
                        <c:v>36</c:v>
                      </c:pt>
                      <c:pt idx="127">
                        <c:v>36</c:v>
                      </c:pt>
                      <c:pt idx="128">
                        <c:v>36</c:v>
                      </c:pt>
                      <c:pt idx="129">
                        <c:v>36</c:v>
                      </c:pt>
                      <c:pt idx="130">
                        <c:v>36</c:v>
                      </c:pt>
                      <c:pt idx="131">
                        <c:v>36</c:v>
                      </c:pt>
                      <c:pt idx="132">
                        <c:v>36</c:v>
                      </c:pt>
                      <c:pt idx="133">
                        <c:v>36</c:v>
                      </c:pt>
                      <c:pt idx="134">
                        <c:v>36</c:v>
                      </c:pt>
                      <c:pt idx="135">
                        <c:v>36</c:v>
                      </c:pt>
                      <c:pt idx="136">
                        <c:v>36</c:v>
                      </c:pt>
                      <c:pt idx="137">
                        <c:v>36</c:v>
                      </c:pt>
                      <c:pt idx="138">
                        <c:v>36</c:v>
                      </c:pt>
                      <c:pt idx="139">
                        <c:v>36</c:v>
                      </c:pt>
                      <c:pt idx="140">
                        <c:v>36</c:v>
                      </c:pt>
                      <c:pt idx="141">
                        <c:v>36</c:v>
                      </c:pt>
                      <c:pt idx="142">
                        <c:v>36</c:v>
                      </c:pt>
                      <c:pt idx="143">
                        <c:v>36</c:v>
                      </c:pt>
                      <c:pt idx="144">
                        <c:v>36</c:v>
                      </c:pt>
                      <c:pt idx="145">
                        <c:v>36</c:v>
                      </c:pt>
                      <c:pt idx="146">
                        <c:v>36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36</c:v>
                      </c:pt>
                      <c:pt idx="150">
                        <c:v>36</c:v>
                      </c:pt>
                      <c:pt idx="151">
                        <c:v>36</c:v>
                      </c:pt>
                      <c:pt idx="152">
                        <c:v>36</c:v>
                      </c:pt>
                      <c:pt idx="153">
                        <c:v>36</c:v>
                      </c:pt>
                      <c:pt idx="154">
                        <c:v>36</c:v>
                      </c:pt>
                      <c:pt idx="155">
                        <c:v>36</c:v>
                      </c:pt>
                      <c:pt idx="156">
                        <c:v>36</c:v>
                      </c:pt>
                      <c:pt idx="157">
                        <c:v>36</c:v>
                      </c:pt>
                      <c:pt idx="158">
                        <c:v>36</c:v>
                      </c:pt>
                      <c:pt idx="159">
                        <c:v>36</c:v>
                      </c:pt>
                      <c:pt idx="160">
                        <c:v>36</c:v>
                      </c:pt>
                      <c:pt idx="161">
                        <c:v>36</c:v>
                      </c:pt>
                      <c:pt idx="162">
                        <c:v>36</c:v>
                      </c:pt>
                      <c:pt idx="163">
                        <c:v>36</c:v>
                      </c:pt>
                      <c:pt idx="164">
                        <c:v>36</c:v>
                      </c:pt>
                      <c:pt idx="165">
                        <c:v>36</c:v>
                      </c:pt>
                      <c:pt idx="166">
                        <c:v>36</c:v>
                      </c:pt>
                      <c:pt idx="167">
                        <c:v>36</c:v>
                      </c:pt>
                      <c:pt idx="168">
                        <c:v>36</c:v>
                      </c:pt>
                      <c:pt idx="169">
                        <c:v>36</c:v>
                      </c:pt>
                      <c:pt idx="170">
                        <c:v>36</c:v>
                      </c:pt>
                      <c:pt idx="171">
                        <c:v>36</c:v>
                      </c:pt>
                      <c:pt idx="172">
                        <c:v>36</c:v>
                      </c:pt>
                      <c:pt idx="173">
                        <c:v>36</c:v>
                      </c:pt>
                      <c:pt idx="174">
                        <c:v>36</c:v>
                      </c:pt>
                      <c:pt idx="175">
                        <c:v>36</c:v>
                      </c:pt>
                      <c:pt idx="176">
                        <c:v>36</c:v>
                      </c:pt>
                      <c:pt idx="177">
                        <c:v>36</c:v>
                      </c:pt>
                      <c:pt idx="178">
                        <c:v>36</c:v>
                      </c:pt>
                      <c:pt idx="179">
                        <c:v>36</c:v>
                      </c:pt>
                      <c:pt idx="180">
                        <c:v>36</c:v>
                      </c:pt>
                      <c:pt idx="181">
                        <c:v>36</c:v>
                      </c:pt>
                      <c:pt idx="182">
                        <c:v>36</c:v>
                      </c:pt>
                      <c:pt idx="183">
                        <c:v>36</c:v>
                      </c:pt>
                      <c:pt idx="184">
                        <c:v>36</c:v>
                      </c:pt>
                      <c:pt idx="185">
                        <c:v>36</c:v>
                      </c:pt>
                      <c:pt idx="186">
                        <c:v>36</c:v>
                      </c:pt>
                      <c:pt idx="187">
                        <c:v>36</c:v>
                      </c:pt>
                      <c:pt idx="188">
                        <c:v>36</c:v>
                      </c:pt>
                      <c:pt idx="189">
                        <c:v>36</c:v>
                      </c:pt>
                      <c:pt idx="190">
                        <c:v>36</c:v>
                      </c:pt>
                      <c:pt idx="191">
                        <c:v>36</c:v>
                      </c:pt>
                      <c:pt idx="192">
                        <c:v>36</c:v>
                      </c:pt>
                      <c:pt idx="193">
                        <c:v>36</c:v>
                      </c:pt>
                      <c:pt idx="194">
                        <c:v>36</c:v>
                      </c:pt>
                      <c:pt idx="195">
                        <c:v>36</c:v>
                      </c:pt>
                      <c:pt idx="196">
                        <c:v>36</c:v>
                      </c:pt>
                      <c:pt idx="197">
                        <c:v>36</c:v>
                      </c:pt>
                      <c:pt idx="198">
                        <c:v>36</c:v>
                      </c:pt>
                      <c:pt idx="199">
                        <c:v>36</c:v>
                      </c:pt>
                      <c:pt idx="200">
                        <c:v>36</c:v>
                      </c:pt>
                      <c:pt idx="201">
                        <c:v>36</c:v>
                      </c:pt>
                      <c:pt idx="202">
                        <c:v>36</c:v>
                      </c:pt>
                      <c:pt idx="203">
                        <c:v>36</c:v>
                      </c:pt>
                      <c:pt idx="204">
                        <c:v>36</c:v>
                      </c:pt>
                      <c:pt idx="205">
                        <c:v>36</c:v>
                      </c:pt>
                      <c:pt idx="206">
                        <c:v>36</c:v>
                      </c:pt>
                      <c:pt idx="207">
                        <c:v>36</c:v>
                      </c:pt>
                      <c:pt idx="208">
                        <c:v>36</c:v>
                      </c:pt>
                      <c:pt idx="209">
                        <c:v>36</c:v>
                      </c:pt>
                      <c:pt idx="210">
                        <c:v>36</c:v>
                      </c:pt>
                      <c:pt idx="211">
                        <c:v>36</c:v>
                      </c:pt>
                      <c:pt idx="212">
                        <c:v>36</c:v>
                      </c:pt>
                      <c:pt idx="213">
                        <c:v>36</c:v>
                      </c:pt>
                      <c:pt idx="214">
                        <c:v>36</c:v>
                      </c:pt>
                      <c:pt idx="215">
                        <c:v>36</c:v>
                      </c:pt>
                      <c:pt idx="216">
                        <c:v>36</c:v>
                      </c:pt>
                      <c:pt idx="217">
                        <c:v>36</c:v>
                      </c:pt>
                      <c:pt idx="218">
                        <c:v>36</c:v>
                      </c:pt>
                      <c:pt idx="219">
                        <c:v>36</c:v>
                      </c:pt>
                      <c:pt idx="220">
                        <c:v>36</c:v>
                      </c:pt>
                      <c:pt idx="221">
                        <c:v>36</c:v>
                      </c:pt>
                      <c:pt idx="222">
                        <c:v>36</c:v>
                      </c:pt>
                      <c:pt idx="223">
                        <c:v>36</c:v>
                      </c:pt>
                      <c:pt idx="224">
                        <c:v>36</c:v>
                      </c:pt>
                      <c:pt idx="225">
                        <c:v>36</c:v>
                      </c:pt>
                      <c:pt idx="226">
                        <c:v>36</c:v>
                      </c:pt>
                      <c:pt idx="227">
                        <c:v>36</c:v>
                      </c:pt>
                      <c:pt idx="228">
                        <c:v>36</c:v>
                      </c:pt>
                      <c:pt idx="229">
                        <c:v>36</c:v>
                      </c:pt>
                      <c:pt idx="230">
                        <c:v>36</c:v>
                      </c:pt>
                      <c:pt idx="231">
                        <c:v>36</c:v>
                      </c:pt>
                      <c:pt idx="232">
                        <c:v>36</c:v>
                      </c:pt>
                      <c:pt idx="233">
                        <c:v>36</c:v>
                      </c:pt>
                      <c:pt idx="234">
                        <c:v>36</c:v>
                      </c:pt>
                      <c:pt idx="235">
                        <c:v>36</c:v>
                      </c:pt>
                      <c:pt idx="236">
                        <c:v>36</c:v>
                      </c:pt>
                      <c:pt idx="237">
                        <c:v>36</c:v>
                      </c:pt>
                      <c:pt idx="238">
                        <c:v>36</c:v>
                      </c:pt>
                      <c:pt idx="239">
                        <c:v>36</c:v>
                      </c:pt>
                      <c:pt idx="240">
                        <c:v>36</c:v>
                      </c:pt>
                      <c:pt idx="241">
                        <c:v>36</c:v>
                      </c:pt>
                      <c:pt idx="242">
                        <c:v>36</c:v>
                      </c:pt>
                      <c:pt idx="243">
                        <c:v>36</c:v>
                      </c:pt>
                      <c:pt idx="244">
                        <c:v>36</c:v>
                      </c:pt>
                      <c:pt idx="245">
                        <c:v>36</c:v>
                      </c:pt>
                      <c:pt idx="246">
                        <c:v>36</c:v>
                      </c:pt>
                      <c:pt idx="247">
                        <c:v>36</c:v>
                      </c:pt>
                      <c:pt idx="248">
                        <c:v>36</c:v>
                      </c:pt>
                      <c:pt idx="249">
                        <c:v>36</c:v>
                      </c:pt>
                      <c:pt idx="250">
                        <c:v>36</c:v>
                      </c:pt>
                      <c:pt idx="251">
                        <c:v>36</c:v>
                      </c:pt>
                      <c:pt idx="252">
                        <c:v>36</c:v>
                      </c:pt>
                      <c:pt idx="253">
                        <c:v>36</c:v>
                      </c:pt>
                      <c:pt idx="254">
                        <c:v>36</c:v>
                      </c:pt>
                      <c:pt idx="255">
                        <c:v>36</c:v>
                      </c:pt>
                      <c:pt idx="256">
                        <c:v>36</c:v>
                      </c:pt>
                      <c:pt idx="257">
                        <c:v>36</c:v>
                      </c:pt>
                      <c:pt idx="258">
                        <c:v>36</c:v>
                      </c:pt>
                      <c:pt idx="259">
                        <c:v>36</c:v>
                      </c:pt>
                      <c:pt idx="260">
                        <c:v>36</c:v>
                      </c:pt>
                      <c:pt idx="261">
                        <c:v>36</c:v>
                      </c:pt>
                      <c:pt idx="262">
                        <c:v>36</c:v>
                      </c:pt>
                      <c:pt idx="263">
                        <c:v>36</c:v>
                      </c:pt>
                      <c:pt idx="264">
                        <c:v>36</c:v>
                      </c:pt>
                      <c:pt idx="265">
                        <c:v>36</c:v>
                      </c:pt>
                      <c:pt idx="266">
                        <c:v>36</c:v>
                      </c:pt>
                      <c:pt idx="267">
                        <c:v>36</c:v>
                      </c:pt>
                      <c:pt idx="268">
                        <c:v>36</c:v>
                      </c:pt>
                      <c:pt idx="269">
                        <c:v>36</c:v>
                      </c:pt>
                      <c:pt idx="270">
                        <c:v>36</c:v>
                      </c:pt>
                      <c:pt idx="271">
                        <c:v>36</c:v>
                      </c:pt>
                      <c:pt idx="272">
                        <c:v>36</c:v>
                      </c:pt>
                      <c:pt idx="273">
                        <c:v>36</c:v>
                      </c:pt>
                      <c:pt idx="274">
                        <c:v>36</c:v>
                      </c:pt>
                      <c:pt idx="275">
                        <c:v>36</c:v>
                      </c:pt>
                      <c:pt idx="276">
                        <c:v>36</c:v>
                      </c:pt>
                      <c:pt idx="277">
                        <c:v>36</c:v>
                      </c:pt>
                      <c:pt idx="278">
                        <c:v>36</c:v>
                      </c:pt>
                      <c:pt idx="279">
                        <c:v>36</c:v>
                      </c:pt>
                      <c:pt idx="280">
                        <c:v>36</c:v>
                      </c:pt>
                      <c:pt idx="281">
                        <c:v>36</c:v>
                      </c:pt>
                      <c:pt idx="282">
                        <c:v>36</c:v>
                      </c:pt>
                      <c:pt idx="283">
                        <c:v>36</c:v>
                      </c:pt>
                      <c:pt idx="284">
                        <c:v>36</c:v>
                      </c:pt>
                      <c:pt idx="285">
                        <c:v>36</c:v>
                      </c:pt>
                      <c:pt idx="286">
                        <c:v>36</c:v>
                      </c:pt>
                      <c:pt idx="287">
                        <c:v>36</c:v>
                      </c:pt>
                      <c:pt idx="288">
                        <c:v>36</c:v>
                      </c:pt>
                      <c:pt idx="289">
                        <c:v>36</c:v>
                      </c:pt>
                      <c:pt idx="290">
                        <c:v>36</c:v>
                      </c:pt>
                      <c:pt idx="291">
                        <c:v>36</c:v>
                      </c:pt>
                      <c:pt idx="292">
                        <c:v>36</c:v>
                      </c:pt>
                      <c:pt idx="293">
                        <c:v>36</c:v>
                      </c:pt>
                      <c:pt idx="294">
                        <c:v>36</c:v>
                      </c:pt>
                      <c:pt idx="295">
                        <c:v>36</c:v>
                      </c:pt>
                      <c:pt idx="296">
                        <c:v>36</c:v>
                      </c:pt>
                      <c:pt idx="297">
                        <c:v>36</c:v>
                      </c:pt>
                      <c:pt idx="298">
                        <c:v>36</c:v>
                      </c:pt>
                      <c:pt idx="299">
                        <c:v>36</c:v>
                      </c:pt>
                      <c:pt idx="300">
                        <c:v>36</c:v>
                      </c:pt>
                      <c:pt idx="301">
                        <c:v>36</c:v>
                      </c:pt>
                      <c:pt idx="302">
                        <c:v>36</c:v>
                      </c:pt>
                      <c:pt idx="303">
                        <c:v>36</c:v>
                      </c:pt>
                      <c:pt idx="304">
                        <c:v>36</c:v>
                      </c:pt>
                      <c:pt idx="305">
                        <c:v>36</c:v>
                      </c:pt>
                      <c:pt idx="306">
                        <c:v>36</c:v>
                      </c:pt>
                      <c:pt idx="307">
                        <c:v>36</c:v>
                      </c:pt>
                      <c:pt idx="308">
                        <c:v>36</c:v>
                      </c:pt>
                      <c:pt idx="309">
                        <c:v>36</c:v>
                      </c:pt>
                      <c:pt idx="310">
                        <c:v>36</c:v>
                      </c:pt>
                      <c:pt idx="311">
                        <c:v>36</c:v>
                      </c:pt>
                      <c:pt idx="312">
                        <c:v>36</c:v>
                      </c:pt>
                      <c:pt idx="313">
                        <c:v>36</c:v>
                      </c:pt>
                      <c:pt idx="314">
                        <c:v>36</c:v>
                      </c:pt>
                      <c:pt idx="315">
                        <c:v>36</c:v>
                      </c:pt>
                      <c:pt idx="316">
                        <c:v>36</c:v>
                      </c:pt>
                      <c:pt idx="317">
                        <c:v>36</c:v>
                      </c:pt>
                      <c:pt idx="318">
                        <c:v>36</c:v>
                      </c:pt>
                      <c:pt idx="319">
                        <c:v>36</c:v>
                      </c:pt>
                      <c:pt idx="320">
                        <c:v>36</c:v>
                      </c:pt>
                      <c:pt idx="321">
                        <c:v>36</c:v>
                      </c:pt>
                      <c:pt idx="322">
                        <c:v>36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36</c:v>
                      </c:pt>
                      <c:pt idx="327">
                        <c:v>36</c:v>
                      </c:pt>
                      <c:pt idx="328">
                        <c:v>36</c:v>
                      </c:pt>
                      <c:pt idx="329">
                        <c:v>36</c:v>
                      </c:pt>
                      <c:pt idx="330">
                        <c:v>36</c:v>
                      </c:pt>
                      <c:pt idx="331">
                        <c:v>36</c:v>
                      </c:pt>
                      <c:pt idx="332">
                        <c:v>36</c:v>
                      </c:pt>
                      <c:pt idx="333">
                        <c:v>36</c:v>
                      </c:pt>
                      <c:pt idx="334">
                        <c:v>36</c:v>
                      </c:pt>
                      <c:pt idx="335">
                        <c:v>35.500308480000008</c:v>
                      </c:pt>
                      <c:pt idx="336">
                        <c:v>35.500308480000008</c:v>
                      </c:pt>
                      <c:pt idx="337">
                        <c:v>35.500308480000008</c:v>
                      </c:pt>
                      <c:pt idx="338">
                        <c:v>35.500308480000008</c:v>
                      </c:pt>
                      <c:pt idx="339">
                        <c:v>35.500308480000008</c:v>
                      </c:pt>
                      <c:pt idx="340">
                        <c:v>35.500308480000008</c:v>
                      </c:pt>
                      <c:pt idx="341">
                        <c:v>35.500308480000008</c:v>
                      </c:pt>
                      <c:pt idx="342">
                        <c:v>35.500308480000008</c:v>
                      </c:pt>
                      <c:pt idx="343">
                        <c:v>35.500308480000008</c:v>
                      </c:pt>
                      <c:pt idx="344">
                        <c:v>35.500308480000008</c:v>
                      </c:pt>
                      <c:pt idx="345">
                        <c:v>35.500308480000008</c:v>
                      </c:pt>
                      <c:pt idx="346">
                        <c:v>35.500308480000008</c:v>
                      </c:pt>
                      <c:pt idx="347">
                        <c:v>35.500308480000008</c:v>
                      </c:pt>
                      <c:pt idx="348">
                        <c:v>35.500308480000008</c:v>
                      </c:pt>
                      <c:pt idx="349">
                        <c:v>35.500308480000008</c:v>
                      </c:pt>
                      <c:pt idx="350">
                        <c:v>35.500308480000008</c:v>
                      </c:pt>
                      <c:pt idx="351">
                        <c:v>35.500308480000008</c:v>
                      </c:pt>
                      <c:pt idx="352">
                        <c:v>35.500308480000008</c:v>
                      </c:pt>
                      <c:pt idx="353">
                        <c:v>35.500308480000008</c:v>
                      </c:pt>
                      <c:pt idx="354">
                        <c:v>35.500308480000008</c:v>
                      </c:pt>
                      <c:pt idx="355">
                        <c:v>35.500308480000008</c:v>
                      </c:pt>
                      <c:pt idx="356">
                        <c:v>35.500308480000008</c:v>
                      </c:pt>
                      <c:pt idx="357">
                        <c:v>35.500308480000008</c:v>
                      </c:pt>
                      <c:pt idx="358">
                        <c:v>35.500308480000008</c:v>
                      </c:pt>
                      <c:pt idx="359">
                        <c:v>35.500308480000008</c:v>
                      </c:pt>
                      <c:pt idx="360">
                        <c:v>35.500308480000008</c:v>
                      </c:pt>
                      <c:pt idx="361">
                        <c:v>35.500308480000008</c:v>
                      </c:pt>
                      <c:pt idx="362">
                        <c:v>35.500308480000008</c:v>
                      </c:pt>
                      <c:pt idx="363">
                        <c:v>35.500308480000008</c:v>
                      </c:pt>
                      <c:pt idx="364">
                        <c:v>35.500308480000008</c:v>
                      </c:pt>
                      <c:pt idx="365">
                        <c:v>35.500308480000008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36</c:v>
                      </c:pt>
                      <c:pt idx="369">
                        <c:v>36</c:v>
                      </c:pt>
                      <c:pt idx="370">
                        <c:v>36</c:v>
                      </c:pt>
                      <c:pt idx="371">
                        <c:v>36</c:v>
                      </c:pt>
                      <c:pt idx="372">
                        <c:v>36</c:v>
                      </c:pt>
                      <c:pt idx="373">
                        <c:v>36</c:v>
                      </c:pt>
                      <c:pt idx="374">
                        <c:v>36</c:v>
                      </c:pt>
                      <c:pt idx="375">
                        <c:v>36</c:v>
                      </c:pt>
                      <c:pt idx="376">
                        <c:v>36</c:v>
                      </c:pt>
                      <c:pt idx="377">
                        <c:v>36</c:v>
                      </c:pt>
                      <c:pt idx="378">
                        <c:v>36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36</c:v>
                      </c:pt>
                      <c:pt idx="382">
                        <c:v>36</c:v>
                      </c:pt>
                      <c:pt idx="383">
                        <c:v>36</c:v>
                      </c:pt>
                      <c:pt idx="384">
                        <c:v>36</c:v>
                      </c:pt>
                      <c:pt idx="385">
                        <c:v>36</c:v>
                      </c:pt>
                      <c:pt idx="386">
                        <c:v>36</c:v>
                      </c:pt>
                      <c:pt idx="387">
                        <c:v>36</c:v>
                      </c:pt>
                      <c:pt idx="388">
                        <c:v>36</c:v>
                      </c:pt>
                      <c:pt idx="389">
                        <c:v>36</c:v>
                      </c:pt>
                      <c:pt idx="390">
                        <c:v>36</c:v>
                      </c:pt>
                      <c:pt idx="391">
                        <c:v>36</c:v>
                      </c:pt>
                      <c:pt idx="392">
                        <c:v>36</c:v>
                      </c:pt>
                      <c:pt idx="393">
                        <c:v>36</c:v>
                      </c:pt>
                      <c:pt idx="394">
                        <c:v>36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36</c:v>
                      </c:pt>
                      <c:pt idx="398">
                        <c:v>36</c:v>
                      </c:pt>
                      <c:pt idx="399">
                        <c:v>36</c:v>
                      </c:pt>
                      <c:pt idx="400">
                        <c:v>36</c:v>
                      </c:pt>
                      <c:pt idx="401">
                        <c:v>36</c:v>
                      </c:pt>
                      <c:pt idx="402">
                        <c:v>36</c:v>
                      </c:pt>
                      <c:pt idx="403">
                        <c:v>36</c:v>
                      </c:pt>
                      <c:pt idx="404">
                        <c:v>36</c:v>
                      </c:pt>
                      <c:pt idx="405">
                        <c:v>36</c:v>
                      </c:pt>
                      <c:pt idx="406">
                        <c:v>36</c:v>
                      </c:pt>
                      <c:pt idx="407">
                        <c:v>36</c:v>
                      </c:pt>
                      <c:pt idx="408">
                        <c:v>36</c:v>
                      </c:pt>
                      <c:pt idx="409">
                        <c:v>36</c:v>
                      </c:pt>
                      <c:pt idx="410">
                        <c:v>36</c:v>
                      </c:pt>
                      <c:pt idx="411">
                        <c:v>36</c:v>
                      </c:pt>
                      <c:pt idx="412">
                        <c:v>36</c:v>
                      </c:pt>
                      <c:pt idx="413">
                        <c:v>36</c:v>
                      </c:pt>
                      <c:pt idx="414">
                        <c:v>36</c:v>
                      </c:pt>
                      <c:pt idx="415">
                        <c:v>36</c:v>
                      </c:pt>
                      <c:pt idx="416">
                        <c:v>36</c:v>
                      </c:pt>
                      <c:pt idx="417">
                        <c:v>36</c:v>
                      </c:pt>
                      <c:pt idx="418">
                        <c:v>36</c:v>
                      </c:pt>
                      <c:pt idx="419">
                        <c:v>36</c:v>
                      </c:pt>
                      <c:pt idx="420">
                        <c:v>36</c:v>
                      </c:pt>
                      <c:pt idx="421">
                        <c:v>36</c:v>
                      </c:pt>
                      <c:pt idx="422">
                        <c:v>36</c:v>
                      </c:pt>
                      <c:pt idx="423">
                        <c:v>36</c:v>
                      </c:pt>
                      <c:pt idx="424">
                        <c:v>36</c:v>
                      </c:pt>
                      <c:pt idx="425">
                        <c:v>36</c:v>
                      </c:pt>
                      <c:pt idx="426">
                        <c:v>36</c:v>
                      </c:pt>
                      <c:pt idx="427">
                        <c:v>36</c:v>
                      </c:pt>
                      <c:pt idx="428">
                        <c:v>36</c:v>
                      </c:pt>
                      <c:pt idx="429">
                        <c:v>36</c:v>
                      </c:pt>
                      <c:pt idx="430">
                        <c:v>36</c:v>
                      </c:pt>
                      <c:pt idx="431">
                        <c:v>36</c:v>
                      </c:pt>
                      <c:pt idx="432">
                        <c:v>36</c:v>
                      </c:pt>
                      <c:pt idx="433">
                        <c:v>36</c:v>
                      </c:pt>
                      <c:pt idx="434">
                        <c:v>36</c:v>
                      </c:pt>
                      <c:pt idx="435">
                        <c:v>36</c:v>
                      </c:pt>
                      <c:pt idx="436">
                        <c:v>36</c:v>
                      </c:pt>
                      <c:pt idx="437">
                        <c:v>36</c:v>
                      </c:pt>
                      <c:pt idx="438">
                        <c:v>36</c:v>
                      </c:pt>
                      <c:pt idx="439">
                        <c:v>36</c:v>
                      </c:pt>
                      <c:pt idx="440">
                        <c:v>36</c:v>
                      </c:pt>
                      <c:pt idx="441">
                        <c:v>36</c:v>
                      </c:pt>
                      <c:pt idx="442">
                        <c:v>36</c:v>
                      </c:pt>
                      <c:pt idx="443">
                        <c:v>36</c:v>
                      </c:pt>
                      <c:pt idx="444">
                        <c:v>36</c:v>
                      </c:pt>
                      <c:pt idx="445">
                        <c:v>36</c:v>
                      </c:pt>
                      <c:pt idx="446">
                        <c:v>36</c:v>
                      </c:pt>
                      <c:pt idx="447">
                        <c:v>36</c:v>
                      </c:pt>
                      <c:pt idx="448">
                        <c:v>36</c:v>
                      </c:pt>
                      <c:pt idx="449">
                        <c:v>36</c:v>
                      </c:pt>
                      <c:pt idx="450">
                        <c:v>36</c:v>
                      </c:pt>
                      <c:pt idx="451">
                        <c:v>36</c:v>
                      </c:pt>
                      <c:pt idx="452">
                        <c:v>36</c:v>
                      </c:pt>
                      <c:pt idx="453">
                        <c:v>36</c:v>
                      </c:pt>
                      <c:pt idx="454">
                        <c:v>36</c:v>
                      </c:pt>
                      <c:pt idx="455">
                        <c:v>36</c:v>
                      </c:pt>
                      <c:pt idx="456">
                        <c:v>36</c:v>
                      </c:pt>
                      <c:pt idx="457">
                        <c:v>36</c:v>
                      </c:pt>
                      <c:pt idx="458">
                        <c:v>36</c:v>
                      </c:pt>
                      <c:pt idx="459">
                        <c:v>36</c:v>
                      </c:pt>
                      <c:pt idx="460">
                        <c:v>36</c:v>
                      </c:pt>
                      <c:pt idx="461">
                        <c:v>36</c:v>
                      </c:pt>
                      <c:pt idx="462">
                        <c:v>36</c:v>
                      </c:pt>
                      <c:pt idx="463">
                        <c:v>36</c:v>
                      </c:pt>
                      <c:pt idx="464">
                        <c:v>36</c:v>
                      </c:pt>
                      <c:pt idx="465">
                        <c:v>36</c:v>
                      </c:pt>
                      <c:pt idx="466">
                        <c:v>36</c:v>
                      </c:pt>
                      <c:pt idx="467">
                        <c:v>36</c:v>
                      </c:pt>
                      <c:pt idx="468">
                        <c:v>36</c:v>
                      </c:pt>
                      <c:pt idx="469">
                        <c:v>36</c:v>
                      </c:pt>
                      <c:pt idx="470">
                        <c:v>36</c:v>
                      </c:pt>
                      <c:pt idx="471">
                        <c:v>36</c:v>
                      </c:pt>
                      <c:pt idx="472">
                        <c:v>36</c:v>
                      </c:pt>
                      <c:pt idx="473">
                        <c:v>36</c:v>
                      </c:pt>
                      <c:pt idx="474">
                        <c:v>36</c:v>
                      </c:pt>
                      <c:pt idx="475">
                        <c:v>36</c:v>
                      </c:pt>
                      <c:pt idx="476">
                        <c:v>36</c:v>
                      </c:pt>
                      <c:pt idx="477">
                        <c:v>36</c:v>
                      </c:pt>
                      <c:pt idx="478">
                        <c:v>36</c:v>
                      </c:pt>
                      <c:pt idx="479">
                        <c:v>36</c:v>
                      </c:pt>
                      <c:pt idx="480">
                        <c:v>36</c:v>
                      </c:pt>
                      <c:pt idx="481">
                        <c:v>36</c:v>
                      </c:pt>
                      <c:pt idx="482">
                        <c:v>36</c:v>
                      </c:pt>
                      <c:pt idx="483">
                        <c:v>36</c:v>
                      </c:pt>
                      <c:pt idx="484">
                        <c:v>36</c:v>
                      </c:pt>
                      <c:pt idx="485">
                        <c:v>36</c:v>
                      </c:pt>
                      <c:pt idx="486">
                        <c:v>36</c:v>
                      </c:pt>
                      <c:pt idx="487">
                        <c:v>36</c:v>
                      </c:pt>
                      <c:pt idx="488">
                        <c:v>36</c:v>
                      </c:pt>
                      <c:pt idx="489">
                        <c:v>36</c:v>
                      </c:pt>
                      <c:pt idx="490">
                        <c:v>36</c:v>
                      </c:pt>
                      <c:pt idx="491">
                        <c:v>36</c:v>
                      </c:pt>
                      <c:pt idx="492">
                        <c:v>36</c:v>
                      </c:pt>
                      <c:pt idx="493">
                        <c:v>36</c:v>
                      </c:pt>
                      <c:pt idx="494">
                        <c:v>36</c:v>
                      </c:pt>
                      <c:pt idx="495">
                        <c:v>36</c:v>
                      </c:pt>
                      <c:pt idx="496">
                        <c:v>36</c:v>
                      </c:pt>
                      <c:pt idx="497">
                        <c:v>36</c:v>
                      </c:pt>
                      <c:pt idx="498">
                        <c:v>36</c:v>
                      </c:pt>
                      <c:pt idx="499">
                        <c:v>36</c:v>
                      </c:pt>
                      <c:pt idx="500">
                        <c:v>36</c:v>
                      </c:pt>
                      <c:pt idx="501">
                        <c:v>36</c:v>
                      </c:pt>
                      <c:pt idx="502">
                        <c:v>36</c:v>
                      </c:pt>
                      <c:pt idx="503">
                        <c:v>36</c:v>
                      </c:pt>
                      <c:pt idx="504">
                        <c:v>36</c:v>
                      </c:pt>
                      <c:pt idx="505">
                        <c:v>36</c:v>
                      </c:pt>
                      <c:pt idx="506">
                        <c:v>36</c:v>
                      </c:pt>
                      <c:pt idx="507">
                        <c:v>36</c:v>
                      </c:pt>
                      <c:pt idx="508">
                        <c:v>36</c:v>
                      </c:pt>
                      <c:pt idx="509">
                        <c:v>36</c:v>
                      </c:pt>
                      <c:pt idx="510">
                        <c:v>36</c:v>
                      </c:pt>
                      <c:pt idx="511">
                        <c:v>36</c:v>
                      </c:pt>
                      <c:pt idx="512">
                        <c:v>36</c:v>
                      </c:pt>
                      <c:pt idx="513">
                        <c:v>36</c:v>
                      </c:pt>
                      <c:pt idx="514">
                        <c:v>36</c:v>
                      </c:pt>
                      <c:pt idx="515">
                        <c:v>36</c:v>
                      </c:pt>
                      <c:pt idx="516">
                        <c:v>36</c:v>
                      </c:pt>
                      <c:pt idx="517">
                        <c:v>36</c:v>
                      </c:pt>
                      <c:pt idx="518">
                        <c:v>36</c:v>
                      </c:pt>
                      <c:pt idx="519">
                        <c:v>36</c:v>
                      </c:pt>
                      <c:pt idx="520">
                        <c:v>36</c:v>
                      </c:pt>
                      <c:pt idx="521">
                        <c:v>36</c:v>
                      </c:pt>
                      <c:pt idx="522">
                        <c:v>36</c:v>
                      </c:pt>
                      <c:pt idx="523">
                        <c:v>36</c:v>
                      </c:pt>
                      <c:pt idx="524">
                        <c:v>36</c:v>
                      </c:pt>
                      <c:pt idx="525">
                        <c:v>36</c:v>
                      </c:pt>
                      <c:pt idx="526">
                        <c:v>36</c:v>
                      </c:pt>
                      <c:pt idx="527">
                        <c:v>36</c:v>
                      </c:pt>
                      <c:pt idx="528">
                        <c:v>36</c:v>
                      </c:pt>
                      <c:pt idx="529">
                        <c:v>36</c:v>
                      </c:pt>
                      <c:pt idx="530">
                        <c:v>36</c:v>
                      </c:pt>
                      <c:pt idx="531">
                        <c:v>36</c:v>
                      </c:pt>
                      <c:pt idx="532">
                        <c:v>36</c:v>
                      </c:pt>
                      <c:pt idx="533">
                        <c:v>36</c:v>
                      </c:pt>
                      <c:pt idx="534">
                        <c:v>36</c:v>
                      </c:pt>
                      <c:pt idx="535">
                        <c:v>36</c:v>
                      </c:pt>
                      <c:pt idx="536">
                        <c:v>36</c:v>
                      </c:pt>
                      <c:pt idx="537">
                        <c:v>36</c:v>
                      </c:pt>
                      <c:pt idx="538">
                        <c:v>36</c:v>
                      </c:pt>
                      <c:pt idx="539">
                        <c:v>36</c:v>
                      </c:pt>
                      <c:pt idx="540">
                        <c:v>36</c:v>
                      </c:pt>
                      <c:pt idx="541">
                        <c:v>36</c:v>
                      </c:pt>
                      <c:pt idx="542">
                        <c:v>36</c:v>
                      </c:pt>
                      <c:pt idx="543">
                        <c:v>36</c:v>
                      </c:pt>
                      <c:pt idx="544">
                        <c:v>36</c:v>
                      </c:pt>
                      <c:pt idx="545">
                        <c:v>36</c:v>
                      </c:pt>
                      <c:pt idx="546">
                        <c:v>36</c:v>
                      </c:pt>
                      <c:pt idx="547">
                        <c:v>36</c:v>
                      </c:pt>
                      <c:pt idx="548">
                        <c:v>36</c:v>
                      </c:pt>
                      <c:pt idx="549">
                        <c:v>36</c:v>
                      </c:pt>
                      <c:pt idx="550">
                        <c:v>36</c:v>
                      </c:pt>
                      <c:pt idx="551">
                        <c:v>36</c:v>
                      </c:pt>
                      <c:pt idx="552">
                        <c:v>36</c:v>
                      </c:pt>
                      <c:pt idx="553">
                        <c:v>36</c:v>
                      </c:pt>
                      <c:pt idx="554">
                        <c:v>36</c:v>
                      </c:pt>
                      <c:pt idx="555">
                        <c:v>36</c:v>
                      </c:pt>
                      <c:pt idx="556">
                        <c:v>36</c:v>
                      </c:pt>
                      <c:pt idx="557">
                        <c:v>36</c:v>
                      </c:pt>
                      <c:pt idx="558">
                        <c:v>36</c:v>
                      </c:pt>
                      <c:pt idx="559">
                        <c:v>36</c:v>
                      </c:pt>
                      <c:pt idx="560">
                        <c:v>36</c:v>
                      </c:pt>
                      <c:pt idx="561">
                        <c:v>36</c:v>
                      </c:pt>
                      <c:pt idx="562">
                        <c:v>36</c:v>
                      </c:pt>
                      <c:pt idx="563">
                        <c:v>36</c:v>
                      </c:pt>
                      <c:pt idx="564">
                        <c:v>36</c:v>
                      </c:pt>
                      <c:pt idx="565">
                        <c:v>36</c:v>
                      </c:pt>
                      <c:pt idx="566">
                        <c:v>36</c:v>
                      </c:pt>
                      <c:pt idx="567">
                        <c:v>36</c:v>
                      </c:pt>
                      <c:pt idx="568">
                        <c:v>36</c:v>
                      </c:pt>
                      <c:pt idx="569">
                        <c:v>36</c:v>
                      </c:pt>
                      <c:pt idx="570">
                        <c:v>36</c:v>
                      </c:pt>
                      <c:pt idx="571">
                        <c:v>36</c:v>
                      </c:pt>
                      <c:pt idx="572">
                        <c:v>36</c:v>
                      </c:pt>
                      <c:pt idx="573">
                        <c:v>36</c:v>
                      </c:pt>
                      <c:pt idx="574">
                        <c:v>36</c:v>
                      </c:pt>
                      <c:pt idx="575">
                        <c:v>36</c:v>
                      </c:pt>
                      <c:pt idx="576">
                        <c:v>36</c:v>
                      </c:pt>
                      <c:pt idx="577">
                        <c:v>36</c:v>
                      </c:pt>
                      <c:pt idx="578">
                        <c:v>36</c:v>
                      </c:pt>
                      <c:pt idx="579">
                        <c:v>36</c:v>
                      </c:pt>
                      <c:pt idx="580">
                        <c:v>36</c:v>
                      </c:pt>
                      <c:pt idx="581">
                        <c:v>36</c:v>
                      </c:pt>
                      <c:pt idx="582">
                        <c:v>36</c:v>
                      </c:pt>
                      <c:pt idx="583">
                        <c:v>36</c:v>
                      </c:pt>
                      <c:pt idx="584">
                        <c:v>36</c:v>
                      </c:pt>
                      <c:pt idx="585">
                        <c:v>36</c:v>
                      </c:pt>
                      <c:pt idx="586">
                        <c:v>36</c:v>
                      </c:pt>
                      <c:pt idx="587">
                        <c:v>36</c:v>
                      </c:pt>
                      <c:pt idx="588">
                        <c:v>36</c:v>
                      </c:pt>
                      <c:pt idx="589">
                        <c:v>36</c:v>
                      </c:pt>
                      <c:pt idx="590">
                        <c:v>36</c:v>
                      </c:pt>
                      <c:pt idx="591">
                        <c:v>36</c:v>
                      </c:pt>
                      <c:pt idx="592">
                        <c:v>36</c:v>
                      </c:pt>
                      <c:pt idx="593">
                        <c:v>36</c:v>
                      </c:pt>
                      <c:pt idx="594">
                        <c:v>36</c:v>
                      </c:pt>
                      <c:pt idx="595">
                        <c:v>36</c:v>
                      </c:pt>
                      <c:pt idx="596">
                        <c:v>36</c:v>
                      </c:pt>
                      <c:pt idx="597">
                        <c:v>36</c:v>
                      </c:pt>
                      <c:pt idx="598">
                        <c:v>36</c:v>
                      </c:pt>
                      <c:pt idx="599">
                        <c:v>36</c:v>
                      </c:pt>
                      <c:pt idx="600">
                        <c:v>36</c:v>
                      </c:pt>
                      <c:pt idx="601">
                        <c:v>36</c:v>
                      </c:pt>
                      <c:pt idx="602">
                        <c:v>36</c:v>
                      </c:pt>
                      <c:pt idx="603">
                        <c:v>36</c:v>
                      </c:pt>
                      <c:pt idx="604">
                        <c:v>36</c:v>
                      </c:pt>
                      <c:pt idx="605">
                        <c:v>36</c:v>
                      </c:pt>
                      <c:pt idx="606">
                        <c:v>36</c:v>
                      </c:pt>
                      <c:pt idx="607">
                        <c:v>36</c:v>
                      </c:pt>
                      <c:pt idx="608">
                        <c:v>36</c:v>
                      </c:pt>
                      <c:pt idx="609">
                        <c:v>36</c:v>
                      </c:pt>
                      <c:pt idx="610">
                        <c:v>36</c:v>
                      </c:pt>
                      <c:pt idx="611">
                        <c:v>36</c:v>
                      </c:pt>
                      <c:pt idx="612">
                        <c:v>36</c:v>
                      </c:pt>
                      <c:pt idx="613">
                        <c:v>36</c:v>
                      </c:pt>
                      <c:pt idx="614">
                        <c:v>36</c:v>
                      </c:pt>
                      <c:pt idx="615">
                        <c:v>36</c:v>
                      </c:pt>
                      <c:pt idx="616">
                        <c:v>36</c:v>
                      </c:pt>
                      <c:pt idx="617">
                        <c:v>36</c:v>
                      </c:pt>
                      <c:pt idx="618">
                        <c:v>36</c:v>
                      </c:pt>
                      <c:pt idx="619">
                        <c:v>36</c:v>
                      </c:pt>
                      <c:pt idx="620">
                        <c:v>36</c:v>
                      </c:pt>
                      <c:pt idx="621">
                        <c:v>36</c:v>
                      </c:pt>
                      <c:pt idx="622">
                        <c:v>36</c:v>
                      </c:pt>
                      <c:pt idx="623">
                        <c:v>36</c:v>
                      </c:pt>
                      <c:pt idx="624">
                        <c:v>36</c:v>
                      </c:pt>
                      <c:pt idx="625">
                        <c:v>36</c:v>
                      </c:pt>
                      <c:pt idx="626">
                        <c:v>36</c:v>
                      </c:pt>
                      <c:pt idx="627">
                        <c:v>36</c:v>
                      </c:pt>
                      <c:pt idx="628">
                        <c:v>36</c:v>
                      </c:pt>
                      <c:pt idx="629">
                        <c:v>36</c:v>
                      </c:pt>
                      <c:pt idx="630">
                        <c:v>36</c:v>
                      </c:pt>
                      <c:pt idx="631">
                        <c:v>36</c:v>
                      </c:pt>
                      <c:pt idx="632">
                        <c:v>36</c:v>
                      </c:pt>
                      <c:pt idx="633">
                        <c:v>36</c:v>
                      </c:pt>
                      <c:pt idx="634">
                        <c:v>36</c:v>
                      </c:pt>
                      <c:pt idx="635">
                        <c:v>36</c:v>
                      </c:pt>
                      <c:pt idx="636">
                        <c:v>36</c:v>
                      </c:pt>
                      <c:pt idx="637">
                        <c:v>36</c:v>
                      </c:pt>
                      <c:pt idx="638">
                        <c:v>36</c:v>
                      </c:pt>
                      <c:pt idx="639">
                        <c:v>36</c:v>
                      </c:pt>
                      <c:pt idx="640">
                        <c:v>36</c:v>
                      </c:pt>
                      <c:pt idx="641">
                        <c:v>36</c:v>
                      </c:pt>
                      <c:pt idx="642">
                        <c:v>36</c:v>
                      </c:pt>
                      <c:pt idx="643">
                        <c:v>36</c:v>
                      </c:pt>
                      <c:pt idx="644">
                        <c:v>36</c:v>
                      </c:pt>
                      <c:pt idx="645">
                        <c:v>36</c:v>
                      </c:pt>
                      <c:pt idx="646">
                        <c:v>36</c:v>
                      </c:pt>
                      <c:pt idx="647">
                        <c:v>36</c:v>
                      </c:pt>
                      <c:pt idx="648">
                        <c:v>36</c:v>
                      </c:pt>
                      <c:pt idx="649">
                        <c:v>36</c:v>
                      </c:pt>
                      <c:pt idx="650">
                        <c:v>36</c:v>
                      </c:pt>
                      <c:pt idx="651">
                        <c:v>36</c:v>
                      </c:pt>
                      <c:pt idx="652">
                        <c:v>36</c:v>
                      </c:pt>
                      <c:pt idx="653">
                        <c:v>36</c:v>
                      </c:pt>
                      <c:pt idx="654">
                        <c:v>36</c:v>
                      </c:pt>
                      <c:pt idx="655">
                        <c:v>36</c:v>
                      </c:pt>
                      <c:pt idx="656">
                        <c:v>36</c:v>
                      </c:pt>
                      <c:pt idx="657">
                        <c:v>36</c:v>
                      </c:pt>
                      <c:pt idx="658">
                        <c:v>36</c:v>
                      </c:pt>
                      <c:pt idx="659">
                        <c:v>36</c:v>
                      </c:pt>
                      <c:pt idx="660">
                        <c:v>36</c:v>
                      </c:pt>
                      <c:pt idx="661">
                        <c:v>36</c:v>
                      </c:pt>
                      <c:pt idx="662">
                        <c:v>36</c:v>
                      </c:pt>
                      <c:pt idx="663">
                        <c:v>36</c:v>
                      </c:pt>
                      <c:pt idx="664">
                        <c:v>36</c:v>
                      </c:pt>
                      <c:pt idx="665">
                        <c:v>36</c:v>
                      </c:pt>
                      <c:pt idx="666">
                        <c:v>36</c:v>
                      </c:pt>
                      <c:pt idx="667">
                        <c:v>36</c:v>
                      </c:pt>
                      <c:pt idx="668">
                        <c:v>36</c:v>
                      </c:pt>
                      <c:pt idx="669">
                        <c:v>36</c:v>
                      </c:pt>
                      <c:pt idx="670">
                        <c:v>36</c:v>
                      </c:pt>
                      <c:pt idx="671">
                        <c:v>36</c:v>
                      </c:pt>
                      <c:pt idx="672">
                        <c:v>36</c:v>
                      </c:pt>
                      <c:pt idx="673">
                        <c:v>36</c:v>
                      </c:pt>
                      <c:pt idx="674">
                        <c:v>36</c:v>
                      </c:pt>
                      <c:pt idx="675">
                        <c:v>36</c:v>
                      </c:pt>
                      <c:pt idx="676">
                        <c:v>36</c:v>
                      </c:pt>
                      <c:pt idx="677">
                        <c:v>36</c:v>
                      </c:pt>
                      <c:pt idx="678">
                        <c:v>36</c:v>
                      </c:pt>
                      <c:pt idx="679">
                        <c:v>36</c:v>
                      </c:pt>
                      <c:pt idx="680">
                        <c:v>36</c:v>
                      </c:pt>
                      <c:pt idx="681">
                        <c:v>36</c:v>
                      </c:pt>
                      <c:pt idx="682">
                        <c:v>36</c:v>
                      </c:pt>
                      <c:pt idx="683">
                        <c:v>36</c:v>
                      </c:pt>
                      <c:pt idx="684">
                        <c:v>36</c:v>
                      </c:pt>
                      <c:pt idx="685">
                        <c:v>36</c:v>
                      </c:pt>
                      <c:pt idx="686">
                        <c:v>36</c:v>
                      </c:pt>
                      <c:pt idx="687">
                        <c:v>36</c:v>
                      </c:pt>
                      <c:pt idx="688">
                        <c:v>36</c:v>
                      </c:pt>
                      <c:pt idx="689">
                        <c:v>36</c:v>
                      </c:pt>
                      <c:pt idx="690">
                        <c:v>36</c:v>
                      </c:pt>
                      <c:pt idx="691">
                        <c:v>36</c:v>
                      </c:pt>
                      <c:pt idx="692">
                        <c:v>36</c:v>
                      </c:pt>
                      <c:pt idx="693">
                        <c:v>36</c:v>
                      </c:pt>
                      <c:pt idx="694">
                        <c:v>36</c:v>
                      </c:pt>
                      <c:pt idx="695">
                        <c:v>36</c:v>
                      </c:pt>
                      <c:pt idx="696">
                        <c:v>36</c:v>
                      </c:pt>
                      <c:pt idx="697">
                        <c:v>36</c:v>
                      </c:pt>
                      <c:pt idx="698">
                        <c:v>36</c:v>
                      </c:pt>
                      <c:pt idx="699">
                        <c:v>36</c:v>
                      </c:pt>
                      <c:pt idx="700">
                        <c:v>35.500308480000008</c:v>
                      </c:pt>
                      <c:pt idx="701">
                        <c:v>35.500308480000008</c:v>
                      </c:pt>
                      <c:pt idx="702">
                        <c:v>35.500308480000008</c:v>
                      </c:pt>
                      <c:pt idx="703">
                        <c:v>35.500308480000008</c:v>
                      </c:pt>
                      <c:pt idx="704">
                        <c:v>35.500308480000008</c:v>
                      </c:pt>
                      <c:pt idx="705">
                        <c:v>35.500308480000008</c:v>
                      </c:pt>
                      <c:pt idx="706">
                        <c:v>35.500308480000008</c:v>
                      </c:pt>
                      <c:pt idx="707">
                        <c:v>35.500308480000008</c:v>
                      </c:pt>
                      <c:pt idx="708">
                        <c:v>35.500308480000008</c:v>
                      </c:pt>
                      <c:pt idx="709">
                        <c:v>35.500308480000008</c:v>
                      </c:pt>
                      <c:pt idx="710">
                        <c:v>35.500308480000008</c:v>
                      </c:pt>
                      <c:pt idx="711">
                        <c:v>35.500308480000008</c:v>
                      </c:pt>
                      <c:pt idx="712">
                        <c:v>35.500308480000008</c:v>
                      </c:pt>
                      <c:pt idx="713">
                        <c:v>35.500308480000008</c:v>
                      </c:pt>
                      <c:pt idx="714">
                        <c:v>35.500308480000008</c:v>
                      </c:pt>
                      <c:pt idx="715">
                        <c:v>35.500308480000008</c:v>
                      </c:pt>
                      <c:pt idx="716">
                        <c:v>35.500308480000008</c:v>
                      </c:pt>
                      <c:pt idx="717">
                        <c:v>35.500308480000008</c:v>
                      </c:pt>
                      <c:pt idx="718">
                        <c:v>35.500308480000008</c:v>
                      </c:pt>
                      <c:pt idx="719">
                        <c:v>35.500308480000008</c:v>
                      </c:pt>
                      <c:pt idx="720">
                        <c:v>35.500308480000008</c:v>
                      </c:pt>
                      <c:pt idx="721">
                        <c:v>35.500308480000008</c:v>
                      </c:pt>
                      <c:pt idx="722">
                        <c:v>35.500308480000008</c:v>
                      </c:pt>
                      <c:pt idx="723">
                        <c:v>35.500308480000008</c:v>
                      </c:pt>
                      <c:pt idx="724">
                        <c:v>35.500308480000008</c:v>
                      </c:pt>
                      <c:pt idx="725">
                        <c:v>35.500308480000008</c:v>
                      </c:pt>
                      <c:pt idx="726">
                        <c:v>35.500308480000008</c:v>
                      </c:pt>
                      <c:pt idx="727">
                        <c:v>35.500308480000008</c:v>
                      </c:pt>
                      <c:pt idx="728">
                        <c:v>35.500308480000008</c:v>
                      </c:pt>
                      <c:pt idx="729">
                        <c:v>35.500308480000008</c:v>
                      </c:pt>
                      <c:pt idx="730">
                        <c:v>35.500308480000008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8F-4F0B-94AB-AA484F640D23}"/>
                  </c:ext>
                </c:extLst>
              </c15:ser>
            </c15:filteredLineSeries>
          </c:ext>
        </c:extLst>
      </c:lineChart>
      <c:catAx>
        <c:axId val="405885312"/>
        <c:scaling>
          <c:orientation val="minMax"/>
        </c:scaling>
        <c:delete val="0"/>
        <c:axPos val="b"/>
        <c:numFmt formatCode="[$-1009]m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99280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14004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'Experimental Pump '!$M$2:$M$3</c:f>
              <c:strCache>
                <c:ptCount val="2"/>
                <c:pt idx="0">
                  <c:v>Velocity</c:v>
                </c:pt>
                <c:pt idx="1">
                  <c:v>[m/s]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002889996448733"/>
                  <c:y val="-3.2638567237918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Pump '!$F$4:$F$9</c:f>
              <c:numCache>
                <c:formatCode>General</c:formatCode>
                <c:ptCount val="6"/>
                <c:pt idx="0">
                  <c:v>0</c:v>
                </c:pt>
                <c:pt idx="1">
                  <c:v>2943</c:v>
                </c:pt>
                <c:pt idx="2">
                  <c:v>3924</c:v>
                </c:pt>
                <c:pt idx="3">
                  <c:v>7848</c:v>
                </c:pt>
                <c:pt idx="4">
                  <c:v>10791</c:v>
                </c:pt>
                <c:pt idx="5">
                  <c:v>12753</c:v>
                </c:pt>
              </c:numCache>
            </c:numRef>
          </c:xVal>
          <c:yVal>
            <c:numRef>
              <c:f>'Experimental Pump '!$M$4:$M$9</c:f>
              <c:numCache>
                <c:formatCode>General</c:formatCode>
                <c:ptCount val="6"/>
                <c:pt idx="0">
                  <c:v>0</c:v>
                </c:pt>
                <c:pt idx="1">
                  <c:v>8.1617919534305292E-2</c:v>
                </c:pt>
                <c:pt idx="2">
                  <c:v>9.8700739901950579E-2</c:v>
                </c:pt>
                <c:pt idx="3">
                  <c:v>0.15157613627799554</c:v>
                </c:pt>
                <c:pt idx="4">
                  <c:v>0.18399415386346279</c:v>
                </c:pt>
                <c:pt idx="5">
                  <c:v>0.20146195328088015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095-ADA5-EE99CA3B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59639"/>
        <c:axId val="1314210439"/>
      </c:scatterChart>
      <c:valAx>
        <c:axId val="285859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10439"/>
        <c:crosses val="autoZero"/>
        <c:crossBetween val="midCat"/>
      </c:valAx>
      <c:valAx>
        <c:axId val="1314210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layout>
            <c:manualLayout>
              <c:xMode val="edge"/>
              <c:yMode val="edge"/>
              <c:x val="1.1404872991187144E-2"/>
              <c:y val="0.4431344355612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59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Storage</a:t>
            </a:r>
            <a:r>
              <a:rPr lang="en-CA" baseline="0"/>
              <a:t> Pressure vs Pressure Losses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Filters!$D$26:$D$27</c:f>
              <c:strCache>
                <c:ptCount val="2"/>
                <c:pt idx="0">
                  <c:v>Pressure Loss</c:v>
                </c:pt>
                <c:pt idx="1">
                  <c:v>[Pa]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Filters!$B$28:$B$114</c:f>
              <c:numCache>
                <c:formatCode>0.0</c:formatCode>
                <c:ptCount val="87"/>
                <c:pt idx="0">
                  <c:v>0</c:v>
                </c:pt>
                <c:pt idx="1">
                  <c:v>0.47123889803846902</c:v>
                </c:pt>
                <c:pt idx="2">
                  <c:v>0.94247779607693805</c:v>
                </c:pt>
                <c:pt idx="3">
                  <c:v>1.4137166941154073</c:v>
                </c:pt>
                <c:pt idx="4">
                  <c:v>1.8849555921538761</c:v>
                </c:pt>
                <c:pt idx="5">
                  <c:v>2.3561944901923448</c:v>
                </c:pt>
                <c:pt idx="6">
                  <c:v>2.8274333882308138</c:v>
                </c:pt>
                <c:pt idx="7">
                  <c:v>3.2986722862692828</c:v>
                </c:pt>
                <c:pt idx="8">
                  <c:v>3.7699111843077513</c:v>
                </c:pt>
                <c:pt idx="9">
                  <c:v>4.2411500823462207</c:v>
                </c:pt>
                <c:pt idx="10">
                  <c:v>4.7123889803846888</c:v>
                </c:pt>
                <c:pt idx="11">
                  <c:v>5.1836278784231578</c:v>
                </c:pt>
                <c:pt idx="12">
                  <c:v>5.6548667764616276</c:v>
                </c:pt>
                <c:pt idx="13">
                  <c:v>6.1261056745000966</c:v>
                </c:pt>
                <c:pt idx="14">
                  <c:v>6.5973445725385664</c:v>
                </c:pt>
                <c:pt idx="15">
                  <c:v>7.0685834705770354</c:v>
                </c:pt>
                <c:pt idx="16">
                  <c:v>7.5398223686155044</c:v>
                </c:pt>
                <c:pt idx="17">
                  <c:v>8.0110612666539733</c:v>
                </c:pt>
                <c:pt idx="18">
                  <c:v>8.482300164692445</c:v>
                </c:pt>
                <c:pt idx="19">
                  <c:v>8.953539062730913</c:v>
                </c:pt>
                <c:pt idx="20">
                  <c:v>9.4247779607693811</c:v>
                </c:pt>
                <c:pt idx="21">
                  <c:v>9.896016858807851</c:v>
                </c:pt>
                <c:pt idx="22">
                  <c:v>10.367255756846321</c:v>
                </c:pt>
                <c:pt idx="23">
                  <c:v>10.838494654884791</c:v>
                </c:pt>
                <c:pt idx="24">
                  <c:v>11.309733552923259</c:v>
                </c:pt>
                <c:pt idx="25">
                  <c:v>11.780972450961727</c:v>
                </c:pt>
                <c:pt idx="26">
                  <c:v>12.252211349000197</c:v>
                </c:pt>
                <c:pt idx="27">
                  <c:v>12.723450247038667</c:v>
                </c:pt>
                <c:pt idx="28">
                  <c:v>13.194689145077136</c:v>
                </c:pt>
                <c:pt idx="29">
                  <c:v>13.665928043115606</c:v>
                </c:pt>
                <c:pt idx="30">
                  <c:v>14.137166941154076</c:v>
                </c:pt>
                <c:pt idx="31">
                  <c:v>14.608405839192546</c:v>
                </c:pt>
                <c:pt idx="32">
                  <c:v>15.079644737231014</c:v>
                </c:pt>
                <c:pt idx="33">
                  <c:v>15.550883635269482</c:v>
                </c:pt>
                <c:pt idx="34">
                  <c:v>16.022122533307954</c:v>
                </c:pt>
                <c:pt idx="35">
                  <c:v>16.493361431346422</c:v>
                </c:pt>
                <c:pt idx="36">
                  <c:v>16.96460032938489</c:v>
                </c:pt>
                <c:pt idx="37">
                  <c:v>17.435839227423358</c:v>
                </c:pt>
                <c:pt idx="38">
                  <c:v>17.90707812546183</c:v>
                </c:pt>
                <c:pt idx="39">
                  <c:v>18.378317023500301</c:v>
                </c:pt>
                <c:pt idx="40">
                  <c:v>18.849555921538769</c:v>
                </c:pt>
                <c:pt idx="41">
                  <c:v>19.320794819577234</c:v>
                </c:pt>
                <c:pt idx="42">
                  <c:v>19.792033717615702</c:v>
                </c:pt>
                <c:pt idx="43">
                  <c:v>20.263272615654166</c:v>
                </c:pt>
                <c:pt idx="44">
                  <c:v>20.734511513692635</c:v>
                </c:pt>
                <c:pt idx="45">
                  <c:v>21.205750411731103</c:v>
                </c:pt>
                <c:pt idx="46">
                  <c:v>21.676989309769571</c:v>
                </c:pt>
                <c:pt idx="47">
                  <c:v>22.148228207808035</c:v>
                </c:pt>
                <c:pt idx="48">
                  <c:v>22.619467105846507</c:v>
                </c:pt>
                <c:pt idx="49">
                  <c:v>23.090706003884971</c:v>
                </c:pt>
                <c:pt idx="50">
                  <c:v>23.561944901923443</c:v>
                </c:pt>
                <c:pt idx="51">
                  <c:v>24.033183799961908</c:v>
                </c:pt>
                <c:pt idx="52">
                  <c:v>24.504422698000376</c:v>
                </c:pt>
                <c:pt idx="53">
                  <c:v>24.975661596038844</c:v>
                </c:pt>
                <c:pt idx="54">
                  <c:v>25.446900494077312</c:v>
                </c:pt>
                <c:pt idx="55">
                  <c:v>25.918139392115776</c:v>
                </c:pt>
                <c:pt idx="56">
                  <c:v>26.389378290154248</c:v>
                </c:pt>
                <c:pt idx="57">
                  <c:v>26.860617188192709</c:v>
                </c:pt>
                <c:pt idx="58">
                  <c:v>27.331856086231177</c:v>
                </c:pt>
                <c:pt idx="59">
                  <c:v>27.803094984269645</c:v>
                </c:pt>
                <c:pt idx="60">
                  <c:v>28.274333882308113</c:v>
                </c:pt>
                <c:pt idx="61">
                  <c:v>28.745572780346578</c:v>
                </c:pt>
                <c:pt idx="62">
                  <c:v>29.216811678385046</c:v>
                </c:pt>
                <c:pt idx="63">
                  <c:v>29.688050576423517</c:v>
                </c:pt>
                <c:pt idx="64">
                  <c:v>30.159289474461982</c:v>
                </c:pt>
                <c:pt idx="65">
                  <c:v>30.630528372500443</c:v>
                </c:pt>
                <c:pt idx="66">
                  <c:v>31.101767270538915</c:v>
                </c:pt>
                <c:pt idx="67">
                  <c:v>31.573006168577383</c:v>
                </c:pt>
                <c:pt idx="68">
                  <c:v>32.044245066615851</c:v>
                </c:pt>
                <c:pt idx="69">
                  <c:v>32.515483964654315</c:v>
                </c:pt>
                <c:pt idx="70">
                  <c:v>32.98672286269278</c:v>
                </c:pt>
                <c:pt idx="71">
                  <c:v>33.457961760731251</c:v>
                </c:pt>
                <c:pt idx="72">
                  <c:v>33.929200658769723</c:v>
                </c:pt>
                <c:pt idx="73">
                  <c:v>34.400439556808188</c:v>
                </c:pt>
                <c:pt idx="74">
                  <c:v>34.871678454846652</c:v>
                </c:pt>
                <c:pt idx="75">
                  <c:v>35.342917352885117</c:v>
                </c:pt>
                <c:pt idx="76">
                  <c:v>35.814156250923588</c:v>
                </c:pt>
                <c:pt idx="77">
                  <c:v>36.28539514896206</c:v>
                </c:pt>
                <c:pt idx="78">
                  <c:v>36.756634047000524</c:v>
                </c:pt>
                <c:pt idx="79">
                  <c:v>37.227872945038989</c:v>
                </c:pt>
                <c:pt idx="80">
                  <c:v>37.699111843077461</c:v>
                </c:pt>
                <c:pt idx="81">
                  <c:v>38.170350741115925</c:v>
                </c:pt>
                <c:pt idx="82">
                  <c:v>38.641589639154397</c:v>
                </c:pt>
                <c:pt idx="83">
                  <c:v>39.112828537192861</c:v>
                </c:pt>
                <c:pt idx="84">
                  <c:v>39.584067435231333</c:v>
                </c:pt>
                <c:pt idx="85">
                  <c:v>40.055306333269797</c:v>
                </c:pt>
                <c:pt idx="86">
                  <c:v>40.526545231308262</c:v>
                </c:pt>
              </c:numCache>
            </c:numRef>
          </c:xVal>
          <c:yVal>
            <c:numRef>
              <c:f>Filters!$D$28:$D$114</c:f>
              <c:numCache>
                <c:formatCode>0</c:formatCode>
                <c:ptCount val="87"/>
                <c:pt idx="0">
                  <c:v>0</c:v>
                </c:pt>
                <c:pt idx="1">
                  <c:v>383.74478708495735</c:v>
                </c:pt>
                <c:pt idx="2">
                  <c:v>794.99187183979666</c:v>
                </c:pt>
                <c:pt idx="3">
                  <c:v>1233.741254264547</c:v>
                </c:pt>
                <c:pt idx="4">
                  <c:v>1699.9929343591793</c:v>
                </c:pt>
                <c:pt idx="5">
                  <c:v>2193.7469121237373</c:v>
                </c:pt>
                <c:pt idx="6">
                  <c:v>2715.0031875581772</c:v>
                </c:pt>
                <c:pt idx="7">
                  <c:v>3263.7617606625281</c:v>
                </c:pt>
                <c:pt idx="8">
                  <c:v>3840.0226314367756</c:v>
                </c:pt>
                <c:pt idx="9">
                  <c:v>4443.7857998809195</c:v>
                </c:pt>
                <c:pt idx="10">
                  <c:v>5075.05126599496</c:v>
                </c:pt>
                <c:pt idx="11">
                  <c:v>5733.8190297788969</c:v>
                </c:pt>
                <c:pt idx="12">
                  <c:v>6420.0890912327304</c:v>
                </c:pt>
                <c:pt idx="13">
                  <c:v>7133.861450356475</c:v>
                </c:pt>
                <c:pt idx="14">
                  <c:v>7875.136107150116</c:v>
                </c:pt>
                <c:pt idx="15">
                  <c:v>8643.9130616136536</c:v>
                </c:pt>
                <c:pt idx="16">
                  <c:v>9440.1923137470876</c:v>
                </c:pt>
                <c:pt idx="17">
                  <c:v>10263.973863550433</c:v>
                </c:pt>
                <c:pt idx="18">
                  <c:v>11115.257711023653</c:v>
                </c:pt>
                <c:pt idx="19">
                  <c:v>11994.043856166791</c:v>
                </c:pt>
                <c:pt idx="20">
                  <c:v>12900.332298979825</c:v>
                </c:pt>
                <c:pt idx="21">
                  <c:v>13834.123039462756</c:v>
                </c:pt>
                <c:pt idx="22">
                  <c:v>14795.416077615591</c:v>
                </c:pt>
                <c:pt idx="23">
                  <c:v>15784.211413438316</c:v>
                </c:pt>
                <c:pt idx="24">
                  <c:v>16800.509046930951</c:v>
                </c:pt>
                <c:pt idx="25">
                  <c:v>17844.308978093482</c:v>
                </c:pt>
                <c:pt idx="26">
                  <c:v>18915.611206925903</c:v>
                </c:pt>
                <c:pt idx="27">
                  <c:v>20014.415733428243</c:v>
                </c:pt>
                <c:pt idx="28">
                  <c:v>21140.722557600464</c:v>
                </c:pt>
                <c:pt idx="29">
                  <c:v>22294.531679442603</c:v>
                </c:pt>
                <c:pt idx="30">
                  <c:v>23475.843098954625</c:v>
                </c:pt>
                <c:pt idx="31">
                  <c:v>24684.65681613655</c:v>
                </c:pt>
                <c:pt idx="32">
                  <c:v>25920.972830988372</c:v>
                </c:pt>
                <c:pt idx="33">
                  <c:v>27184.791143510105</c:v>
                </c:pt>
                <c:pt idx="34">
                  <c:v>28476.111753701713</c:v>
                </c:pt>
                <c:pt idx="35">
                  <c:v>29794.934661563246</c:v>
                </c:pt>
                <c:pt idx="36">
                  <c:v>31141.259867094668</c:v>
                </c:pt>
                <c:pt idx="37">
                  <c:v>32515.087370295987</c:v>
                </c:pt>
                <c:pt idx="38">
                  <c:v>33916.417171167202</c:v>
                </c:pt>
                <c:pt idx="39">
                  <c:v>35345.249269708322</c:v>
                </c:pt>
                <c:pt idx="40">
                  <c:v>36801.583665919337</c:v>
                </c:pt>
                <c:pt idx="41">
                  <c:v>38285.42035980025</c:v>
                </c:pt>
                <c:pt idx="42">
                  <c:v>39796.759351351044</c:v>
                </c:pt>
                <c:pt idx="43">
                  <c:v>41335.600640571756</c:v>
                </c:pt>
                <c:pt idx="44">
                  <c:v>42901.944227462365</c:v>
                </c:pt>
                <c:pt idx="45">
                  <c:v>44495.790112022863</c:v>
                </c:pt>
                <c:pt idx="46">
                  <c:v>46117.13829425328</c:v>
                </c:pt>
                <c:pt idx="47">
                  <c:v>47765.988774153579</c:v>
                </c:pt>
                <c:pt idx="48">
                  <c:v>49442.341551723788</c:v>
                </c:pt>
                <c:pt idx="49">
                  <c:v>51146.196626963887</c:v>
                </c:pt>
                <c:pt idx="50">
                  <c:v>52877.553999873882</c:v>
                </c:pt>
                <c:pt idx="51">
                  <c:v>54636.413670453789</c:v>
                </c:pt>
                <c:pt idx="52">
                  <c:v>56422.775638703577</c:v>
                </c:pt>
                <c:pt idx="53">
                  <c:v>58236.639904623284</c:v>
                </c:pt>
                <c:pt idx="54">
                  <c:v>60078.00646821288</c:v>
                </c:pt>
                <c:pt idx="55">
                  <c:v>61946.875329472372</c:v>
                </c:pt>
                <c:pt idx="56">
                  <c:v>63843.246488401768</c:v>
                </c:pt>
                <c:pt idx="57">
                  <c:v>65767.119945001061</c:v>
                </c:pt>
                <c:pt idx="58">
                  <c:v>67718.49569927025</c:v>
                </c:pt>
                <c:pt idx="59">
                  <c:v>69697.37375120935</c:v>
                </c:pt>
                <c:pt idx="60">
                  <c:v>71703.754100818333</c:v>
                </c:pt>
                <c:pt idx="61">
                  <c:v>73737.636748097211</c:v>
                </c:pt>
                <c:pt idx="62">
                  <c:v>75799.021693046016</c:v>
                </c:pt>
                <c:pt idx="63">
                  <c:v>77887.908935664702</c:v>
                </c:pt>
                <c:pt idx="64">
                  <c:v>80004.298475953285</c:v>
                </c:pt>
                <c:pt idx="65">
                  <c:v>82148.190313911764</c:v>
                </c:pt>
                <c:pt idx="66">
                  <c:v>84319.584449540154</c:v>
                </c:pt>
                <c:pt idx="67">
                  <c:v>86518.480882838427</c:v>
                </c:pt>
                <c:pt idx="68">
                  <c:v>88744.879613806625</c:v>
                </c:pt>
                <c:pt idx="69">
                  <c:v>90998.780642444704</c:v>
                </c:pt>
                <c:pt idx="70">
                  <c:v>93280.183968752666</c:v>
                </c:pt>
                <c:pt idx="71">
                  <c:v>95589.089592730554</c:v>
                </c:pt>
                <c:pt idx="72">
                  <c:v>97925.497514378338</c:v>
                </c:pt>
                <c:pt idx="73">
                  <c:v>100289.407733696</c:v>
                </c:pt>
                <c:pt idx="74">
                  <c:v>102680.82025068358</c:v>
                </c:pt>
                <c:pt idx="75">
                  <c:v>105099.73506534105</c:v>
                </c:pt>
                <c:pt idx="76">
                  <c:v>107546.15217766844</c:v>
                </c:pt>
                <c:pt idx="77">
                  <c:v>110020.07158766569</c:v>
                </c:pt>
                <c:pt idx="78">
                  <c:v>112521.49329533287</c:v>
                </c:pt>
                <c:pt idx="79">
                  <c:v>115050.41730066994</c:v>
                </c:pt>
                <c:pt idx="80">
                  <c:v>117606.84360367691</c:v>
                </c:pt>
                <c:pt idx="81">
                  <c:v>120190.77220435377</c:v>
                </c:pt>
                <c:pt idx="82">
                  <c:v>122802.20310270053</c:v>
                </c:pt>
                <c:pt idx="83">
                  <c:v>125441.13629871719</c:v>
                </c:pt>
                <c:pt idx="84">
                  <c:v>128107.57179240377</c:v>
                </c:pt>
                <c:pt idx="85">
                  <c:v>130801.50958376023</c:v>
                </c:pt>
                <c:pt idx="86">
                  <c:v>133522.94967278664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F-4486-8163-311319EB51A0}"/>
            </c:ext>
          </c:extLst>
        </c:ser>
        <c:ser>
          <c:idx val="1"/>
          <c:order val="1"/>
          <c:tx>
            <c:v>Pressure in tank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Filters!$B$28:$B$114</c:f>
              <c:numCache>
                <c:formatCode>0.0</c:formatCode>
                <c:ptCount val="87"/>
                <c:pt idx="0">
                  <c:v>0</c:v>
                </c:pt>
                <c:pt idx="1">
                  <c:v>0.47123889803846902</c:v>
                </c:pt>
                <c:pt idx="2">
                  <c:v>0.94247779607693805</c:v>
                </c:pt>
                <c:pt idx="3">
                  <c:v>1.4137166941154073</c:v>
                </c:pt>
                <c:pt idx="4">
                  <c:v>1.8849555921538761</c:v>
                </c:pt>
                <c:pt idx="5">
                  <c:v>2.3561944901923448</c:v>
                </c:pt>
                <c:pt idx="6">
                  <c:v>2.8274333882308138</c:v>
                </c:pt>
                <c:pt idx="7">
                  <c:v>3.2986722862692828</c:v>
                </c:pt>
                <c:pt idx="8">
                  <c:v>3.7699111843077513</c:v>
                </c:pt>
                <c:pt idx="9">
                  <c:v>4.2411500823462207</c:v>
                </c:pt>
                <c:pt idx="10">
                  <c:v>4.7123889803846888</c:v>
                </c:pt>
                <c:pt idx="11">
                  <c:v>5.1836278784231578</c:v>
                </c:pt>
                <c:pt idx="12">
                  <c:v>5.6548667764616276</c:v>
                </c:pt>
                <c:pt idx="13">
                  <c:v>6.1261056745000966</c:v>
                </c:pt>
                <c:pt idx="14">
                  <c:v>6.5973445725385664</c:v>
                </c:pt>
                <c:pt idx="15">
                  <c:v>7.0685834705770354</c:v>
                </c:pt>
                <c:pt idx="16">
                  <c:v>7.5398223686155044</c:v>
                </c:pt>
                <c:pt idx="17">
                  <c:v>8.0110612666539733</c:v>
                </c:pt>
                <c:pt idx="18">
                  <c:v>8.482300164692445</c:v>
                </c:pt>
                <c:pt idx="19">
                  <c:v>8.953539062730913</c:v>
                </c:pt>
                <c:pt idx="20">
                  <c:v>9.4247779607693811</c:v>
                </c:pt>
                <c:pt idx="21">
                  <c:v>9.896016858807851</c:v>
                </c:pt>
                <c:pt idx="22">
                  <c:v>10.367255756846321</c:v>
                </c:pt>
                <c:pt idx="23">
                  <c:v>10.838494654884791</c:v>
                </c:pt>
                <c:pt idx="24">
                  <c:v>11.309733552923259</c:v>
                </c:pt>
                <c:pt idx="25">
                  <c:v>11.780972450961727</c:v>
                </c:pt>
                <c:pt idx="26">
                  <c:v>12.252211349000197</c:v>
                </c:pt>
                <c:pt idx="27">
                  <c:v>12.723450247038667</c:v>
                </c:pt>
                <c:pt idx="28">
                  <c:v>13.194689145077136</c:v>
                </c:pt>
                <c:pt idx="29">
                  <c:v>13.665928043115606</c:v>
                </c:pt>
                <c:pt idx="30">
                  <c:v>14.137166941154076</c:v>
                </c:pt>
                <c:pt idx="31">
                  <c:v>14.608405839192546</c:v>
                </c:pt>
                <c:pt idx="32">
                  <c:v>15.079644737231014</c:v>
                </c:pt>
                <c:pt idx="33">
                  <c:v>15.550883635269482</c:v>
                </c:pt>
                <c:pt idx="34">
                  <c:v>16.022122533307954</c:v>
                </c:pt>
                <c:pt idx="35">
                  <c:v>16.493361431346422</c:v>
                </c:pt>
                <c:pt idx="36">
                  <c:v>16.96460032938489</c:v>
                </c:pt>
                <c:pt idx="37">
                  <c:v>17.435839227423358</c:v>
                </c:pt>
                <c:pt idx="38">
                  <c:v>17.90707812546183</c:v>
                </c:pt>
                <c:pt idx="39">
                  <c:v>18.378317023500301</c:v>
                </c:pt>
                <c:pt idx="40">
                  <c:v>18.849555921538769</c:v>
                </c:pt>
                <c:pt idx="41">
                  <c:v>19.320794819577234</c:v>
                </c:pt>
                <c:pt idx="42">
                  <c:v>19.792033717615702</c:v>
                </c:pt>
                <c:pt idx="43">
                  <c:v>20.263272615654166</c:v>
                </c:pt>
                <c:pt idx="44">
                  <c:v>20.734511513692635</c:v>
                </c:pt>
                <c:pt idx="45">
                  <c:v>21.205750411731103</c:v>
                </c:pt>
                <c:pt idx="46">
                  <c:v>21.676989309769571</c:v>
                </c:pt>
                <c:pt idx="47">
                  <c:v>22.148228207808035</c:v>
                </c:pt>
                <c:pt idx="48">
                  <c:v>22.619467105846507</c:v>
                </c:pt>
                <c:pt idx="49">
                  <c:v>23.090706003884971</c:v>
                </c:pt>
                <c:pt idx="50">
                  <c:v>23.561944901923443</c:v>
                </c:pt>
                <c:pt idx="51">
                  <c:v>24.033183799961908</c:v>
                </c:pt>
                <c:pt idx="52">
                  <c:v>24.504422698000376</c:v>
                </c:pt>
                <c:pt idx="53">
                  <c:v>24.975661596038844</c:v>
                </c:pt>
                <c:pt idx="54">
                  <c:v>25.446900494077312</c:v>
                </c:pt>
                <c:pt idx="55">
                  <c:v>25.918139392115776</c:v>
                </c:pt>
                <c:pt idx="56">
                  <c:v>26.389378290154248</c:v>
                </c:pt>
                <c:pt idx="57">
                  <c:v>26.860617188192709</c:v>
                </c:pt>
                <c:pt idx="58">
                  <c:v>27.331856086231177</c:v>
                </c:pt>
                <c:pt idx="59">
                  <c:v>27.803094984269645</c:v>
                </c:pt>
                <c:pt idx="60">
                  <c:v>28.274333882308113</c:v>
                </c:pt>
                <c:pt idx="61">
                  <c:v>28.745572780346578</c:v>
                </c:pt>
                <c:pt idx="62">
                  <c:v>29.216811678385046</c:v>
                </c:pt>
                <c:pt idx="63">
                  <c:v>29.688050576423517</c:v>
                </c:pt>
                <c:pt idx="64">
                  <c:v>30.159289474461982</c:v>
                </c:pt>
                <c:pt idx="65">
                  <c:v>30.630528372500443</c:v>
                </c:pt>
                <c:pt idx="66">
                  <c:v>31.101767270538915</c:v>
                </c:pt>
                <c:pt idx="67">
                  <c:v>31.573006168577383</c:v>
                </c:pt>
                <c:pt idx="68">
                  <c:v>32.044245066615851</c:v>
                </c:pt>
                <c:pt idx="69">
                  <c:v>32.515483964654315</c:v>
                </c:pt>
                <c:pt idx="70">
                  <c:v>32.98672286269278</c:v>
                </c:pt>
                <c:pt idx="71">
                  <c:v>33.457961760731251</c:v>
                </c:pt>
                <c:pt idx="72">
                  <c:v>33.929200658769723</c:v>
                </c:pt>
                <c:pt idx="73">
                  <c:v>34.400439556808188</c:v>
                </c:pt>
                <c:pt idx="74">
                  <c:v>34.871678454846652</c:v>
                </c:pt>
                <c:pt idx="75">
                  <c:v>35.342917352885117</c:v>
                </c:pt>
                <c:pt idx="76">
                  <c:v>35.814156250923588</c:v>
                </c:pt>
                <c:pt idx="77">
                  <c:v>36.28539514896206</c:v>
                </c:pt>
                <c:pt idx="78">
                  <c:v>36.756634047000524</c:v>
                </c:pt>
                <c:pt idx="79">
                  <c:v>37.227872945038989</c:v>
                </c:pt>
                <c:pt idx="80">
                  <c:v>37.699111843077461</c:v>
                </c:pt>
                <c:pt idx="81">
                  <c:v>38.170350741115925</c:v>
                </c:pt>
                <c:pt idx="82">
                  <c:v>38.641589639154397</c:v>
                </c:pt>
                <c:pt idx="83">
                  <c:v>39.112828537192861</c:v>
                </c:pt>
                <c:pt idx="84">
                  <c:v>39.584067435231333</c:v>
                </c:pt>
                <c:pt idx="85">
                  <c:v>40.055306333269797</c:v>
                </c:pt>
                <c:pt idx="86">
                  <c:v>40.526545231308262</c:v>
                </c:pt>
              </c:numCache>
            </c:numRef>
          </c:xVal>
          <c:yVal>
            <c:numRef>
              <c:f>Filters!$C$28:$C$114</c:f>
              <c:numCache>
                <c:formatCode>0.0</c:formatCode>
                <c:ptCount val="87"/>
                <c:pt idx="0">
                  <c:v>73575</c:v>
                </c:pt>
                <c:pt idx="1">
                  <c:v>73575</c:v>
                </c:pt>
                <c:pt idx="2">
                  <c:v>73575</c:v>
                </c:pt>
                <c:pt idx="3">
                  <c:v>73575</c:v>
                </c:pt>
                <c:pt idx="4">
                  <c:v>73575</c:v>
                </c:pt>
                <c:pt idx="5">
                  <c:v>73575</c:v>
                </c:pt>
                <c:pt idx="6">
                  <c:v>73575</c:v>
                </c:pt>
                <c:pt idx="7">
                  <c:v>73575</c:v>
                </c:pt>
                <c:pt idx="8">
                  <c:v>73575</c:v>
                </c:pt>
                <c:pt idx="9">
                  <c:v>73575</c:v>
                </c:pt>
                <c:pt idx="10">
                  <c:v>73575</c:v>
                </c:pt>
                <c:pt idx="11">
                  <c:v>73575</c:v>
                </c:pt>
                <c:pt idx="12">
                  <c:v>73575</c:v>
                </c:pt>
                <c:pt idx="13">
                  <c:v>73575</c:v>
                </c:pt>
                <c:pt idx="14">
                  <c:v>73575</c:v>
                </c:pt>
                <c:pt idx="15">
                  <c:v>73575</c:v>
                </c:pt>
                <c:pt idx="16">
                  <c:v>73575</c:v>
                </c:pt>
                <c:pt idx="17">
                  <c:v>73575</c:v>
                </c:pt>
                <c:pt idx="18">
                  <c:v>73575</c:v>
                </c:pt>
                <c:pt idx="19">
                  <c:v>73575</c:v>
                </c:pt>
                <c:pt idx="20">
                  <c:v>73575</c:v>
                </c:pt>
                <c:pt idx="21">
                  <c:v>73575</c:v>
                </c:pt>
                <c:pt idx="22">
                  <c:v>73575</c:v>
                </c:pt>
                <c:pt idx="23">
                  <c:v>73575</c:v>
                </c:pt>
                <c:pt idx="24">
                  <c:v>73575</c:v>
                </c:pt>
                <c:pt idx="25">
                  <c:v>73575</c:v>
                </c:pt>
                <c:pt idx="26">
                  <c:v>73575</c:v>
                </c:pt>
                <c:pt idx="27">
                  <c:v>73575</c:v>
                </c:pt>
                <c:pt idx="28">
                  <c:v>73575</c:v>
                </c:pt>
                <c:pt idx="29">
                  <c:v>73575</c:v>
                </c:pt>
                <c:pt idx="30">
                  <c:v>73575</c:v>
                </c:pt>
                <c:pt idx="31">
                  <c:v>73575</c:v>
                </c:pt>
                <c:pt idx="32">
                  <c:v>73575</c:v>
                </c:pt>
                <c:pt idx="33">
                  <c:v>73575</c:v>
                </c:pt>
                <c:pt idx="34">
                  <c:v>73575</c:v>
                </c:pt>
                <c:pt idx="35">
                  <c:v>73575</c:v>
                </c:pt>
                <c:pt idx="36">
                  <c:v>73575</c:v>
                </c:pt>
                <c:pt idx="37">
                  <c:v>73575</c:v>
                </c:pt>
                <c:pt idx="38">
                  <c:v>73575</c:v>
                </c:pt>
                <c:pt idx="39">
                  <c:v>73575</c:v>
                </c:pt>
                <c:pt idx="40">
                  <c:v>73575</c:v>
                </c:pt>
                <c:pt idx="41">
                  <c:v>73575</c:v>
                </c:pt>
                <c:pt idx="42">
                  <c:v>73575</c:v>
                </c:pt>
                <c:pt idx="43">
                  <c:v>73575</c:v>
                </c:pt>
                <c:pt idx="44">
                  <c:v>73575</c:v>
                </c:pt>
                <c:pt idx="45">
                  <c:v>73575</c:v>
                </c:pt>
                <c:pt idx="46">
                  <c:v>73575</c:v>
                </c:pt>
                <c:pt idx="47">
                  <c:v>73575</c:v>
                </c:pt>
                <c:pt idx="48">
                  <c:v>73575</c:v>
                </c:pt>
                <c:pt idx="49">
                  <c:v>73575</c:v>
                </c:pt>
                <c:pt idx="50">
                  <c:v>73575</c:v>
                </c:pt>
                <c:pt idx="51">
                  <c:v>73575</c:v>
                </c:pt>
                <c:pt idx="52">
                  <c:v>73575</c:v>
                </c:pt>
                <c:pt idx="53">
                  <c:v>73575</c:v>
                </c:pt>
                <c:pt idx="54">
                  <c:v>73575</c:v>
                </c:pt>
                <c:pt idx="55">
                  <c:v>73575</c:v>
                </c:pt>
                <c:pt idx="56">
                  <c:v>73575</c:v>
                </c:pt>
                <c:pt idx="57">
                  <c:v>73575</c:v>
                </c:pt>
                <c:pt idx="58">
                  <c:v>73575</c:v>
                </c:pt>
                <c:pt idx="59">
                  <c:v>73575</c:v>
                </c:pt>
                <c:pt idx="60">
                  <c:v>73575</c:v>
                </c:pt>
                <c:pt idx="61">
                  <c:v>73575</c:v>
                </c:pt>
                <c:pt idx="62">
                  <c:v>73575</c:v>
                </c:pt>
                <c:pt idx="63">
                  <c:v>73575</c:v>
                </c:pt>
                <c:pt idx="64">
                  <c:v>73575</c:v>
                </c:pt>
                <c:pt idx="65">
                  <c:v>73575</c:v>
                </c:pt>
                <c:pt idx="66">
                  <c:v>73575</c:v>
                </c:pt>
                <c:pt idx="67">
                  <c:v>73575</c:v>
                </c:pt>
                <c:pt idx="68">
                  <c:v>73575</c:v>
                </c:pt>
                <c:pt idx="69">
                  <c:v>73575</c:v>
                </c:pt>
                <c:pt idx="70">
                  <c:v>73575</c:v>
                </c:pt>
                <c:pt idx="71">
                  <c:v>73575</c:v>
                </c:pt>
                <c:pt idx="72">
                  <c:v>73575</c:v>
                </c:pt>
                <c:pt idx="73">
                  <c:v>73575</c:v>
                </c:pt>
                <c:pt idx="74">
                  <c:v>73575</c:v>
                </c:pt>
                <c:pt idx="75">
                  <c:v>73575</c:v>
                </c:pt>
                <c:pt idx="76">
                  <c:v>73575</c:v>
                </c:pt>
                <c:pt idx="77">
                  <c:v>73575</c:v>
                </c:pt>
                <c:pt idx="78">
                  <c:v>73575</c:v>
                </c:pt>
                <c:pt idx="79">
                  <c:v>73575</c:v>
                </c:pt>
                <c:pt idx="80">
                  <c:v>73575</c:v>
                </c:pt>
                <c:pt idx="81">
                  <c:v>73575</c:v>
                </c:pt>
                <c:pt idx="82">
                  <c:v>73575</c:v>
                </c:pt>
                <c:pt idx="83">
                  <c:v>73575</c:v>
                </c:pt>
                <c:pt idx="84">
                  <c:v>73575</c:v>
                </c:pt>
                <c:pt idx="85">
                  <c:v>73575</c:v>
                </c:pt>
                <c:pt idx="86">
                  <c:v>73575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FF-4486-8163-311319EB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0912"/>
        <c:axId val="14792304"/>
      </c:scatterChart>
      <c:valAx>
        <c:axId val="526790912"/>
        <c:scaling>
          <c:orientation val="minMax"/>
          <c:max val="4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 rate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304"/>
        <c:crosses val="autoZero"/>
        <c:crossBetween val="midCat"/>
      </c:valAx>
      <c:valAx>
        <c:axId val="147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Risk</a:t>
            </a:r>
            <a:r>
              <a:rPr lang="en-CA" baseline="0"/>
              <a:t> Assessment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1791518671003563E-4"/>
                  <c:y val="-8.61650627004957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-0.5ln(x) + 4.0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'Risk Exposures'!$B$3:$B$6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52</c:v>
                </c:pt>
                <c:pt idx="3">
                  <c:v>360</c:v>
                </c:pt>
              </c:numCache>
            </c:numRef>
          </c:xVal>
          <c:yVal>
            <c:numRef>
              <c:f>'Risk Exposures'!$C$3:$C$6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9-4BC6-9F0B-9EEED55C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20720"/>
        <c:axId val="274441184"/>
      </c:scatterChart>
      <c:valAx>
        <c:axId val="267320720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  <a:r>
                  <a:rPr lang="en-CA" baseline="0"/>
                  <a:t> (days)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41184"/>
        <c:crosses val="autoZero"/>
        <c:crossBetween val="midCat"/>
      </c:valAx>
      <c:valAx>
        <c:axId val="27444118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Risk Frequency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1401924759405074"/>
                  <c:y val="0.13334499854184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'Risk Exposures'!$B$10:$B$13</c:f>
              <c:numCache>
                <c:formatCode>General</c:formatCode>
                <c:ptCount val="4"/>
                <c:pt idx="0">
                  <c:v>365</c:v>
                </c:pt>
                <c:pt idx="1">
                  <c:v>52</c:v>
                </c:pt>
                <c:pt idx="2">
                  <c:v>12</c:v>
                </c:pt>
                <c:pt idx="3">
                  <c:v>1</c:v>
                </c:pt>
              </c:numCache>
            </c:numRef>
          </c:xVal>
          <c:yVal>
            <c:numRef>
              <c:f>'Risk Exposures'!$C$10:$C$13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F-4834-A5A7-BB8CF0C6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15064"/>
        <c:axId val="598985703"/>
      </c:scatterChart>
      <c:valAx>
        <c:axId val="172331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85703"/>
        <c:crosses val="autoZero"/>
        <c:crossBetween val="midCat"/>
      </c:valAx>
      <c:valAx>
        <c:axId val="59898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1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Pump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'Pump Data'!$C$14:$C$15</c:f>
              <c:strCache>
                <c:ptCount val="2"/>
                <c:pt idx="0">
                  <c:v>Pump Pressure 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'Pump Data'!$A$16:$A$34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97.23</c:v>
                </c:pt>
                <c:pt idx="12">
                  <c:v>105.5</c:v>
                </c:pt>
                <c:pt idx="13">
                  <c:v>105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</c:numCache>
            </c:numRef>
          </c:xVal>
          <c:yVal>
            <c:numRef>
              <c:f>'Pump Data'!$C$16:$C$34</c:f>
              <c:numCache>
                <c:formatCode>General</c:formatCode>
                <c:ptCount val="19"/>
                <c:pt idx="0">
                  <c:v>150.9</c:v>
                </c:pt>
                <c:pt idx="1">
                  <c:v>145.57500000000002</c:v>
                </c:pt>
                <c:pt idx="2">
                  <c:v>136.81</c:v>
                </c:pt>
                <c:pt idx="3">
                  <c:v>124.605</c:v>
                </c:pt>
                <c:pt idx="4">
                  <c:v>108.96000000000001</c:v>
                </c:pt>
                <c:pt idx="5">
                  <c:v>89.875</c:v>
                </c:pt>
                <c:pt idx="6">
                  <c:v>74.468699999999998</c:v>
                </c:pt>
                <c:pt idx="7">
                  <c:v>67.350000000000009</c:v>
                </c:pt>
                <c:pt idx="8">
                  <c:v>41.385000000000005</c:v>
                </c:pt>
                <c:pt idx="9">
                  <c:v>11.980000000000018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2D-4530-AACE-F32F649BEFE2}"/>
            </c:ext>
          </c:extLst>
        </c:ser>
        <c:ser>
          <c:idx val="1"/>
          <c:order val="1"/>
          <c:tx>
            <c:strRef>
              <c:f>'Pump Data'!$D$14:$D$15</c:f>
              <c:strCache>
                <c:ptCount val="2"/>
                <c:pt idx="0">
                  <c:v>System Pressure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'Pump Data'!$A$16:$A$34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97.23</c:v>
                </c:pt>
                <c:pt idx="12">
                  <c:v>105.5</c:v>
                </c:pt>
                <c:pt idx="13">
                  <c:v>105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</c:numCache>
            </c:numRef>
          </c:xVal>
          <c:yVal>
            <c:numRef>
              <c:f>'Pump Data'!$D$16:$D$34</c:f>
              <c:numCache>
                <c:formatCode>General</c:formatCode>
                <c:ptCount val="19"/>
                <c:pt idx="0">
                  <c:v>98.1</c:v>
                </c:pt>
                <c:pt idx="1">
                  <c:v>99.008113485631199</c:v>
                </c:pt>
                <c:pt idx="2">
                  <c:v>101.73245394252484</c:v>
                </c:pt>
                <c:pt idx="3">
                  <c:v>106.27302137068087</c:v>
                </c:pt>
                <c:pt idx="4">
                  <c:v>112.62981577009933</c:v>
                </c:pt>
                <c:pt idx="5">
                  <c:v>120.8028371407802</c:v>
                </c:pt>
                <c:pt idx="6">
                  <c:v>127.60460714815794</c:v>
                </c:pt>
                <c:pt idx="7">
                  <c:v>130.79208548272351</c:v>
                </c:pt>
                <c:pt idx="8">
                  <c:v>142.59756079592918</c:v>
                </c:pt>
                <c:pt idx="9">
                  <c:v>156.21926308039733</c:v>
                </c:pt>
                <c:pt idx="10">
                  <c:v>171.65719233612785</c:v>
                </c:pt>
                <c:pt idx="11">
                  <c:v>183.95007849236293</c:v>
                </c:pt>
                <c:pt idx="12">
                  <c:v>199.17530123446755</c:v>
                </c:pt>
                <c:pt idx="13">
                  <c:v>198.2195117908407</c:v>
                </c:pt>
                <c:pt idx="14">
                  <c:v>207.98173176137621</c:v>
                </c:pt>
                <c:pt idx="15">
                  <c:v>228.86834193089399</c:v>
                </c:pt>
                <c:pt idx="16">
                  <c:v>251.57117907167421</c:v>
                </c:pt>
                <c:pt idx="17">
                  <c:v>276.09024318371678</c:v>
                </c:pt>
                <c:pt idx="18">
                  <c:v>302.42553426702182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2D-4530-AACE-F32F649B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89223"/>
        <c:axId val="467485751"/>
      </c:scatterChart>
      <c:valAx>
        <c:axId val="456489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5751"/>
        <c:crosses val="autoZero"/>
        <c:crossBetween val="midCat"/>
      </c:valAx>
      <c:valAx>
        <c:axId val="467485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89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Pump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'Pump Data'!$C$37:$C$38</c:f>
              <c:strCache>
                <c:ptCount val="2"/>
                <c:pt idx="0">
                  <c:v>Pump Pressure 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'Pump Data'!$A$39:$A$57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105.5</c:v>
                </c:pt>
                <c:pt idx="13">
                  <c:v>105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</c:numCache>
            </c:numRef>
          </c:xVal>
          <c:yVal>
            <c:numRef>
              <c:f>'Pump Data'!$C$39:$C$57</c:f>
              <c:numCache>
                <c:formatCode>General</c:formatCode>
                <c:ptCount val="19"/>
                <c:pt idx="0">
                  <c:v>237.86</c:v>
                </c:pt>
                <c:pt idx="1">
                  <c:v>236.51000000000002</c:v>
                </c:pt>
                <c:pt idx="2">
                  <c:v>234.38000000000002</c:v>
                </c:pt>
                <c:pt idx="3">
                  <c:v>231.47000000000003</c:v>
                </c:pt>
                <c:pt idx="4">
                  <c:v>227.78000000000003</c:v>
                </c:pt>
                <c:pt idx="5">
                  <c:v>223.31</c:v>
                </c:pt>
                <c:pt idx="6">
                  <c:v>219.71690000000001</c:v>
                </c:pt>
                <c:pt idx="7">
                  <c:v>218.06</c:v>
                </c:pt>
                <c:pt idx="8">
                  <c:v>212.03000000000003</c:v>
                </c:pt>
                <c:pt idx="9">
                  <c:v>205.22000000000003</c:v>
                </c:pt>
                <c:pt idx="10">
                  <c:v>197.63</c:v>
                </c:pt>
                <c:pt idx="11">
                  <c:v>189.26000000000002</c:v>
                </c:pt>
                <c:pt idx="12">
                  <c:v>184.32402500000001</c:v>
                </c:pt>
                <c:pt idx="13">
                  <c:v>184.78250000000003</c:v>
                </c:pt>
                <c:pt idx="14">
                  <c:v>180.11</c:v>
                </c:pt>
                <c:pt idx="15">
                  <c:v>170.18</c:v>
                </c:pt>
                <c:pt idx="16">
                  <c:v>159.47000000000003</c:v>
                </c:pt>
                <c:pt idx="17">
                  <c:v>147.98000000000002</c:v>
                </c:pt>
                <c:pt idx="18">
                  <c:v>135.71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1F-4C9D-86B6-38D5016E256B}"/>
            </c:ext>
          </c:extLst>
        </c:ser>
        <c:ser>
          <c:idx val="1"/>
          <c:order val="1"/>
          <c:tx>
            <c:strRef>
              <c:f>'Pump Data'!$D$37:$D$38</c:f>
              <c:strCache>
                <c:ptCount val="2"/>
                <c:pt idx="0">
                  <c:v>System Pressure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'Pump Data'!$A$39:$A$57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105.5</c:v>
                </c:pt>
                <c:pt idx="13">
                  <c:v>105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</c:numCache>
            </c:numRef>
          </c:xVal>
          <c:yVal>
            <c:numRef>
              <c:f>'Pump Data'!$D$39:$D$57</c:f>
              <c:numCache>
                <c:formatCode>General</c:formatCode>
                <c:ptCount val="19"/>
                <c:pt idx="0">
                  <c:v>98.1</c:v>
                </c:pt>
                <c:pt idx="1">
                  <c:v>99.008113485631199</c:v>
                </c:pt>
                <c:pt idx="2">
                  <c:v>101.73245394252484</c:v>
                </c:pt>
                <c:pt idx="3">
                  <c:v>106.27302137068087</c:v>
                </c:pt>
                <c:pt idx="4">
                  <c:v>112.62981577009933</c:v>
                </c:pt>
                <c:pt idx="5">
                  <c:v>120.8028371407802</c:v>
                </c:pt>
                <c:pt idx="6">
                  <c:v>127.60460714815794</c:v>
                </c:pt>
                <c:pt idx="7">
                  <c:v>130.79208548272351</c:v>
                </c:pt>
                <c:pt idx="8">
                  <c:v>142.59756079592918</c:v>
                </c:pt>
                <c:pt idx="9">
                  <c:v>156.21926308039733</c:v>
                </c:pt>
                <c:pt idx="10">
                  <c:v>171.65719233612785</c:v>
                </c:pt>
                <c:pt idx="11">
                  <c:v>188.91134856312084</c:v>
                </c:pt>
                <c:pt idx="12">
                  <c:v>199.17530123446755</c:v>
                </c:pt>
                <c:pt idx="13">
                  <c:v>198.2195117908407</c:v>
                </c:pt>
                <c:pt idx="14">
                  <c:v>207.98173176137621</c:v>
                </c:pt>
                <c:pt idx="15">
                  <c:v>228.86834193089399</c:v>
                </c:pt>
                <c:pt idx="16">
                  <c:v>251.57117907167421</c:v>
                </c:pt>
                <c:pt idx="17">
                  <c:v>276.09024318371678</c:v>
                </c:pt>
                <c:pt idx="18">
                  <c:v>302.42553426702182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1F-4C9D-86B6-38D5016E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89223"/>
        <c:axId val="467485751"/>
      </c:scatterChart>
      <c:valAx>
        <c:axId val="456489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5751"/>
        <c:crosses val="autoZero"/>
        <c:crossBetween val="midCat"/>
      </c:valAx>
      <c:valAx>
        <c:axId val="467485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89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Pump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'Pump Data'!$C$61:$C$62</c:f>
              <c:strCache>
                <c:ptCount val="2"/>
                <c:pt idx="0">
                  <c:v>Pump Pressure 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'Pump Data'!$A$63:$A$81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97.23</c:v>
                </c:pt>
                <c:pt idx="12">
                  <c:v>105.5</c:v>
                </c:pt>
                <c:pt idx="13">
                  <c:v>105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</c:numCache>
            </c:numRef>
          </c:xVal>
          <c:yVal>
            <c:numRef>
              <c:f>'Pump Data'!$C$63:$C$81</c:f>
              <c:numCache>
                <c:formatCode>General</c:formatCode>
                <c:ptCount val="19"/>
                <c:pt idx="0">
                  <c:v>356.8</c:v>
                </c:pt>
                <c:pt idx="1">
                  <c:v>349.774</c:v>
                </c:pt>
                <c:pt idx="2">
                  <c:v>339.72800000000001</c:v>
                </c:pt>
                <c:pt idx="3">
                  <c:v>326.66200000000003</c:v>
                </c:pt>
                <c:pt idx="4">
                  <c:v>310.57600000000002</c:v>
                </c:pt>
                <c:pt idx="5">
                  <c:v>291.47000000000003</c:v>
                </c:pt>
                <c:pt idx="6">
                  <c:v>276.2989</c:v>
                </c:pt>
                <c:pt idx="7">
                  <c:v>269.34400000000005</c:v>
                </c:pt>
                <c:pt idx="8">
                  <c:v>244.19800000000001</c:v>
                </c:pt>
                <c:pt idx="9">
                  <c:v>216.03200000000001</c:v>
                </c:pt>
                <c:pt idx="10">
                  <c:v>184.846</c:v>
                </c:pt>
                <c:pt idx="11">
                  <c:v>160.41747120999997</c:v>
                </c:pt>
                <c:pt idx="12">
                  <c:v>130.53942499999999</c:v>
                </c:pt>
                <c:pt idx="13">
                  <c:v>132.40449999999998</c:v>
                </c:pt>
                <c:pt idx="14">
                  <c:v>113.41400000000002</c:v>
                </c:pt>
                <c:pt idx="15">
                  <c:v>73.168000000000006</c:v>
                </c:pt>
                <c:pt idx="16">
                  <c:v>29.901999999999987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9-4BE9-9613-BCB25814730B}"/>
            </c:ext>
          </c:extLst>
        </c:ser>
        <c:ser>
          <c:idx val="1"/>
          <c:order val="1"/>
          <c:tx>
            <c:strRef>
              <c:f>'Pump Data'!$D$61:$D$62</c:f>
              <c:strCache>
                <c:ptCount val="2"/>
                <c:pt idx="0">
                  <c:v>System Pressure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'Pump Data'!$A$63:$A$81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57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97.23</c:v>
                </c:pt>
                <c:pt idx="12">
                  <c:v>105.5</c:v>
                </c:pt>
                <c:pt idx="13">
                  <c:v>105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</c:numCache>
            </c:numRef>
          </c:xVal>
          <c:yVal>
            <c:numRef>
              <c:f>'Pump Data'!$D$63:$D$81</c:f>
              <c:numCache>
                <c:formatCode>General</c:formatCode>
                <c:ptCount val="19"/>
                <c:pt idx="0">
                  <c:v>98.1</c:v>
                </c:pt>
                <c:pt idx="1">
                  <c:v>99.008113485631199</c:v>
                </c:pt>
                <c:pt idx="2">
                  <c:v>101.73245394252484</c:v>
                </c:pt>
                <c:pt idx="3">
                  <c:v>106.27302137068087</c:v>
                </c:pt>
                <c:pt idx="4">
                  <c:v>112.62981577009933</c:v>
                </c:pt>
                <c:pt idx="5">
                  <c:v>120.8028371407802</c:v>
                </c:pt>
                <c:pt idx="6">
                  <c:v>127.60460714815794</c:v>
                </c:pt>
                <c:pt idx="7">
                  <c:v>130.79208548272351</c:v>
                </c:pt>
                <c:pt idx="8">
                  <c:v>142.59756079592918</c:v>
                </c:pt>
                <c:pt idx="9">
                  <c:v>156.21926308039733</c:v>
                </c:pt>
                <c:pt idx="10">
                  <c:v>171.65719233612785</c:v>
                </c:pt>
                <c:pt idx="11">
                  <c:v>183.95007849236293</c:v>
                </c:pt>
                <c:pt idx="12">
                  <c:v>199.17530123446755</c:v>
                </c:pt>
                <c:pt idx="13">
                  <c:v>198.2195117908407</c:v>
                </c:pt>
                <c:pt idx="14">
                  <c:v>207.98173176137621</c:v>
                </c:pt>
                <c:pt idx="15">
                  <c:v>228.86834193089399</c:v>
                </c:pt>
                <c:pt idx="16">
                  <c:v>251.57117907167421</c:v>
                </c:pt>
                <c:pt idx="17">
                  <c:v>276.09024318371678</c:v>
                </c:pt>
                <c:pt idx="18">
                  <c:v>302.42553426702182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9-4BE9-9613-BCB25814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89223"/>
        <c:axId val="467485751"/>
      </c:scatterChart>
      <c:valAx>
        <c:axId val="456489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5751"/>
        <c:crosses val="autoZero"/>
        <c:crossBetween val="midCat"/>
      </c:valAx>
      <c:valAx>
        <c:axId val="467485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89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Rainfall and Volume of Water in Tank</a:t>
            </a:r>
            <a:r>
              <a:rPr lang="en-CA" baseline="0"/>
              <a:t> per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0718032527191"/>
          <c:y val="7.9518697480307821E-2"/>
          <c:w val="0.87615049219977437"/>
          <c:h val="0.7634868180398805"/>
        </c:manualLayout>
      </c:layout>
      <c:lineChart>
        <c:grouping val="standard"/>
        <c:varyColors val="0"/>
        <c:ser>
          <c:idx val="0"/>
          <c:order val="0"/>
          <c:tx>
            <c:strRef>
              <c:f>'Weather Data - 2014-2015'!$B$18</c:f>
              <c:strCache>
                <c:ptCount val="1"/>
                <c:pt idx="0">
                  <c:v>Daily Rainfall 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'Weather Data - 2014-2015'!$B$19:$B$748</c:f>
              <c:numCache>
                <c:formatCode>General</c:formatCode>
                <c:ptCount val="730"/>
                <c:pt idx="0">
                  <c:v>18.8</c:v>
                </c:pt>
                <c:pt idx="1">
                  <c:v>19.8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20.399999999999999</c:v>
                </c:pt>
                <c:pt idx="7">
                  <c:v>24.8</c:v>
                </c:pt>
                <c:pt idx="8">
                  <c:v>34</c:v>
                </c:pt>
                <c:pt idx="9">
                  <c:v>44.6</c:v>
                </c:pt>
                <c:pt idx="10">
                  <c:v>14.4</c:v>
                </c:pt>
                <c:pt idx="11">
                  <c:v>50.2</c:v>
                </c:pt>
                <c:pt idx="12">
                  <c:v>9.6</c:v>
                </c:pt>
                <c:pt idx="13">
                  <c:v>5.8</c:v>
                </c:pt>
                <c:pt idx="14">
                  <c:v>1.6</c:v>
                </c:pt>
                <c:pt idx="15">
                  <c:v>0.8</c:v>
                </c:pt>
                <c:pt idx="16">
                  <c:v>0</c:v>
                </c:pt>
                <c:pt idx="17">
                  <c:v>2.6</c:v>
                </c:pt>
                <c:pt idx="18">
                  <c:v>1</c:v>
                </c:pt>
                <c:pt idx="19">
                  <c:v>0.6</c:v>
                </c:pt>
                <c:pt idx="20">
                  <c:v>0.8</c:v>
                </c:pt>
                <c:pt idx="21">
                  <c:v>0.6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17.600000000000001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2.6</c:v>
                </c:pt>
                <c:pt idx="31">
                  <c:v>2.6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12.2</c:v>
                </c:pt>
                <c:pt idx="40">
                  <c:v>13.4</c:v>
                </c:pt>
                <c:pt idx="41">
                  <c:v>46.6</c:v>
                </c:pt>
                <c:pt idx="42">
                  <c:v>16.8</c:v>
                </c:pt>
                <c:pt idx="43">
                  <c:v>15.6</c:v>
                </c:pt>
                <c:pt idx="44">
                  <c:v>3</c:v>
                </c:pt>
                <c:pt idx="45">
                  <c:v>11.6</c:v>
                </c:pt>
                <c:pt idx="46">
                  <c:v>19</c:v>
                </c:pt>
                <c:pt idx="47">
                  <c:v>9.1999999999999993</c:v>
                </c:pt>
                <c:pt idx="48">
                  <c:v>12.6</c:v>
                </c:pt>
                <c:pt idx="49">
                  <c:v>21.8</c:v>
                </c:pt>
                <c:pt idx="50">
                  <c:v>2.4</c:v>
                </c:pt>
                <c:pt idx="51">
                  <c:v>0.8</c:v>
                </c:pt>
                <c:pt idx="52">
                  <c:v>4.8</c:v>
                </c:pt>
                <c:pt idx="53">
                  <c:v>14.6</c:v>
                </c:pt>
                <c:pt idx="54">
                  <c:v>6.8</c:v>
                </c:pt>
                <c:pt idx="55">
                  <c:v>0</c:v>
                </c:pt>
                <c:pt idx="56">
                  <c:v>0.8</c:v>
                </c:pt>
                <c:pt idx="57">
                  <c:v>0</c:v>
                </c:pt>
                <c:pt idx="58">
                  <c:v>0.4</c:v>
                </c:pt>
                <c:pt idx="59">
                  <c:v>2</c:v>
                </c:pt>
                <c:pt idx="60">
                  <c:v>19</c:v>
                </c:pt>
                <c:pt idx="61">
                  <c:v>1</c:v>
                </c:pt>
                <c:pt idx="62">
                  <c:v>2.4</c:v>
                </c:pt>
                <c:pt idx="63">
                  <c:v>23.8</c:v>
                </c:pt>
                <c:pt idx="64">
                  <c:v>8.6</c:v>
                </c:pt>
                <c:pt idx="65">
                  <c:v>34</c:v>
                </c:pt>
                <c:pt idx="66">
                  <c:v>52.4</c:v>
                </c:pt>
                <c:pt idx="67">
                  <c:v>10.6</c:v>
                </c:pt>
                <c:pt idx="68">
                  <c:v>2.4</c:v>
                </c:pt>
                <c:pt idx="69">
                  <c:v>0</c:v>
                </c:pt>
                <c:pt idx="70">
                  <c:v>2.8</c:v>
                </c:pt>
                <c:pt idx="71">
                  <c:v>20.2</c:v>
                </c:pt>
                <c:pt idx="72">
                  <c:v>13.8</c:v>
                </c:pt>
                <c:pt idx="73">
                  <c:v>22.8</c:v>
                </c:pt>
                <c:pt idx="74">
                  <c:v>5.4</c:v>
                </c:pt>
                <c:pt idx="75">
                  <c:v>0.4</c:v>
                </c:pt>
                <c:pt idx="76">
                  <c:v>31</c:v>
                </c:pt>
                <c:pt idx="77">
                  <c:v>1.6</c:v>
                </c:pt>
                <c:pt idx="78">
                  <c:v>1.6</c:v>
                </c:pt>
                <c:pt idx="79">
                  <c:v>7.6</c:v>
                </c:pt>
                <c:pt idx="80">
                  <c:v>2.6</c:v>
                </c:pt>
                <c:pt idx="81">
                  <c:v>0</c:v>
                </c:pt>
                <c:pt idx="82">
                  <c:v>4</c:v>
                </c:pt>
                <c:pt idx="83">
                  <c:v>31</c:v>
                </c:pt>
                <c:pt idx="84">
                  <c:v>0.2</c:v>
                </c:pt>
                <c:pt idx="85">
                  <c:v>4.4000000000000004</c:v>
                </c:pt>
                <c:pt idx="86">
                  <c:v>23.6</c:v>
                </c:pt>
                <c:pt idx="87">
                  <c:v>41.6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5.6</c:v>
                </c:pt>
                <c:pt idx="92">
                  <c:v>20.399999999999999</c:v>
                </c:pt>
                <c:pt idx="93">
                  <c:v>2.6</c:v>
                </c:pt>
                <c:pt idx="94">
                  <c:v>15.9</c:v>
                </c:pt>
                <c:pt idx="95">
                  <c:v>9.4</c:v>
                </c:pt>
                <c:pt idx="96">
                  <c:v>13.6</c:v>
                </c:pt>
                <c:pt idx="97">
                  <c:v>5.6</c:v>
                </c:pt>
                <c:pt idx="98">
                  <c:v>0</c:v>
                </c:pt>
                <c:pt idx="99">
                  <c:v>16.600000000000001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14.8</c:v>
                </c:pt>
                <c:pt idx="104">
                  <c:v>20.8</c:v>
                </c:pt>
                <c:pt idx="105">
                  <c:v>37.4</c:v>
                </c:pt>
                <c:pt idx="106">
                  <c:v>9.8000000000000007</c:v>
                </c:pt>
                <c:pt idx="107">
                  <c:v>1.9</c:v>
                </c:pt>
                <c:pt idx="108">
                  <c:v>21</c:v>
                </c:pt>
                <c:pt idx="109">
                  <c:v>30</c:v>
                </c:pt>
                <c:pt idx="110">
                  <c:v>0</c:v>
                </c:pt>
                <c:pt idx="111">
                  <c:v>4.4000000000000004</c:v>
                </c:pt>
                <c:pt idx="112">
                  <c:v>12.8</c:v>
                </c:pt>
                <c:pt idx="113">
                  <c:v>26</c:v>
                </c:pt>
                <c:pt idx="114">
                  <c:v>1.8</c:v>
                </c:pt>
                <c:pt idx="115">
                  <c:v>35</c:v>
                </c:pt>
                <c:pt idx="116">
                  <c:v>7.2</c:v>
                </c:pt>
                <c:pt idx="117">
                  <c:v>0.8</c:v>
                </c:pt>
                <c:pt idx="118">
                  <c:v>0.1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4.5999999999999996</c:v>
                </c:pt>
                <c:pt idx="123">
                  <c:v>3.8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</c:v>
                </c:pt>
                <c:pt idx="130">
                  <c:v>0</c:v>
                </c:pt>
                <c:pt idx="131">
                  <c:v>0.2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8.1999999999999993</c:v>
                </c:pt>
                <c:pt idx="141">
                  <c:v>29.6</c:v>
                </c:pt>
                <c:pt idx="142">
                  <c:v>0.8</c:v>
                </c:pt>
                <c:pt idx="143">
                  <c:v>5.2</c:v>
                </c:pt>
                <c:pt idx="144">
                  <c:v>23.4</c:v>
                </c:pt>
                <c:pt idx="145">
                  <c:v>0</c:v>
                </c:pt>
                <c:pt idx="146">
                  <c:v>4.4000000000000004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3.6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1.6</c:v>
                </c:pt>
                <c:pt idx="169">
                  <c:v>20.8</c:v>
                </c:pt>
                <c:pt idx="170">
                  <c:v>3.2</c:v>
                </c:pt>
                <c:pt idx="171">
                  <c:v>1.2</c:v>
                </c:pt>
                <c:pt idx="172">
                  <c:v>0</c:v>
                </c:pt>
                <c:pt idx="173">
                  <c:v>15.4</c:v>
                </c:pt>
                <c:pt idx="174">
                  <c:v>1.2</c:v>
                </c:pt>
                <c:pt idx="175">
                  <c:v>0</c:v>
                </c:pt>
                <c:pt idx="176">
                  <c:v>5.8</c:v>
                </c:pt>
                <c:pt idx="177">
                  <c:v>20.399999999999999</c:v>
                </c:pt>
                <c:pt idx="178">
                  <c:v>20.399999999999999</c:v>
                </c:pt>
                <c:pt idx="179">
                  <c:v>0.6</c:v>
                </c:pt>
                <c:pt idx="180">
                  <c:v>0</c:v>
                </c:pt>
                <c:pt idx="181">
                  <c:v>0</c:v>
                </c:pt>
                <c:pt idx="182">
                  <c:v>1.8</c:v>
                </c:pt>
                <c:pt idx="183">
                  <c:v>6.2</c:v>
                </c:pt>
                <c:pt idx="184">
                  <c:v>9.4</c:v>
                </c:pt>
                <c:pt idx="185">
                  <c:v>26.6</c:v>
                </c:pt>
                <c:pt idx="186">
                  <c:v>13.6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37</c:v>
                </c:pt>
                <c:pt idx="199">
                  <c:v>1.8</c:v>
                </c:pt>
                <c:pt idx="200">
                  <c:v>0</c:v>
                </c:pt>
                <c:pt idx="201">
                  <c:v>0</c:v>
                </c:pt>
                <c:pt idx="202">
                  <c:v>8</c:v>
                </c:pt>
                <c:pt idx="203">
                  <c:v>18.2</c:v>
                </c:pt>
                <c:pt idx="204">
                  <c:v>0.6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7.8</c:v>
                </c:pt>
                <c:pt idx="241">
                  <c:v>3.6</c:v>
                </c:pt>
                <c:pt idx="242">
                  <c:v>10.6</c:v>
                </c:pt>
                <c:pt idx="243">
                  <c:v>3.2</c:v>
                </c:pt>
                <c:pt idx="244">
                  <c:v>6.2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26.4</c:v>
                </c:pt>
                <c:pt idx="261">
                  <c:v>0.4</c:v>
                </c:pt>
                <c:pt idx="262">
                  <c:v>0</c:v>
                </c:pt>
                <c:pt idx="263">
                  <c:v>2</c:v>
                </c:pt>
                <c:pt idx="264">
                  <c:v>12.4</c:v>
                </c:pt>
                <c:pt idx="265">
                  <c:v>29.4</c:v>
                </c:pt>
                <c:pt idx="266">
                  <c:v>1.6</c:v>
                </c:pt>
                <c:pt idx="267">
                  <c:v>0.6</c:v>
                </c:pt>
                <c:pt idx="268">
                  <c:v>8.1999999999999993</c:v>
                </c:pt>
                <c:pt idx="269">
                  <c:v>0</c:v>
                </c:pt>
                <c:pt idx="270">
                  <c:v>12.4</c:v>
                </c:pt>
                <c:pt idx="271">
                  <c:v>5.6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57.8</c:v>
                </c:pt>
                <c:pt idx="276">
                  <c:v>6</c:v>
                </c:pt>
                <c:pt idx="277">
                  <c:v>9.1999999999999993</c:v>
                </c:pt>
                <c:pt idx="278">
                  <c:v>0.4</c:v>
                </c:pt>
                <c:pt idx="279">
                  <c:v>0</c:v>
                </c:pt>
                <c:pt idx="280">
                  <c:v>1.4</c:v>
                </c:pt>
                <c:pt idx="281">
                  <c:v>1.8</c:v>
                </c:pt>
                <c:pt idx="282">
                  <c:v>17.8</c:v>
                </c:pt>
                <c:pt idx="283">
                  <c:v>15.4</c:v>
                </c:pt>
                <c:pt idx="284">
                  <c:v>33</c:v>
                </c:pt>
                <c:pt idx="285">
                  <c:v>31.4</c:v>
                </c:pt>
                <c:pt idx="286">
                  <c:v>28.4</c:v>
                </c:pt>
                <c:pt idx="287">
                  <c:v>6.4</c:v>
                </c:pt>
                <c:pt idx="288">
                  <c:v>17.2</c:v>
                </c:pt>
                <c:pt idx="289">
                  <c:v>27</c:v>
                </c:pt>
                <c:pt idx="290">
                  <c:v>16.8</c:v>
                </c:pt>
                <c:pt idx="291">
                  <c:v>46.2</c:v>
                </c:pt>
                <c:pt idx="292">
                  <c:v>10.8</c:v>
                </c:pt>
                <c:pt idx="293">
                  <c:v>40.200000000000003</c:v>
                </c:pt>
                <c:pt idx="294">
                  <c:v>21.4</c:v>
                </c:pt>
                <c:pt idx="295">
                  <c:v>9.4</c:v>
                </c:pt>
                <c:pt idx="296">
                  <c:v>1.6</c:v>
                </c:pt>
                <c:pt idx="297">
                  <c:v>21.8</c:v>
                </c:pt>
                <c:pt idx="298">
                  <c:v>2.4</c:v>
                </c:pt>
                <c:pt idx="299">
                  <c:v>33.6</c:v>
                </c:pt>
                <c:pt idx="300">
                  <c:v>24.4</c:v>
                </c:pt>
                <c:pt idx="301">
                  <c:v>7</c:v>
                </c:pt>
                <c:pt idx="302">
                  <c:v>9</c:v>
                </c:pt>
                <c:pt idx="303">
                  <c:v>15</c:v>
                </c:pt>
                <c:pt idx="304">
                  <c:v>6.4</c:v>
                </c:pt>
                <c:pt idx="305">
                  <c:v>37.6</c:v>
                </c:pt>
                <c:pt idx="306">
                  <c:v>35.200000000000003</c:v>
                </c:pt>
                <c:pt idx="307">
                  <c:v>9</c:v>
                </c:pt>
                <c:pt idx="308">
                  <c:v>4.4000000000000004</c:v>
                </c:pt>
                <c:pt idx="309">
                  <c:v>20.2</c:v>
                </c:pt>
                <c:pt idx="310">
                  <c:v>1.4</c:v>
                </c:pt>
                <c:pt idx="311">
                  <c:v>34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3.4</c:v>
                </c:pt>
                <c:pt idx="323">
                  <c:v>29.4</c:v>
                </c:pt>
                <c:pt idx="324">
                  <c:v>32.799999999999997</c:v>
                </c:pt>
                <c:pt idx="325">
                  <c:v>25.6</c:v>
                </c:pt>
                <c:pt idx="326">
                  <c:v>15.2</c:v>
                </c:pt>
                <c:pt idx="327">
                  <c:v>60.6</c:v>
                </c:pt>
                <c:pt idx="328">
                  <c:v>15</c:v>
                </c:pt>
                <c:pt idx="329">
                  <c:v>43</c:v>
                </c:pt>
                <c:pt idx="330">
                  <c:v>15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1.2</c:v>
                </c:pt>
                <c:pt idx="338">
                  <c:v>45.4</c:v>
                </c:pt>
                <c:pt idx="339">
                  <c:v>0.8</c:v>
                </c:pt>
                <c:pt idx="340">
                  <c:v>15.2</c:v>
                </c:pt>
                <c:pt idx="341">
                  <c:v>48.6</c:v>
                </c:pt>
                <c:pt idx="342">
                  <c:v>34.200000000000003</c:v>
                </c:pt>
                <c:pt idx="343">
                  <c:v>4.4000000000000004</c:v>
                </c:pt>
                <c:pt idx="344">
                  <c:v>17.8</c:v>
                </c:pt>
                <c:pt idx="345">
                  <c:v>1.4</c:v>
                </c:pt>
                <c:pt idx="346">
                  <c:v>1</c:v>
                </c:pt>
                <c:pt idx="347">
                  <c:v>0</c:v>
                </c:pt>
                <c:pt idx="348">
                  <c:v>9</c:v>
                </c:pt>
                <c:pt idx="349">
                  <c:v>20.2</c:v>
                </c:pt>
                <c:pt idx="350">
                  <c:v>0.8</c:v>
                </c:pt>
                <c:pt idx="351">
                  <c:v>24.6</c:v>
                </c:pt>
                <c:pt idx="352">
                  <c:v>0</c:v>
                </c:pt>
                <c:pt idx="353">
                  <c:v>0</c:v>
                </c:pt>
                <c:pt idx="354">
                  <c:v>8.8000000000000007</c:v>
                </c:pt>
                <c:pt idx="355">
                  <c:v>11.6</c:v>
                </c:pt>
                <c:pt idx="356">
                  <c:v>10</c:v>
                </c:pt>
                <c:pt idx="357">
                  <c:v>2.2000000000000002</c:v>
                </c:pt>
                <c:pt idx="358">
                  <c:v>0.6</c:v>
                </c:pt>
                <c:pt idx="359">
                  <c:v>10.199999999999999</c:v>
                </c:pt>
                <c:pt idx="360">
                  <c:v>5.4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7.8</c:v>
                </c:pt>
                <c:pt idx="366">
                  <c:v>1</c:v>
                </c:pt>
                <c:pt idx="367">
                  <c:v>13.4</c:v>
                </c:pt>
                <c:pt idx="368">
                  <c:v>64.2</c:v>
                </c:pt>
                <c:pt idx="369">
                  <c:v>32.200000000000003</c:v>
                </c:pt>
                <c:pt idx="370">
                  <c:v>2.8</c:v>
                </c:pt>
                <c:pt idx="371">
                  <c:v>0</c:v>
                </c:pt>
                <c:pt idx="372">
                  <c:v>0</c:v>
                </c:pt>
                <c:pt idx="373">
                  <c:v>0.8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0.4</c:v>
                </c:pt>
                <c:pt idx="379">
                  <c:v>35.4</c:v>
                </c:pt>
                <c:pt idx="380">
                  <c:v>6</c:v>
                </c:pt>
                <c:pt idx="381">
                  <c:v>20.399999999999999</c:v>
                </c:pt>
                <c:pt idx="382">
                  <c:v>16.600000000000001</c:v>
                </c:pt>
                <c:pt idx="383">
                  <c:v>2.6</c:v>
                </c:pt>
                <c:pt idx="384">
                  <c:v>0.4</c:v>
                </c:pt>
                <c:pt idx="385">
                  <c:v>18.399999999999999</c:v>
                </c:pt>
                <c:pt idx="386">
                  <c:v>14</c:v>
                </c:pt>
                <c:pt idx="387">
                  <c:v>90.8</c:v>
                </c:pt>
                <c:pt idx="388">
                  <c:v>40</c:v>
                </c:pt>
                <c:pt idx="389">
                  <c:v>1.8</c:v>
                </c:pt>
                <c:pt idx="390">
                  <c:v>2.8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0.6</c:v>
                </c:pt>
                <c:pt idx="395">
                  <c:v>5.8</c:v>
                </c:pt>
                <c:pt idx="396">
                  <c:v>8</c:v>
                </c:pt>
                <c:pt idx="397">
                  <c:v>27</c:v>
                </c:pt>
                <c:pt idx="398">
                  <c:v>0.6</c:v>
                </c:pt>
                <c:pt idx="399">
                  <c:v>36</c:v>
                </c:pt>
                <c:pt idx="400">
                  <c:v>27.2</c:v>
                </c:pt>
                <c:pt idx="401">
                  <c:v>28.2</c:v>
                </c:pt>
                <c:pt idx="402">
                  <c:v>39.200000000000003</c:v>
                </c:pt>
                <c:pt idx="403">
                  <c:v>6.6</c:v>
                </c:pt>
                <c:pt idx="404">
                  <c:v>3.2</c:v>
                </c:pt>
                <c:pt idx="405">
                  <c:v>0.2</c:v>
                </c:pt>
                <c:pt idx="406">
                  <c:v>19.600000000000001</c:v>
                </c:pt>
                <c:pt idx="407">
                  <c:v>30.4</c:v>
                </c:pt>
                <c:pt idx="408">
                  <c:v>19</c:v>
                </c:pt>
                <c:pt idx="409">
                  <c:v>0.2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4</c:v>
                </c:pt>
                <c:pt idx="414">
                  <c:v>11</c:v>
                </c:pt>
                <c:pt idx="415">
                  <c:v>0.4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0.2</c:v>
                </c:pt>
                <c:pt idx="420">
                  <c:v>4.5999999999999996</c:v>
                </c:pt>
                <c:pt idx="421">
                  <c:v>8.8000000000000007</c:v>
                </c:pt>
                <c:pt idx="422">
                  <c:v>0.4</c:v>
                </c:pt>
                <c:pt idx="423">
                  <c:v>0</c:v>
                </c:pt>
                <c:pt idx="424">
                  <c:v>1.2</c:v>
                </c:pt>
                <c:pt idx="425">
                  <c:v>0</c:v>
                </c:pt>
                <c:pt idx="426">
                  <c:v>0</c:v>
                </c:pt>
                <c:pt idx="427">
                  <c:v>0.4</c:v>
                </c:pt>
                <c:pt idx="428">
                  <c:v>1.8</c:v>
                </c:pt>
                <c:pt idx="429">
                  <c:v>0.8</c:v>
                </c:pt>
                <c:pt idx="430">
                  <c:v>0</c:v>
                </c:pt>
                <c:pt idx="431">
                  <c:v>0.4</c:v>
                </c:pt>
                <c:pt idx="432">
                  <c:v>0.4</c:v>
                </c:pt>
                <c:pt idx="433">
                  <c:v>2.8</c:v>
                </c:pt>
                <c:pt idx="434">
                  <c:v>13.6</c:v>
                </c:pt>
                <c:pt idx="435">
                  <c:v>8.6</c:v>
                </c:pt>
                <c:pt idx="436">
                  <c:v>17.399999999999999</c:v>
                </c:pt>
                <c:pt idx="437">
                  <c:v>0.6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31</c:v>
                </c:pt>
                <c:pt idx="442">
                  <c:v>35.4</c:v>
                </c:pt>
                <c:pt idx="443">
                  <c:v>28.6</c:v>
                </c:pt>
                <c:pt idx="444">
                  <c:v>0</c:v>
                </c:pt>
                <c:pt idx="445">
                  <c:v>7</c:v>
                </c:pt>
                <c:pt idx="446">
                  <c:v>9.6</c:v>
                </c:pt>
                <c:pt idx="447">
                  <c:v>18.2</c:v>
                </c:pt>
                <c:pt idx="448">
                  <c:v>104.4</c:v>
                </c:pt>
                <c:pt idx="449">
                  <c:v>33.200000000000003</c:v>
                </c:pt>
                <c:pt idx="450">
                  <c:v>26.2</c:v>
                </c:pt>
                <c:pt idx="451">
                  <c:v>68.8</c:v>
                </c:pt>
                <c:pt idx="452">
                  <c:v>10</c:v>
                </c:pt>
                <c:pt idx="453">
                  <c:v>37.700000000000003</c:v>
                </c:pt>
                <c:pt idx="454">
                  <c:v>11.6</c:v>
                </c:pt>
                <c:pt idx="455">
                  <c:v>0</c:v>
                </c:pt>
                <c:pt idx="456">
                  <c:v>33.700000000000003</c:v>
                </c:pt>
                <c:pt idx="457">
                  <c:v>9</c:v>
                </c:pt>
                <c:pt idx="458">
                  <c:v>8.4</c:v>
                </c:pt>
                <c:pt idx="459">
                  <c:v>0.6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3.2</c:v>
                </c:pt>
                <c:pt idx="464">
                  <c:v>40.200000000000003</c:v>
                </c:pt>
                <c:pt idx="465">
                  <c:v>9.1999999999999993</c:v>
                </c:pt>
                <c:pt idx="466">
                  <c:v>24.4</c:v>
                </c:pt>
                <c:pt idx="467">
                  <c:v>16.2</c:v>
                </c:pt>
                <c:pt idx="468">
                  <c:v>1.5</c:v>
                </c:pt>
                <c:pt idx="469">
                  <c:v>37.200000000000003</c:v>
                </c:pt>
                <c:pt idx="470">
                  <c:v>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1.1000000000000001</c:v>
                </c:pt>
                <c:pt idx="475">
                  <c:v>0.4</c:v>
                </c:pt>
                <c:pt idx="476">
                  <c:v>8.1999999999999993</c:v>
                </c:pt>
                <c:pt idx="477">
                  <c:v>8.4</c:v>
                </c:pt>
                <c:pt idx="478">
                  <c:v>1.8</c:v>
                </c:pt>
                <c:pt idx="479">
                  <c:v>0</c:v>
                </c:pt>
                <c:pt idx="480">
                  <c:v>4.2</c:v>
                </c:pt>
                <c:pt idx="481">
                  <c:v>22.4</c:v>
                </c:pt>
                <c:pt idx="482">
                  <c:v>15.4</c:v>
                </c:pt>
                <c:pt idx="483">
                  <c:v>27.6</c:v>
                </c:pt>
                <c:pt idx="484">
                  <c:v>4.8</c:v>
                </c:pt>
                <c:pt idx="485">
                  <c:v>0.8</c:v>
                </c:pt>
                <c:pt idx="486">
                  <c:v>0</c:v>
                </c:pt>
                <c:pt idx="487">
                  <c:v>0</c:v>
                </c:pt>
                <c:pt idx="488">
                  <c:v>19.8</c:v>
                </c:pt>
                <c:pt idx="489">
                  <c:v>0.4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0.2</c:v>
                </c:pt>
                <c:pt idx="507">
                  <c:v>0.2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7.4</c:v>
                </c:pt>
                <c:pt idx="517">
                  <c:v>2.8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1.4</c:v>
                </c:pt>
                <c:pt idx="539">
                  <c:v>13.4</c:v>
                </c:pt>
                <c:pt idx="540">
                  <c:v>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</c:v>
                </c:pt>
                <c:pt idx="553">
                  <c:v>0</c:v>
                </c:pt>
                <c:pt idx="554">
                  <c:v>1</c:v>
                </c:pt>
                <c:pt idx="555">
                  <c:v>1.2</c:v>
                </c:pt>
                <c:pt idx="556">
                  <c:v>2.4</c:v>
                </c:pt>
                <c:pt idx="557">
                  <c:v>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0.6</c:v>
                </c:pt>
                <c:pt idx="566">
                  <c:v>0</c:v>
                </c:pt>
                <c:pt idx="567">
                  <c:v>0</c:v>
                </c:pt>
                <c:pt idx="568">
                  <c:v>8.4</c:v>
                </c:pt>
                <c:pt idx="569">
                  <c:v>4</c:v>
                </c:pt>
                <c:pt idx="570">
                  <c:v>4.2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3.2</c:v>
                </c:pt>
                <c:pt idx="583">
                  <c:v>14.6</c:v>
                </c:pt>
                <c:pt idx="584">
                  <c:v>24.4</c:v>
                </c:pt>
                <c:pt idx="585">
                  <c:v>1.8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2.8</c:v>
                </c:pt>
                <c:pt idx="604">
                  <c:v>10.4</c:v>
                </c:pt>
                <c:pt idx="605">
                  <c:v>33.4</c:v>
                </c:pt>
                <c:pt idx="606">
                  <c:v>26</c:v>
                </c:pt>
                <c:pt idx="607">
                  <c:v>6</c:v>
                </c:pt>
                <c:pt idx="608">
                  <c:v>15.8</c:v>
                </c:pt>
                <c:pt idx="609">
                  <c:v>0.8</c:v>
                </c:pt>
                <c:pt idx="610">
                  <c:v>2.4</c:v>
                </c:pt>
                <c:pt idx="611">
                  <c:v>0</c:v>
                </c:pt>
                <c:pt idx="612">
                  <c:v>1.6</c:v>
                </c:pt>
                <c:pt idx="613">
                  <c:v>0</c:v>
                </c:pt>
                <c:pt idx="614">
                  <c:v>29.6</c:v>
                </c:pt>
                <c:pt idx="615">
                  <c:v>13</c:v>
                </c:pt>
                <c:pt idx="616">
                  <c:v>1.4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2.8</c:v>
                </c:pt>
                <c:pt idx="625">
                  <c:v>46.4</c:v>
                </c:pt>
                <c:pt idx="626">
                  <c:v>86.8</c:v>
                </c:pt>
                <c:pt idx="627">
                  <c:v>1.4</c:v>
                </c:pt>
                <c:pt idx="628">
                  <c:v>4.2</c:v>
                </c:pt>
                <c:pt idx="629">
                  <c:v>39.799999999999997</c:v>
                </c:pt>
                <c:pt idx="630">
                  <c:v>29.8</c:v>
                </c:pt>
                <c:pt idx="631">
                  <c:v>11.8</c:v>
                </c:pt>
                <c:pt idx="632">
                  <c:v>1.6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4</c:v>
                </c:pt>
                <c:pt idx="644">
                  <c:v>15.6</c:v>
                </c:pt>
                <c:pt idx="645">
                  <c:v>9.1999999999999993</c:v>
                </c:pt>
                <c:pt idx="646">
                  <c:v>26.4</c:v>
                </c:pt>
                <c:pt idx="647">
                  <c:v>27</c:v>
                </c:pt>
                <c:pt idx="648">
                  <c:v>37.6</c:v>
                </c:pt>
                <c:pt idx="649">
                  <c:v>0.8</c:v>
                </c:pt>
                <c:pt idx="650">
                  <c:v>0.6</c:v>
                </c:pt>
                <c:pt idx="651">
                  <c:v>0</c:v>
                </c:pt>
                <c:pt idx="652">
                  <c:v>0</c:v>
                </c:pt>
                <c:pt idx="653">
                  <c:v>14.2</c:v>
                </c:pt>
                <c:pt idx="654">
                  <c:v>6.4</c:v>
                </c:pt>
                <c:pt idx="655">
                  <c:v>23.4</c:v>
                </c:pt>
                <c:pt idx="656">
                  <c:v>0.6</c:v>
                </c:pt>
                <c:pt idx="657">
                  <c:v>10.199999999999999</c:v>
                </c:pt>
                <c:pt idx="658">
                  <c:v>4</c:v>
                </c:pt>
                <c:pt idx="659">
                  <c:v>9.8000000000000007</c:v>
                </c:pt>
                <c:pt idx="660">
                  <c:v>0</c:v>
                </c:pt>
                <c:pt idx="661">
                  <c:v>5.8</c:v>
                </c:pt>
                <c:pt idx="662">
                  <c:v>4</c:v>
                </c:pt>
                <c:pt idx="663">
                  <c:v>0</c:v>
                </c:pt>
                <c:pt idx="664">
                  <c:v>6.8</c:v>
                </c:pt>
                <c:pt idx="665">
                  <c:v>39</c:v>
                </c:pt>
                <c:pt idx="666">
                  <c:v>40.6</c:v>
                </c:pt>
                <c:pt idx="667">
                  <c:v>35.4</c:v>
                </c:pt>
                <c:pt idx="668">
                  <c:v>21.2</c:v>
                </c:pt>
                <c:pt idx="669">
                  <c:v>1.2</c:v>
                </c:pt>
                <c:pt idx="670">
                  <c:v>0</c:v>
                </c:pt>
                <c:pt idx="671">
                  <c:v>0</c:v>
                </c:pt>
                <c:pt idx="672">
                  <c:v>3.4</c:v>
                </c:pt>
                <c:pt idx="673">
                  <c:v>6</c:v>
                </c:pt>
                <c:pt idx="674">
                  <c:v>44.2</c:v>
                </c:pt>
                <c:pt idx="675">
                  <c:v>2.2000000000000002</c:v>
                </c:pt>
                <c:pt idx="676">
                  <c:v>1.6</c:v>
                </c:pt>
                <c:pt idx="677">
                  <c:v>0</c:v>
                </c:pt>
                <c:pt idx="678">
                  <c:v>20.5</c:v>
                </c:pt>
                <c:pt idx="679">
                  <c:v>18.8</c:v>
                </c:pt>
                <c:pt idx="680">
                  <c:v>59</c:v>
                </c:pt>
                <c:pt idx="681">
                  <c:v>11.4</c:v>
                </c:pt>
                <c:pt idx="682">
                  <c:v>0.6</c:v>
                </c:pt>
                <c:pt idx="683">
                  <c:v>6</c:v>
                </c:pt>
                <c:pt idx="684">
                  <c:v>55.4</c:v>
                </c:pt>
                <c:pt idx="685">
                  <c:v>6.2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13</c:v>
                </c:pt>
                <c:pt idx="699">
                  <c:v>34.6</c:v>
                </c:pt>
                <c:pt idx="700">
                  <c:v>27.4</c:v>
                </c:pt>
                <c:pt idx="701">
                  <c:v>32.6</c:v>
                </c:pt>
                <c:pt idx="702">
                  <c:v>27.2</c:v>
                </c:pt>
                <c:pt idx="703">
                  <c:v>33.799999999999997</c:v>
                </c:pt>
                <c:pt idx="704">
                  <c:v>22.4</c:v>
                </c:pt>
                <c:pt idx="705">
                  <c:v>37.200000000000003</c:v>
                </c:pt>
                <c:pt idx="706">
                  <c:v>27</c:v>
                </c:pt>
                <c:pt idx="707">
                  <c:v>4.8</c:v>
                </c:pt>
                <c:pt idx="708">
                  <c:v>12.2</c:v>
                </c:pt>
                <c:pt idx="709">
                  <c:v>3.4</c:v>
                </c:pt>
                <c:pt idx="710">
                  <c:v>23.8</c:v>
                </c:pt>
                <c:pt idx="711">
                  <c:v>0</c:v>
                </c:pt>
                <c:pt idx="712">
                  <c:v>2.4</c:v>
                </c:pt>
                <c:pt idx="713">
                  <c:v>3</c:v>
                </c:pt>
                <c:pt idx="714">
                  <c:v>2.2000000000000002</c:v>
                </c:pt>
                <c:pt idx="715">
                  <c:v>21.8</c:v>
                </c:pt>
                <c:pt idx="716">
                  <c:v>25.5</c:v>
                </c:pt>
                <c:pt idx="717">
                  <c:v>31.8</c:v>
                </c:pt>
                <c:pt idx="718">
                  <c:v>22.6</c:v>
                </c:pt>
                <c:pt idx="719">
                  <c:v>9</c:v>
                </c:pt>
                <c:pt idx="720">
                  <c:v>35.799999999999997</c:v>
                </c:pt>
                <c:pt idx="721">
                  <c:v>9.4</c:v>
                </c:pt>
                <c:pt idx="722">
                  <c:v>0</c:v>
                </c:pt>
                <c:pt idx="723">
                  <c:v>0</c:v>
                </c:pt>
                <c:pt idx="724">
                  <c:v>26.2</c:v>
                </c:pt>
                <c:pt idx="725">
                  <c:v>1.6</c:v>
                </c:pt>
                <c:pt idx="726">
                  <c:v>0.2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5-4734-A08D-FDB90136C50D}"/>
            </c:ext>
          </c:extLst>
        </c:ser>
        <c:ser>
          <c:idx val="1"/>
          <c:order val="1"/>
          <c:tx>
            <c:strRef>
              <c:f>'Weather Data - 2014-2015'!$D$18</c:f>
              <c:strCache>
                <c:ptCount val="1"/>
                <c:pt idx="0">
                  <c:v>V_water (m^3)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'Weather Data - 2014-2015'!$D$19:$D$748</c:f>
              <c:numCache>
                <c:formatCode>General</c:formatCode>
                <c:ptCount val="730"/>
                <c:pt idx="0">
                  <c:v>1.8800000000000001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4.3600000000000003</c:v>
                </c:pt>
                <c:pt idx="6">
                  <c:v>6.4</c:v>
                </c:pt>
                <c:pt idx="7">
                  <c:v>8.8800000000000008</c:v>
                </c:pt>
                <c:pt idx="8">
                  <c:v>11.38</c:v>
                </c:pt>
                <c:pt idx="9">
                  <c:v>13.88</c:v>
                </c:pt>
                <c:pt idx="10">
                  <c:v>15.32</c:v>
                </c:pt>
                <c:pt idx="11">
                  <c:v>17.82</c:v>
                </c:pt>
                <c:pt idx="12">
                  <c:v>18.78</c:v>
                </c:pt>
                <c:pt idx="13">
                  <c:v>19.36</c:v>
                </c:pt>
                <c:pt idx="14">
                  <c:v>19.52</c:v>
                </c:pt>
                <c:pt idx="15">
                  <c:v>19.599999999999998</c:v>
                </c:pt>
                <c:pt idx="16">
                  <c:v>19.599999999999998</c:v>
                </c:pt>
                <c:pt idx="17">
                  <c:v>19.86</c:v>
                </c:pt>
                <c:pt idx="18">
                  <c:v>19.96</c:v>
                </c:pt>
                <c:pt idx="19">
                  <c:v>20.02</c:v>
                </c:pt>
                <c:pt idx="20">
                  <c:v>20.099999999999998</c:v>
                </c:pt>
                <c:pt idx="21">
                  <c:v>20.159999999999997</c:v>
                </c:pt>
                <c:pt idx="22">
                  <c:v>20.159999999999997</c:v>
                </c:pt>
                <c:pt idx="23">
                  <c:v>20.159999999999997</c:v>
                </c:pt>
                <c:pt idx="24">
                  <c:v>20.159999999999997</c:v>
                </c:pt>
                <c:pt idx="25">
                  <c:v>20.159999999999997</c:v>
                </c:pt>
                <c:pt idx="26">
                  <c:v>21.919999999999998</c:v>
                </c:pt>
                <c:pt idx="27">
                  <c:v>21.919999999999998</c:v>
                </c:pt>
                <c:pt idx="28">
                  <c:v>21.919999999999998</c:v>
                </c:pt>
                <c:pt idx="29">
                  <c:v>21.919999999999998</c:v>
                </c:pt>
                <c:pt idx="30">
                  <c:v>22.18</c:v>
                </c:pt>
                <c:pt idx="31">
                  <c:v>22.44</c:v>
                </c:pt>
                <c:pt idx="32">
                  <c:v>21.990000000000002</c:v>
                </c:pt>
                <c:pt idx="33">
                  <c:v>21.540000000000003</c:v>
                </c:pt>
                <c:pt idx="34">
                  <c:v>21.090000000000003</c:v>
                </c:pt>
                <c:pt idx="35">
                  <c:v>20.640000000000004</c:v>
                </c:pt>
                <c:pt idx="36">
                  <c:v>20.190000000000005</c:v>
                </c:pt>
                <c:pt idx="37">
                  <c:v>19.740000000000006</c:v>
                </c:pt>
                <c:pt idx="38">
                  <c:v>19.290000000000006</c:v>
                </c:pt>
                <c:pt idx="39">
                  <c:v>20.060000000000006</c:v>
                </c:pt>
                <c:pt idx="40">
                  <c:v>20.950000000000006</c:v>
                </c:pt>
                <c:pt idx="41">
                  <c:v>23.000000000000007</c:v>
                </c:pt>
                <c:pt idx="42">
                  <c:v>24.230000000000008</c:v>
                </c:pt>
                <c:pt idx="43">
                  <c:v>25.340000000000007</c:v>
                </c:pt>
                <c:pt idx="44">
                  <c:v>25.190000000000008</c:v>
                </c:pt>
                <c:pt idx="45">
                  <c:v>25.900000000000009</c:v>
                </c:pt>
                <c:pt idx="46">
                  <c:v>27.350000000000009</c:v>
                </c:pt>
                <c:pt idx="47">
                  <c:v>27.820000000000011</c:v>
                </c:pt>
                <c:pt idx="48">
                  <c:v>28.630000000000013</c:v>
                </c:pt>
                <c:pt idx="49">
                  <c:v>30.360000000000014</c:v>
                </c:pt>
                <c:pt idx="50">
                  <c:v>30.150000000000013</c:v>
                </c:pt>
                <c:pt idx="51">
                  <c:v>29.780000000000012</c:v>
                </c:pt>
                <c:pt idx="52">
                  <c:v>29.810000000000013</c:v>
                </c:pt>
                <c:pt idx="53">
                  <c:v>30.820000000000014</c:v>
                </c:pt>
                <c:pt idx="54">
                  <c:v>31.050000000000015</c:v>
                </c:pt>
                <c:pt idx="55">
                  <c:v>30.600000000000016</c:v>
                </c:pt>
                <c:pt idx="56">
                  <c:v>30.230000000000015</c:v>
                </c:pt>
                <c:pt idx="57">
                  <c:v>29.780000000000015</c:v>
                </c:pt>
                <c:pt idx="58">
                  <c:v>29.370000000000015</c:v>
                </c:pt>
                <c:pt idx="59">
                  <c:v>29.120000000000015</c:v>
                </c:pt>
                <c:pt idx="60">
                  <c:v>30.570000000000014</c:v>
                </c:pt>
                <c:pt idx="61">
                  <c:v>30.220000000000017</c:v>
                </c:pt>
                <c:pt idx="62">
                  <c:v>30.010000000000016</c:v>
                </c:pt>
                <c:pt idx="63">
                  <c:v>31.940000000000015</c:v>
                </c:pt>
                <c:pt idx="64">
                  <c:v>32.350000000000016</c:v>
                </c:pt>
                <c:pt idx="65">
                  <c:v>34.400000000000013</c:v>
                </c:pt>
                <c:pt idx="66">
                  <c:v>35</c:v>
                </c:pt>
                <c:pt idx="67">
                  <c:v>35</c:v>
                </c:pt>
                <c:pt idx="68">
                  <c:v>34.79</c:v>
                </c:pt>
                <c:pt idx="69">
                  <c:v>34.339999999999996</c:v>
                </c:pt>
                <c:pt idx="70">
                  <c:v>34.169999999999995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34.589999999999996</c:v>
                </c:pt>
                <c:pt idx="76">
                  <c:v>35</c:v>
                </c:pt>
                <c:pt idx="77">
                  <c:v>34.709999999999994</c:v>
                </c:pt>
                <c:pt idx="78">
                  <c:v>34.419999999999987</c:v>
                </c:pt>
                <c:pt idx="79">
                  <c:v>34.729999999999983</c:v>
                </c:pt>
                <c:pt idx="80">
                  <c:v>34.539999999999978</c:v>
                </c:pt>
                <c:pt idx="81">
                  <c:v>34.089999999999975</c:v>
                </c:pt>
                <c:pt idx="82">
                  <c:v>34.039999999999971</c:v>
                </c:pt>
                <c:pt idx="83">
                  <c:v>35</c:v>
                </c:pt>
                <c:pt idx="84">
                  <c:v>34.57</c:v>
                </c:pt>
                <c:pt idx="85">
                  <c:v>34.559999999999995</c:v>
                </c:pt>
                <c:pt idx="86">
                  <c:v>35</c:v>
                </c:pt>
                <c:pt idx="87">
                  <c:v>35</c:v>
                </c:pt>
                <c:pt idx="88">
                  <c:v>34.849999999999994</c:v>
                </c:pt>
                <c:pt idx="89">
                  <c:v>34.399999999999991</c:v>
                </c:pt>
                <c:pt idx="90">
                  <c:v>33.949999999999989</c:v>
                </c:pt>
                <c:pt idx="91">
                  <c:v>34.059999999999988</c:v>
                </c:pt>
                <c:pt idx="92">
                  <c:v>35</c:v>
                </c:pt>
                <c:pt idx="93">
                  <c:v>34.809999999999995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34.549999999999997</c:v>
                </c:pt>
                <c:pt idx="99">
                  <c:v>35</c:v>
                </c:pt>
                <c:pt idx="100">
                  <c:v>34.549999999999997</c:v>
                </c:pt>
                <c:pt idx="101">
                  <c:v>34.099999999999994</c:v>
                </c:pt>
                <c:pt idx="102">
                  <c:v>33.649999999999991</c:v>
                </c:pt>
                <c:pt idx="103">
                  <c:v>34.679999999999986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34.739999999999995</c:v>
                </c:pt>
                <c:pt idx="108">
                  <c:v>35</c:v>
                </c:pt>
                <c:pt idx="109">
                  <c:v>35</c:v>
                </c:pt>
                <c:pt idx="110">
                  <c:v>34.549999999999997</c:v>
                </c:pt>
                <c:pt idx="111">
                  <c:v>34.539999999999992</c:v>
                </c:pt>
                <c:pt idx="112">
                  <c:v>35</c:v>
                </c:pt>
                <c:pt idx="113">
                  <c:v>35</c:v>
                </c:pt>
                <c:pt idx="114">
                  <c:v>34.729999999999997</c:v>
                </c:pt>
                <c:pt idx="115">
                  <c:v>35</c:v>
                </c:pt>
                <c:pt idx="116">
                  <c:v>35</c:v>
                </c:pt>
                <c:pt idx="117">
                  <c:v>34.629999999999995</c:v>
                </c:pt>
                <c:pt idx="118">
                  <c:v>34.189999999999991</c:v>
                </c:pt>
                <c:pt idx="119">
                  <c:v>33.739999999999988</c:v>
                </c:pt>
                <c:pt idx="120">
                  <c:v>33.289999999999985</c:v>
                </c:pt>
                <c:pt idx="121">
                  <c:v>33.039999999999985</c:v>
                </c:pt>
                <c:pt idx="122">
                  <c:v>33.049999999999983</c:v>
                </c:pt>
                <c:pt idx="123">
                  <c:v>32.979999999999983</c:v>
                </c:pt>
                <c:pt idx="124">
                  <c:v>32.52999999999998</c:v>
                </c:pt>
                <c:pt idx="125">
                  <c:v>32.079999999999977</c:v>
                </c:pt>
                <c:pt idx="126">
                  <c:v>31.629999999999978</c:v>
                </c:pt>
                <c:pt idx="127">
                  <c:v>31.179999999999978</c:v>
                </c:pt>
                <c:pt idx="128">
                  <c:v>30.729999999999979</c:v>
                </c:pt>
                <c:pt idx="129">
                  <c:v>30.299999999999979</c:v>
                </c:pt>
                <c:pt idx="130">
                  <c:v>29.84999999999998</c:v>
                </c:pt>
                <c:pt idx="131">
                  <c:v>29.41999999999998</c:v>
                </c:pt>
                <c:pt idx="132">
                  <c:v>28.969999999999981</c:v>
                </c:pt>
                <c:pt idx="133">
                  <c:v>28.519999999999982</c:v>
                </c:pt>
                <c:pt idx="134">
                  <c:v>28.069999999999983</c:v>
                </c:pt>
                <c:pt idx="135">
                  <c:v>27.899999999999984</c:v>
                </c:pt>
                <c:pt idx="136">
                  <c:v>27.449999999999985</c:v>
                </c:pt>
                <c:pt idx="137">
                  <c:v>26.999999999999986</c:v>
                </c:pt>
                <c:pt idx="138">
                  <c:v>26.549999999999986</c:v>
                </c:pt>
                <c:pt idx="139">
                  <c:v>26.099999999999987</c:v>
                </c:pt>
                <c:pt idx="140">
                  <c:v>26.469999999999988</c:v>
                </c:pt>
                <c:pt idx="141">
                  <c:v>28.519999999999989</c:v>
                </c:pt>
                <c:pt idx="142">
                  <c:v>28.149999999999988</c:v>
                </c:pt>
                <c:pt idx="143">
                  <c:v>28.219999999999988</c:v>
                </c:pt>
                <c:pt idx="144">
                  <c:v>30.109999999999989</c:v>
                </c:pt>
                <c:pt idx="145">
                  <c:v>29.659999999999989</c:v>
                </c:pt>
                <c:pt idx="146">
                  <c:v>29.649999999999991</c:v>
                </c:pt>
                <c:pt idx="147">
                  <c:v>29.199999999999992</c:v>
                </c:pt>
                <c:pt idx="148">
                  <c:v>28.749999999999993</c:v>
                </c:pt>
                <c:pt idx="149">
                  <c:v>28.299999999999994</c:v>
                </c:pt>
                <c:pt idx="150">
                  <c:v>27.849999999999994</c:v>
                </c:pt>
                <c:pt idx="151">
                  <c:v>27.399999999999995</c:v>
                </c:pt>
                <c:pt idx="152">
                  <c:v>26.949999999999996</c:v>
                </c:pt>
                <c:pt idx="153">
                  <c:v>26.499999999999996</c:v>
                </c:pt>
                <c:pt idx="154">
                  <c:v>26.049999999999997</c:v>
                </c:pt>
                <c:pt idx="155">
                  <c:v>25.599999999999998</c:v>
                </c:pt>
                <c:pt idx="156">
                  <c:v>25.15</c:v>
                </c:pt>
                <c:pt idx="157">
                  <c:v>24.7</c:v>
                </c:pt>
                <c:pt idx="158">
                  <c:v>24.27</c:v>
                </c:pt>
                <c:pt idx="159">
                  <c:v>23.82</c:v>
                </c:pt>
                <c:pt idx="160">
                  <c:v>23.37</c:v>
                </c:pt>
                <c:pt idx="161">
                  <c:v>22.92</c:v>
                </c:pt>
                <c:pt idx="162">
                  <c:v>22.470000000000002</c:v>
                </c:pt>
                <c:pt idx="163">
                  <c:v>22.020000000000003</c:v>
                </c:pt>
                <c:pt idx="164">
                  <c:v>21.930000000000003</c:v>
                </c:pt>
                <c:pt idx="165">
                  <c:v>21.480000000000004</c:v>
                </c:pt>
                <c:pt idx="166">
                  <c:v>21.030000000000005</c:v>
                </c:pt>
                <c:pt idx="167">
                  <c:v>20.580000000000005</c:v>
                </c:pt>
                <c:pt idx="168">
                  <c:v>20.290000000000006</c:v>
                </c:pt>
                <c:pt idx="169">
                  <c:v>21.920000000000005</c:v>
                </c:pt>
                <c:pt idx="170">
                  <c:v>21.790000000000006</c:v>
                </c:pt>
                <c:pt idx="171">
                  <c:v>21.460000000000008</c:v>
                </c:pt>
                <c:pt idx="172">
                  <c:v>21.010000000000009</c:v>
                </c:pt>
                <c:pt idx="173">
                  <c:v>22.100000000000009</c:v>
                </c:pt>
                <c:pt idx="174">
                  <c:v>21.77000000000001</c:v>
                </c:pt>
                <c:pt idx="175">
                  <c:v>21.320000000000011</c:v>
                </c:pt>
                <c:pt idx="176">
                  <c:v>21.45000000000001</c:v>
                </c:pt>
                <c:pt idx="177">
                  <c:v>23.04000000000001</c:v>
                </c:pt>
                <c:pt idx="178">
                  <c:v>24.63000000000001</c:v>
                </c:pt>
                <c:pt idx="179">
                  <c:v>24.240000000000009</c:v>
                </c:pt>
                <c:pt idx="180">
                  <c:v>23.79000000000001</c:v>
                </c:pt>
                <c:pt idx="181">
                  <c:v>23.340000000000011</c:v>
                </c:pt>
                <c:pt idx="182">
                  <c:v>23.070000000000011</c:v>
                </c:pt>
                <c:pt idx="183">
                  <c:v>23.240000000000013</c:v>
                </c:pt>
                <c:pt idx="184">
                  <c:v>23.730000000000015</c:v>
                </c:pt>
                <c:pt idx="185">
                  <c:v>25.780000000000015</c:v>
                </c:pt>
                <c:pt idx="186">
                  <c:v>26.690000000000015</c:v>
                </c:pt>
                <c:pt idx="187">
                  <c:v>26.240000000000016</c:v>
                </c:pt>
                <c:pt idx="188">
                  <c:v>25.790000000000017</c:v>
                </c:pt>
                <c:pt idx="189">
                  <c:v>25.340000000000018</c:v>
                </c:pt>
                <c:pt idx="190">
                  <c:v>24.890000000000018</c:v>
                </c:pt>
                <c:pt idx="191">
                  <c:v>24.440000000000019</c:v>
                </c:pt>
                <c:pt idx="192">
                  <c:v>23.99000000000002</c:v>
                </c:pt>
                <c:pt idx="193">
                  <c:v>23.54000000000002</c:v>
                </c:pt>
                <c:pt idx="194">
                  <c:v>23.090000000000021</c:v>
                </c:pt>
                <c:pt idx="195">
                  <c:v>22.640000000000022</c:v>
                </c:pt>
                <c:pt idx="196">
                  <c:v>22.190000000000023</c:v>
                </c:pt>
                <c:pt idx="197">
                  <c:v>21.740000000000023</c:v>
                </c:pt>
                <c:pt idx="198">
                  <c:v>23.790000000000024</c:v>
                </c:pt>
                <c:pt idx="199">
                  <c:v>23.520000000000024</c:v>
                </c:pt>
                <c:pt idx="200">
                  <c:v>23.070000000000025</c:v>
                </c:pt>
                <c:pt idx="201">
                  <c:v>22.620000000000026</c:v>
                </c:pt>
                <c:pt idx="202">
                  <c:v>22.970000000000027</c:v>
                </c:pt>
                <c:pt idx="203">
                  <c:v>24.340000000000028</c:v>
                </c:pt>
                <c:pt idx="204">
                  <c:v>23.950000000000028</c:v>
                </c:pt>
                <c:pt idx="205">
                  <c:v>23.500000000000028</c:v>
                </c:pt>
                <c:pt idx="206">
                  <c:v>23.050000000000029</c:v>
                </c:pt>
                <c:pt idx="207">
                  <c:v>22.60000000000003</c:v>
                </c:pt>
                <c:pt idx="208">
                  <c:v>22.150000000000031</c:v>
                </c:pt>
                <c:pt idx="209">
                  <c:v>21.700000000000031</c:v>
                </c:pt>
                <c:pt idx="210">
                  <c:v>21.250000000000032</c:v>
                </c:pt>
                <c:pt idx="211">
                  <c:v>20.800000000000033</c:v>
                </c:pt>
                <c:pt idx="212">
                  <c:v>20.350000000000033</c:v>
                </c:pt>
                <c:pt idx="213">
                  <c:v>19.900000000000034</c:v>
                </c:pt>
                <c:pt idx="214">
                  <c:v>19.450000000000035</c:v>
                </c:pt>
                <c:pt idx="215">
                  <c:v>19.000000000000036</c:v>
                </c:pt>
                <c:pt idx="216">
                  <c:v>18.550000000000036</c:v>
                </c:pt>
                <c:pt idx="217">
                  <c:v>18.100000000000037</c:v>
                </c:pt>
                <c:pt idx="218">
                  <c:v>17.650000000000038</c:v>
                </c:pt>
                <c:pt idx="219">
                  <c:v>17.200000000000038</c:v>
                </c:pt>
                <c:pt idx="220">
                  <c:v>16.750000000000039</c:v>
                </c:pt>
                <c:pt idx="221">
                  <c:v>16.30000000000004</c:v>
                </c:pt>
                <c:pt idx="222">
                  <c:v>15.850000000000041</c:v>
                </c:pt>
                <c:pt idx="223">
                  <c:v>15.400000000000041</c:v>
                </c:pt>
                <c:pt idx="224">
                  <c:v>14.950000000000042</c:v>
                </c:pt>
                <c:pt idx="225">
                  <c:v>14.500000000000043</c:v>
                </c:pt>
                <c:pt idx="226">
                  <c:v>14.050000000000043</c:v>
                </c:pt>
                <c:pt idx="227">
                  <c:v>13.600000000000044</c:v>
                </c:pt>
                <c:pt idx="228">
                  <c:v>13.150000000000045</c:v>
                </c:pt>
                <c:pt idx="229">
                  <c:v>12.700000000000045</c:v>
                </c:pt>
                <c:pt idx="230">
                  <c:v>12.250000000000046</c:v>
                </c:pt>
                <c:pt idx="231">
                  <c:v>11.800000000000047</c:v>
                </c:pt>
                <c:pt idx="232">
                  <c:v>11.350000000000048</c:v>
                </c:pt>
                <c:pt idx="233">
                  <c:v>10.900000000000048</c:v>
                </c:pt>
                <c:pt idx="234">
                  <c:v>10.450000000000049</c:v>
                </c:pt>
                <c:pt idx="235">
                  <c:v>10.00000000000005</c:v>
                </c:pt>
                <c:pt idx="236">
                  <c:v>9.5500000000000504</c:v>
                </c:pt>
                <c:pt idx="237">
                  <c:v>9.1000000000000512</c:v>
                </c:pt>
                <c:pt idx="238">
                  <c:v>8.6500000000000519</c:v>
                </c:pt>
                <c:pt idx="239">
                  <c:v>8.2400000000000517</c:v>
                </c:pt>
                <c:pt idx="240">
                  <c:v>8.5700000000000518</c:v>
                </c:pt>
                <c:pt idx="241">
                  <c:v>8.4800000000000519</c:v>
                </c:pt>
                <c:pt idx="242">
                  <c:v>9.0900000000000531</c:v>
                </c:pt>
                <c:pt idx="243">
                  <c:v>8.9600000000000541</c:v>
                </c:pt>
                <c:pt idx="244">
                  <c:v>9.1300000000000541</c:v>
                </c:pt>
                <c:pt idx="245">
                  <c:v>8.6800000000000548</c:v>
                </c:pt>
                <c:pt idx="246">
                  <c:v>8.2300000000000555</c:v>
                </c:pt>
                <c:pt idx="247">
                  <c:v>7.7800000000000553</c:v>
                </c:pt>
                <c:pt idx="248">
                  <c:v>7.3300000000000551</c:v>
                </c:pt>
                <c:pt idx="249">
                  <c:v>6.880000000000055</c:v>
                </c:pt>
                <c:pt idx="250">
                  <c:v>6.4300000000000548</c:v>
                </c:pt>
                <c:pt idx="251">
                  <c:v>5.9800000000000546</c:v>
                </c:pt>
                <c:pt idx="252">
                  <c:v>5.5300000000000544</c:v>
                </c:pt>
                <c:pt idx="253">
                  <c:v>5.0800000000000542</c:v>
                </c:pt>
                <c:pt idx="254">
                  <c:v>4.6300000000000541</c:v>
                </c:pt>
                <c:pt idx="255">
                  <c:v>4.1800000000000539</c:v>
                </c:pt>
                <c:pt idx="256">
                  <c:v>3.7300000000000537</c:v>
                </c:pt>
                <c:pt idx="257">
                  <c:v>3.2800000000000535</c:v>
                </c:pt>
                <c:pt idx="258">
                  <c:v>2.8300000000000534</c:v>
                </c:pt>
                <c:pt idx="259">
                  <c:v>2.3800000000000532</c:v>
                </c:pt>
                <c:pt idx="260">
                  <c:v>4.430000000000053</c:v>
                </c:pt>
                <c:pt idx="261">
                  <c:v>4.0200000000000529</c:v>
                </c:pt>
                <c:pt idx="262">
                  <c:v>3.5700000000000527</c:v>
                </c:pt>
                <c:pt idx="263">
                  <c:v>3.3200000000000527</c:v>
                </c:pt>
                <c:pt idx="264">
                  <c:v>4.1100000000000527</c:v>
                </c:pt>
                <c:pt idx="265">
                  <c:v>6.1600000000000525</c:v>
                </c:pt>
                <c:pt idx="266">
                  <c:v>5.8700000000000525</c:v>
                </c:pt>
                <c:pt idx="267">
                  <c:v>5.4800000000000519</c:v>
                </c:pt>
                <c:pt idx="268">
                  <c:v>5.850000000000052</c:v>
                </c:pt>
                <c:pt idx="269">
                  <c:v>5.4000000000000519</c:v>
                </c:pt>
                <c:pt idx="270">
                  <c:v>6.1900000000000519</c:v>
                </c:pt>
                <c:pt idx="271">
                  <c:v>6.3000000000000513</c:v>
                </c:pt>
                <c:pt idx="272">
                  <c:v>5.8500000000000512</c:v>
                </c:pt>
                <c:pt idx="273">
                  <c:v>5.400000000000051</c:v>
                </c:pt>
                <c:pt idx="274">
                  <c:v>4.9500000000000508</c:v>
                </c:pt>
                <c:pt idx="275">
                  <c:v>7.0000000000000506</c:v>
                </c:pt>
                <c:pt idx="276">
                  <c:v>7.1500000000000501</c:v>
                </c:pt>
                <c:pt idx="277">
                  <c:v>7.6200000000000498</c:v>
                </c:pt>
                <c:pt idx="278">
                  <c:v>7.2100000000000497</c:v>
                </c:pt>
                <c:pt idx="279">
                  <c:v>6.7600000000000495</c:v>
                </c:pt>
                <c:pt idx="280">
                  <c:v>6.450000000000049</c:v>
                </c:pt>
                <c:pt idx="281">
                  <c:v>6.1800000000000486</c:v>
                </c:pt>
                <c:pt idx="282">
                  <c:v>7.5100000000000486</c:v>
                </c:pt>
                <c:pt idx="283">
                  <c:v>8.6000000000000494</c:v>
                </c:pt>
                <c:pt idx="284">
                  <c:v>10.65000000000005</c:v>
                </c:pt>
                <c:pt idx="285">
                  <c:v>12.700000000000051</c:v>
                </c:pt>
                <c:pt idx="286">
                  <c:v>14.750000000000052</c:v>
                </c:pt>
                <c:pt idx="287">
                  <c:v>14.940000000000053</c:v>
                </c:pt>
                <c:pt idx="288">
                  <c:v>16.210000000000054</c:v>
                </c:pt>
                <c:pt idx="289">
                  <c:v>18.260000000000055</c:v>
                </c:pt>
                <c:pt idx="290">
                  <c:v>19.490000000000055</c:v>
                </c:pt>
                <c:pt idx="291">
                  <c:v>21.540000000000056</c:v>
                </c:pt>
                <c:pt idx="292">
                  <c:v>22.170000000000055</c:v>
                </c:pt>
                <c:pt idx="293">
                  <c:v>24.220000000000056</c:v>
                </c:pt>
                <c:pt idx="294">
                  <c:v>25.910000000000057</c:v>
                </c:pt>
                <c:pt idx="295">
                  <c:v>26.400000000000059</c:v>
                </c:pt>
                <c:pt idx="296">
                  <c:v>26.11000000000006</c:v>
                </c:pt>
                <c:pt idx="297">
                  <c:v>27.84000000000006</c:v>
                </c:pt>
                <c:pt idx="298">
                  <c:v>27.630000000000059</c:v>
                </c:pt>
                <c:pt idx="299">
                  <c:v>29.68000000000006</c:v>
                </c:pt>
                <c:pt idx="300">
                  <c:v>31.670000000000062</c:v>
                </c:pt>
                <c:pt idx="301">
                  <c:v>31.920000000000062</c:v>
                </c:pt>
                <c:pt idx="302">
                  <c:v>32.370000000000061</c:v>
                </c:pt>
                <c:pt idx="303">
                  <c:v>33.420000000000059</c:v>
                </c:pt>
                <c:pt idx="304">
                  <c:v>33.610000000000056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34.989999999999995</c:v>
                </c:pt>
                <c:pt idx="309">
                  <c:v>35</c:v>
                </c:pt>
                <c:pt idx="310">
                  <c:v>34.69</c:v>
                </c:pt>
                <c:pt idx="311">
                  <c:v>35</c:v>
                </c:pt>
                <c:pt idx="312">
                  <c:v>34.549999999999997</c:v>
                </c:pt>
                <c:pt idx="313">
                  <c:v>34.099999999999994</c:v>
                </c:pt>
                <c:pt idx="314">
                  <c:v>33.649999999999991</c:v>
                </c:pt>
                <c:pt idx="315">
                  <c:v>33.199999999999989</c:v>
                </c:pt>
                <c:pt idx="316">
                  <c:v>32.749999999999986</c:v>
                </c:pt>
                <c:pt idx="317">
                  <c:v>32.299999999999983</c:v>
                </c:pt>
                <c:pt idx="318">
                  <c:v>31.849999999999984</c:v>
                </c:pt>
                <c:pt idx="319">
                  <c:v>31.399999999999984</c:v>
                </c:pt>
                <c:pt idx="320">
                  <c:v>30.949999999999985</c:v>
                </c:pt>
                <c:pt idx="321">
                  <c:v>30.499999999999986</c:v>
                </c:pt>
                <c:pt idx="322">
                  <c:v>30.389999999999986</c:v>
                </c:pt>
                <c:pt idx="323">
                  <c:v>32.439999999999984</c:v>
                </c:pt>
                <c:pt idx="324">
                  <c:v>34.489999999999981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34.549999999999997</c:v>
                </c:pt>
                <c:pt idx="332">
                  <c:v>34.099999999999994</c:v>
                </c:pt>
                <c:pt idx="333">
                  <c:v>33.649999999999991</c:v>
                </c:pt>
                <c:pt idx="334">
                  <c:v>33.199999999999989</c:v>
                </c:pt>
                <c:pt idx="335">
                  <c:v>32.749999999999986</c:v>
                </c:pt>
                <c:pt idx="336">
                  <c:v>32.299999999999983</c:v>
                </c:pt>
                <c:pt idx="337">
                  <c:v>31.969999999999981</c:v>
                </c:pt>
                <c:pt idx="338">
                  <c:v>34.019999999999982</c:v>
                </c:pt>
                <c:pt idx="339">
                  <c:v>33.649999999999977</c:v>
                </c:pt>
                <c:pt idx="340">
                  <c:v>34.719999999999978</c:v>
                </c:pt>
                <c:pt idx="341">
                  <c:v>35</c:v>
                </c:pt>
                <c:pt idx="342">
                  <c:v>35</c:v>
                </c:pt>
                <c:pt idx="343">
                  <c:v>34.989999999999995</c:v>
                </c:pt>
                <c:pt idx="344">
                  <c:v>35</c:v>
                </c:pt>
                <c:pt idx="345">
                  <c:v>34.69</c:v>
                </c:pt>
                <c:pt idx="346">
                  <c:v>34.339999999999996</c:v>
                </c:pt>
                <c:pt idx="347">
                  <c:v>33.889999999999993</c:v>
                </c:pt>
                <c:pt idx="348">
                  <c:v>34.339999999999989</c:v>
                </c:pt>
                <c:pt idx="349">
                  <c:v>35</c:v>
                </c:pt>
                <c:pt idx="350">
                  <c:v>34.629999999999995</c:v>
                </c:pt>
                <c:pt idx="351">
                  <c:v>35</c:v>
                </c:pt>
                <c:pt idx="352">
                  <c:v>34.549999999999997</c:v>
                </c:pt>
                <c:pt idx="353">
                  <c:v>34.099999999999994</c:v>
                </c:pt>
                <c:pt idx="354">
                  <c:v>34.529999999999994</c:v>
                </c:pt>
                <c:pt idx="355">
                  <c:v>35</c:v>
                </c:pt>
                <c:pt idx="356">
                  <c:v>35</c:v>
                </c:pt>
                <c:pt idx="357">
                  <c:v>34.769999999999996</c:v>
                </c:pt>
                <c:pt idx="358">
                  <c:v>34.379999999999995</c:v>
                </c:pt>
                <c:pt idx="359">
                  <c:v>34.949999999999996</c:v>
                </c:pt>
                <c:pt idx="360">
                  <c:v>35</c:v>
                </c:pt>
                <c:pt idx="361">
                  <c:v>34.549999999999997</c:v>
                </c:pt>
                <c:pt idx="362">
                  <c:v>34.099999999999994</c:v>
                </c:pt>
                <c:pt idx="363">
                  <c:v>33.649999999999991</c:v>
                </c:pt>
                <c:pt idx="364">
                  <c:v>33.199999999999989</c:v>
                </c:pt>
                <c:pt idx="365">
                  <c:v>33.529999999999987</c:v>
                </c:pt>
                <c:pt idx="366">
                  <c:v>33.179999999999986</c:v>
                </c:pt>
                <c:pt idx="367">
                  <c:v>34.069999999999986</c:v>
                </c:pt>
                <c:pt idx="368">
                  <c:v>35</c:v>
                </c:pt>
                <c:pt idx="369">
                  <c:v>35</c:v>
                </c:pt>
                <c:pt idx="370">
                  <c:v>34.83</c:v>
                </c:pt>
                <c:pt idx="371">
                  <c:v>34.379999999999995</c:v>
                </c:pt>
                <c:pt idx="372">
                  <c:v>33.929999999999993</c:v>
                </c:pt>
                <c:pt idx="373">
                  <c:v>33.559999999999988</c:v>
                </c:pt>
                <c:pt idx="374">
                  <c:v>33.109999999999985</c:v>
                </c:pt>
                <c:pt idx="375">
                  <c:v>32.659999999999982</c:v>
                </c:pt>
                <c:pt idx="376">
                  <c:v>32.20999999999998</c:v>
                </c:pt>
                <c:pt idx="377">
                  <c:v>31.75999999999998</c:v>
                </c:pt>
                <c:pt idx="378">
                  <c:v>31.34999999999998</c:v>
                </c:pt>
                <c:pt idx="379">
                  <c:v>33.399999999999977</c:v>
                </c:pt>
                <c:pt idx="380">
                  <c:v>33.549999999999976</c:v>
                </c:pt>
                <c:pt idx="381">
                  <c:v>35</c:v>
                </c:pt>
                <c:pt idx="382">
                  <c:v>35</c:v>
                </c:pt>
                <c:pt idx="383">
                  <c:v>34.809999999999995</c:v>
                </c:pt>
                <c:pt idx="384">
                  <c:v>34.399999999999991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34.729999999999997</c:v>
                </c:pt>
                <c:pt idx="390">
                  <c:v>34.559999999999995</c:v>
                </c:pt>
                <c:pt idx="391">
                  <c:v>34.389999999999993</c:v>
                </c:pt>
                <c:pt idx="392">
                  <c:v>33.939999999999991</c:v>
                </c:pt>
                <c:pt idx="393">
                  <c:v>33.489999999999988</c:v>
                </c:pt>
                <c:pt idx="394">
                  <c:v>33.099999999999987</c:v>
                </c:pt>
                <c:pt idx="395">
                  <c:v>33.229999999999983</c:v>
                </c:pt>
                <c:pt idx="396">
                  <c:v>33.579999999999977</c:v>
                </c:pt>
                <c:pt idx="397">
                  <c:v>35</c:v>
                </c:pt>
                <c:pt idx="398">
                  <c:v>34.61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34.869999999999997</c:v>
                </c:pt>
                <c:pt idx="405">
                  <c:v>34.44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34.57</c:v>
                </c:pt>
                <c:pt idx="410">
                  <c:v>34.119999999999997</c:v>
                </c:pt>
                <c:pt idx="411">
                  <c:v>33.669999999999995</c:v>
                </c:pt>
                <c:pt idx="412">
                  <c:v>33.219999999999992</c:v>
                </c:pt>
                <c:pt idx="413">
                  <c:v>33.169999999999987</c:v>
                </c:pt>
                <c:pt idx="414">
                  <c:v>33.819999999999986</c:v>
                </c:pt>
                <c:pt idx="415">
                  <c:v>33.409999999999982</c:v>
                </c:pt>
                <c:pt idx="416">
                  <c:v>32.95999999999998</c:v>
                </c:pt>
                <c:pt idx="417">
                  <c:v>32.509999999999977</c:v>
                </c:pt>
                <c:pt idx="418">
                  <c:v>32.059999999999974</c:v>
                </c:pt>
                <c:pt idx="419">
                  <c:v>31.629999999999978</c:v>
                </c:pt>
                <c:pt idx="420">
                  <c:v>31.639999999999976</c:v>
                </c:pt>
                <c:pt idx="421">
                  <c:v>32.069999999999972</c:v>
                </c:pt>
                <c:pt idx="422">
                  <c:v>31.659999999999972</c:v>
                </c:pt>
                <c:pt idx="423">
                  <c:v>31.209999999999972</c:v>
                </c:pt>
                <c:pt idx="424">
                  <c:v>30.879999999999974</c:v>
                </c:pt>
                <c:pt idx="425">
                  <c:v>30.429999999999975</c:v>
                </c:pt>
                <c:pt idx="426">
                  <c:v>29.979999999999976</c:v>
                </c:pt>
                <c:pt idx="427">
                  <c:v>29.569999999999975</c:v>
                </c:pt>
                <c:pt idx="428">
                  <c:v>29.299999999999976</c:v>
                </c:pt>
                <c:pt idx="429">
                  <c:v>28.929999999999975</c:v>
                </c:pt>
                <c:pt idx="430">
                  <c:v>28.479999999999976</c:v>
                </c:pt>
                <c:pt idx="431">
                  <c:v>28.069999999999975</c:v>
                </c:pt>
                <c:pt idx="432">
                  <c:v>27.659999999999975</c:v>
                </c:pt>
                <c:pt idx="433">
                  <c:v>27.489999999999977</c:v>
                </c:pt>
                <c:pt idx="434">
                  <c:v>28.399999999999977</c:v>
                </c:pt>
                <c:pt idx="435">
                  <c:v>28.809999999999977</c:v>
                </c:pt>
                <c:pt idx="436">
                  <c:v>30.099999999999977</c:v>
                </c:pt>
                <c:pt idx="437">
                  <c:v>29.709999999999976</c:v>
                </c:pt>
                <c:pt idx="438">
                  <c:v>29.259999999999977</c:v>
                </c:pt>
                <c:pt idx="439">
                  <c:v>28.809999999999977</c:v>
                </c:pt>
                <c:pt idx="440">
                  <c:v>28.359999999999978</c:v>
                </c:pt>
                <c:pt idx="441">
                  <c:v>30.409999999999979</c:v>
                </c:pt>
                <c:pt idx="442">
                  <c:v>32.45999999999998</c:v>
                </c:pt>
                <c:pt idx="443">
                  <c:v>34.509999999999977</c:v>
                </c:pt>
                <c:pt idx="444">
                  <c:v>34.059999999999974</c:v>
                </c:pt>
                <c:pt idx="445">
                  <c:v>34.309999999999974</c:v>
                </c:pt>
                <c:pt idx="446">
                  <c:v>34.819999999999972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34.549999999999997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34.61</c:v>
                </c:pt>
                <c:pt idx="460">
                  <c:v>34.159999999999997</c:v>
                </c:pt>
                <c:pt idx="461">
                  <c:v>33.709999999999994</c:v>
                </c:pt>
                <c:pt idx="462">
                  <c:v>33.259999999999991</c:v>
                </c:pt>
                <c:pt idx="463">
                  <c:v>33.129999999999988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34.699999999999996</c:v>
                </c:pt>
                <c:pt idx="469">
                  <c:v>35</c:v>
                </c:pt>
                <c:pt idx="470">
                  <c:v>34.849999999999994</c:v>
                </c:pt>
                <c:pt idx="471">
                  <c:v>34.399999999999991</c:v>
                </c:pt>
                <c:pt idx="472">
                  <c:v>33.949999999999989</c:v>
                </c:pt>
                <c:pt idx="473">
                  <c:v>33.499999999999986</c:v>
                </c:pt>
                <c:pt idx="474">
                  <c:v>33.159999999999982</c:v>
                </c:pt>
                <c:pt idx="475">
                  <c:v>32.749999999999979</c:v>
                </c:pt>
                <c:pt idx="476">
                  <c:v>33.119999999999976</c:v>
                </c:pt>
                <c:pt idx="477">
                  <c:v>33.509999999999977</c:v>
                </c:pt>
                <c:pt idx="478">
                  <c:v>33.239999999999974</c:v>
                </c:pt>
                <c:pt idx="479">
                  <c:v>32.789999999999971</c:v>
                </c:pt>
                <c:pt idx="480">
                  <c:v>32.75999999999997</c:v>
                </c:pt>
                <c:pt idx="481">
                  <c:v>34.549999999999969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34.629999999999995</c:v>
                </c:pt>
                <c:pt idx="486">
                  <c:v>34.179999999999993</c:v>
                </c:pt>
                <c:pt idx="487">
                  <c:v>33.72999999999999</c:v>
                </c:pt>
                <c:pt idx="488">
                  <c:v>35</c:v>
                </c:pt>
                <c:pt idx="489">
                  <c:v>34.589999999999996</c:v>
                </c:pt>
                <c:pt idx="490">
                  <c:v>34.139999999999993</c:v>
                </c:pt>
                <c:pt idx="491">
                  <c:v>33.689999999999991</c:v>
                </c:pt>
                <c:pt idx="492">
                  <c:v>33.239999999999988</c:v>
                </c:pt>
                <c:pt idx="493">
                  <c:v>32.789999999999985</c:v>
                </c:pt>
                <c:pt idx="494">
                  <c:v>32.379999999999981</c:v>
                </c:pt>
                <c:pt idx="495">
                  <c:v>31.929999999999982</c:v>
                </c:pt>
                <c:pt idx="496">
                  <c:v>31.479999999999983</c:v>
                </c:pt>
                <c:pt idx="497">
                  <c:v>31.029999999999983</c:v>
                </c:pt>
                <c:pt idx="498">
                  <c:v>30.579999999999984</c:v>
                </c:pt>
                <c:pt idx="499">
                  <c:v>30.129999999999985</c:v>
                </c:pt>
                <c:pt idx="500">
                  <c:v>29.699999999999985</c:v>
                </c:pt>
                <c:pt idx="501">
                  <c:v>29.249999999999986</c:v>
                </c:pt>
                <c:pt idx="502">
                  <c:v>28.799999999999986</c:v>
                </c:pt>
                <c:pt idx="503">
                  <c:v>28.349999999999987</c:v>
                </c:pt>
                <c:pt idx="504">
                  <c:v>27.899999999999988</c:v>
                </c:pt>
                <c:pt idx="505">
                  <c:v>27.449999999999989</c:v>
                </c:pt>
                <c:pt idx="506">
                  <c:v>27.019999999999989</c:v>
                </c:pt>
                <c:pt idx="507">
                  <c:v>26.589999999999989</c:v>
                </c:pt>
                <c:pt idx="508">
                  <c:v>26.13999999999999</c:v>
                </c:pt>
                <c:pt idx="509">
                  <c:v>25.689999999999991</c:v>
                </c:pt>
                <c:pt idx="510">
                  <c:v>25.239999999999991</c:v>
                </c:pt>
                <c:pt idx="511">
                  <c:v>24.789999999999992</c:v>
                </c:pt>
                <c:pt idx="512">
                  <c:v>24.339999999999993</c:v>
                </c:pt>
                <c:pt idx="513">
                  <c:v>23.889999999999993</c:v>
                </c:pt>
                <c:pt idx="514">
                  <c:v>23.439999999999994</c:v>
                </c:pt>
                <c:pt idx="515">
                  <c:v>22.989999999999995</c:v>
                </c:pt>
                <c:pt idx="516">
                  <c:v>23.279999999999994</c:v>
                </c:pt>
                <c:pt idx="517">
                  <c:v>23.109999999999996</c:v>
                </c:pt>
                <c:pt idx="518">
                  <c:v>22.659999999999997</c:v>
                </c:pt>
                <c:pt idx="519">
                  <c:v>22.209999999999997</c:v>
                </c:pt>
                <c:pt idx="520">
                  <c:v>21.759999999999998</c:v>
                </c:pt>
                <c:pt idx="521">
                  <c:v>21.31</c:v>
                </c:pt>
                <c:pt idx="522">
                  <c:v>20.86</c:v>
                </c:pt>
                <c:pt idx="523">
                  <c:v>20.41</c:v>
                </c:pt>
                <c:pt idx="524">
                  <c:v>19.96</c:v>
                </c:pt>
                <c:pt idx="525">
                  <c:v>19.510000000000002</c:v>
                </c:pt>
                <c:pt idx="526">
                  <c:v>19.060000000000002</c:v>
                </c:pt>
                <c:pt idx="527">
                  <c:v>18.610000000000003</c:v>
                </c:pt>
                <c:pt idx="528">
                  <c:v>18.160000000000004</c:v>
                </c:pt>
                <c:pt idx="529">
                  <c:v>17.710000000000004</c:v>
                </c:pt>
                <c:pt idx="530">
                  <c:v>17.260000000000005</c:v>
                </c:pt>
                <c:pt idx="531">
                  <c:v>16.810000000000006</c:v>
                </c:pt>
                <c:pt idx="532">
                  <c:v>16.360000000000007</c:v>
                </c:pt>
                <c:pt idx="533">
                  <c:v>16.610000000000007</c:v>
                </c:pt>
                <c:pt idx="534">
                  <c:v>16.160000000000007</c:v>
                </c:pt>
                <c:pt idx="535">
                  <c:v>15.710000000000008</c:v>
                </c:pt>
                <c:pt idx="536">
                  <c:v>15.260000000000009</c:v>
                </c:pt>
                <c:pt idx="537">
                  <c:v>14.810000000000009</c:v>
                </c:pt>
                <c:pt idx="538">
                  <c:v>14.500000000000011</c:v>
                </c:pt>
                <c:pt idx="539">
                  <c:v>15.390000000000011</c:v>
                </c:pt>
                <c:pt idx="540">
                  <c:v>15.340000000000012</c:v>
                </c:pt>
                <c:pt idx="541">
                  <c:v>14.890000000000013</c:v>
                </c:pt>
                <c:pt idx="542">
                  <c:v>14.440000000000014</c:v>
                </c:pt>
                <c:pt idx="543">
                  <c:v>13.990000000000014</c:v>
                </c:pt>
                <c:pt idx="544">
                  <c:v>13.540000000000015</c:v>
                </c:pt>
                <c:pt idx="545">
                  <c:v>13.090000000000016</c:v>
                </c:pt>
                <c:pt idx="546">
                  <c:v>12.640000000000017</c:v>
                </c:pt>
                <c:pt idx="547">
                  <c:v>12.190000000000017</c:v>
                </c:pt>
                <c:pt idx="548">
                  <c:v>11.740000000000018</c:v>
                </c:pt>
                <c:pt idx="549">
                  <c:v>11.290000000000019</c:v>
                </c:pt>
                <c:pt idx="550">
                  <c:v>10.840000000000019</c:v>
                </c:pt>
                <c:pt idx="551">
                  <c:v>10.39000000000002</c:v>
                </c:pt>
                <c:pt idx="552">
                  <c:v>9.9600000000000204</c:v>
                </c:pt>
                <c:pt idx="553">
                  <c:v>9.5100000000000211</c:v>
                </c:pt>
                <c:pt idx="554">
                  <c:v>9.1600000000000215</c:v>
                </c:pt>
                <c:pt idx="555">
                  <c:v>8.8300000000000214</c:v>
                </c:pt>
                <c:pt idx="556">
                  <c:v>8.6200000000000223</c:v>
                </c:pt>
                <c:pt idx="557">
                  <c:v>8.5700000000000234</c:v>
                </c:pt>
                <c:pt idx="558">
                  <c:v>8.1200000000000241</c:v>
                </c:pt>
                <c:pt idx="559">
                  <c:v>7.6700000000000239</c:v>
                </c:pt>
                <c:pt idx="560">
                  <c:v>7.2200000000000237</c:v>
                </c:pt>
                <c:pt idx="561">
                  <c:v>6.7700000000000236</c:v>
                </c:pt>
                <c:pt idx="562">
                  <c:v>6.3200000000000234</c:v>
                </c:pt>
                <c:pt idx="563">
                  <c:v>5.8700000000000232</c:v>
                </c:pt>
                <c:pt idx="564">
                  <c:v>5.420000000000023</c:v>
                </c:pt>
                <c:pt idx="565">
                  <c:v>5.0300000000000225</c:v>
                </c:pt>
                <c:pt idx="566">
                  <c:v>4.5800000000000223</c:v>
                </c:pt>
                <c:pt idx="567">
                  <c:v>4.1300000000000221</c:v>
                </c:pt>
                <c:pt idx="568">
                  <c:v>4.5200000000000218</c:v>
                </c:pt>
                <c:pt idx="569">
                  <c:v>4.470000000000022</c:v>
                </c:pt>
                <c:pt idx="570">
                  <c:v>4.4400000000000217</c:v>
                </c:pt>
                <c:pt idx="571">
                  <c:v>3.9900000000000215</c:v>
                </c:pt>
                <c:pt idx="572">
                  <c:v>3.5400000000000214</c:v>
                </c:pt>
                <c:pt idx="573">
                  <c:v>3.0900000000000212</c:v>
                </c:pt>
                <c:pt idx="574">
                  <c:v>2.640000000000021</c:v>
                </c:pt>
                <c:pt idx="575">
                  <c:v>2.1900000000000208</c:v>
                </c:pt>
                <c:pt idx="576">
                  <c:v>1.7400000000000209</c:v>
                </c:pt>
                <c:pt idx="577">
                  <c:v>1.2900000000000209</c:v>
                </c:pt>
                <c:pt idx="578">
                  <c:v>0.84000000000002095</c:v>
                </c:pt>
                <c:pt idx="579">
                  <c:v>0.39000000000002094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1.01</c:v>
                </c:pt>
                <c:pt idx="584">
                  <c:v>3</c:v>
                </c:pt>
                <c:pt idx="585">
                  <c:v>2.73</c:v>
                </c:pt>
                <c:pt idx="586">
                  <c:v>2.2799999999999998</c:v>
                </c:pt>
                <c:pt idx="587">
                  <c:v>1.8299999999999998</c:v>
                </c:pt>
                <c:pt idx="588">
                  <c:v>1.38</c:v>
                </c:pt>
                <c:pt idx="589">
                  <c:v>0.92999999999999994</c:v>
                </c:pt>
                <c:pt idx="590">
                  <c:v>0.47999999999999993</c:v>
                </c:pt>
                <c:pt idx="591">
                  <c:v>2.9999999999999916E-2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0.59000000000000008</c:v>
                </c:pt>
                <c:pt idx="605">
                  <c:v>2.6399999999999997</c:v>
                </c:pt>
                <c:pt idx="606">
                  <c:v>4.6899999999999995</c:v>
                </c:pt>
                <c:pt idx="607">
                  <c:v>4.839999999999999</c:v>
                </c:pt>
                <c:pt idx="608">
                  <c:v>5.9699999999999989</c:v>
                </c:pt>
                <c:pt idx="609">
                  <c:v>5.5999999999999988</c:v>
                </c:pt>
                <c:pt idx="610">
                  <c:v>5.3899999999999988</c:v>
                </c:pt>
                <c:pt idx="611">
                  <c:v>4.9399999999999986</c:v>
                </c:pt>
                <c:pt idx="612">
                  <c:v>4.6499999999999986</c:v>
                </c:pt>
                <c:pt idx="613">
                  <c:v>4.1999999999999984</c:v>
                </c:pt>
                <c:pt idx="614">
                  <c:v>6.2499999999999982</c:v>
                </c:pt>
                <c:pt idx="615">
                  <c:v>7.0999999999999979</c:v>
                </c:pt>
                <c:pt idx="616">
                  <c:v>6.7899999999999974</c:v>
                </c:pt>
                <c:pt idx="617">
                  <c:v>6.3399999999999972</c:v>
                </c:pt>
                <c:pt idx="618">
                  <c:v>5.889999999999997</c:v>
                </c:pt>
                <c:pt idx="619">
                  <c:v>5.4399999999999968</c:v>
                </c:pt>
                <c:pt idx="620">
                  <c:v>4.9899999999999967</c:v>
                </c:pt>
                <c:pt idx="621">
                  <c:v>4.5399999999999965</c:v>
                </c:pt>
                <c:pt idx="622">
                  <c:v>4.2899999999999965</c:v>
                </c:pt>
                <c:pt idx="623">
                  <c:v>4.2399999999999967</c:v>
                </c:pt>
                <c:pt idx="624">
                  <c:v>4.0699999999999967</c:v>
                </c:pt>
                <c:pt idx="625">
                  <c:v>6.1199999999999966</c:v>
                </c:pt>
                <c:pt idx="626">
                  <c:v>8.1699999999999982</c:v>
                </c:pt>
                <c:pt idx="627">
                  <c:v>7.8599999999999985</c:v>
                </c:pt>
                <c:pt idx="628">
                  <c:v>7.8299999999999992</c:v>
                </c:pt>
                <c:pt idx="629">
                  <c:v>9.879999999999999</c:v>
                </c:pt>
                <c:pt idx="630">
                  <c:v>11.93</c:v>
                </c:pt>
                <c:pt idx="631">
                  <c:v>12.66</c:v>
                </c:pt>
                <c:pt idx="632">
                  <c:v>12.370000000000001</c:v>
                </c:pt>
                <c:pt idx="633">
                  <c:v>11.920000000000002</c:v>
                </c:pt>
                <c:pt idx="634">
                  <c:v>11.470000000000002</c:v>
                </c:pt>
                <c:pt idx="635">
                  <c:v>11.020000000000003</c:v>
                </c:pt>
                <c:pt idx="636">
                  <c:v>10.570000000000004</c:v>
                </c:pt>
                <c:pt idx="637">
                  <c:v>10.120000000000005</c:v>
                </c:pt>
                <c:pt idx="638">
                  <c:v>9.6700000000000053</c:v>
                </c:pt>
                <c:pt idx="639">
                  <c:v>9.220000000000006</c:v>
                </c:pt>
                <c:pt idx="640">
                  <c:v>8.7700000000000067</c:v>
                </c:pt>
                <c:pt idx="641">
                  <c:v>8.3200000000000074</c:v>
                </c:pt>
                <c:pt idx="642">
                  <c:v>7.8700000000000072</c:v>
                </c:pt>
                <c:pt idx="643">
                  <c:v>7.8200000000000065</c:v>
                </c:pt>
                <c:pt idx="644">
                  <c:v>8.9300000000000068</c:v>
                </c:pt>
                <c:pt idx="645">
                  <c:v>9.4000000000000075</c:v>
                </c:pt>
                <c:pt idx="646">
                  <c:v>11.450000000000008</c:v>
                </c:pt>
                <c:pt idx="647">
                  <c:v>13.500000000000009</c:v>
                </c:pt>
                <c:pt idx="648">
                  <c:v>15.550000000000008</c:v>
                </c:pt>
                <c:pt idx="649">
                  <c:v>15.180000000000009</c:v>
                </c:pt>
                <c:pt idx="650">
                  <c:v>14.79000000000001</c:v>
                </c:pt>
                <c:pt idx="651">
                  <c:v>14.340000000000011</c:v>
                </c:pt>
                <c:pt idx="652">
                  <c:v>13.890000000000011</c:v>
                </c:pt>
                <c:pt idx="653">
                  <c:v>14.860000000000012</c:v>
                </c:pt>
                <c:pt idx="654">
                  <c:v>15.050000000000013</c:v>
                </c:pt>
                <c:pt idx="655">
                  <c:v>16.940000000000015</c:v>
                </c:pt>
                <c:pt idx="656">
                  <c:v>16.550000000000015</c:v>
                </c:pt>
                <c:pt idx="657">
                  <c:v>17.120000000000015</c:v>
                </c:pt>
                <c:pt idx="658">
                  <c:v>17.070000000000014</c:v>
                </c:pt>
                <c:pt idx="659">
                  <c:v>17.600000000000016</c:v>
                </c:pt>
                <c:pt idx="660">
                  <c:v>17.150000000000016</c:v>
                </c:pt>
                <c:pt idx="661">
                  <c:v>17.280000000000015</c:v>
                </c:pt>
                <c:pt idx="662">
                  <c:v>17.230000000000015</c:v>
                </c:pt>
                <c:pt idx="663">
                  <c:v>16.780000000000015</c:v>
                </c:pt>
                <c:pt idx="664">
                  <c:v>17.010000000000016</c:v>
                </c:pt>
                <c:pt idx="665">
                  <c:v>19.060000000000016</c:v>
                </c:pt>
                <c:pt idx="666">
                  <c:v>21.110000000000017</c:v>
                </c:pt>
                <c:pt idx="667">
                  <c:v>23.160000000000018</c:v>
                </c:pt>
                <c:pt idx="668">
                  <c:v>24.83000000000002</c:v>
                </c:pt>
                <c:pt idx="669">
                  <c:v>24.500000000000021</c:v>
                </c:pt>
                <c:pt idx="670">
                  <c:v>24.050000000000022</c:v>
                </c:pt>
                <c:pt idx="671">
                  <c:v>23.600000000000023</c:v>
                </c:pt>
                <c:pt idx="672">
                  <c:v>23.490000000000023</c:v>
                </c:pt>
                <c:pt idx="673">
                  <c:v>23.640000000000025</c:v>
                </c:pt>
                <c:pt idx="674">
                  <c:v>25.690000000000026</c:v>
                </c:pt>
                <c:pt idx="675">
                  <c:v>25.460000000000026</c:v>
                </c:pt>
                <c:pt idx="676">
                  <c:v>25.170000000000027</c:v>
                </c:pt>
                <c:pt idx="677">
                  <c:v>24.720000000000027</c:v>
                </c:pt>
                <c:pt idx="678">
                  <c:v>26.320000000000029</c:v>
                </c:pt>
                <c:pt idx="679">
                  <c:v>27.750000000000028</c:v>
                </c:pt>
                <c:pt idx="680">
                  <c:v>29.800000000000029</c:v>
                </c:pt>
                <c:pt idx="681">
                  <c:v>30.49000000000003</c:v>
                </c:pt>
                <c:pt idx="682">
                  <c:v>30.10000000000003</c:v>
                </c:pt>
                <c:pt idx="683">
                  <c:v>30.250000000000032</c:v>
                </c:pt>
                <c:pt idx="684">
                  <c:v>32.300000000000026</c:v>
                </c:pt>
                <c:pt idx="685">
                  <c:v>32.47000000000002</c:v>
                </c:pt>
                <c:pt idx="686">
                  <c:v>32.020000000000017</c:v>
                </c:pt>
                <c:pt idx="687">
                  <c:v>31.570000000000018</c:v>
                </c:pt>
                <c:pt idx="688">
                  <c:v>31.120000000000019</c:v>
                </c:pt>
                <c:pt idx="689">
                  <c:v>30.670000000000019</c:v>
                </c:pt>
                <c:pt idx="690">
                  <c:v>30.22000000000002</c:v>
                </c:pt>
                <c:pt idx="691">
                  <c:v>29.770000000000021</c:v>
                </c:pt>
                <c:pt idx="692">
                  <c:v>29.320000000000022</c:v>
                </c:pt>
                <c:pt idx="693">
                  <c:v>28.870000000000022</c:v>
                </c:pt>
                <c:pt idx="694">
                  <c:v>28.420000000000023</c:v>
                </c:pt>
                <c:pt idx="695">
                  <c:v>27.970000000000024</c:v>
                </c:pt>
                <c:pt idx="696">
                  <c:v>27.520000000000024</c:v>
                </c:pt>
                <c:pt idx="697">
                  <c:v>27.070000000000025</c:v>
                </c:pt>
                <c:pt idx="698">
                  <c:v>27.920000000000027</c:v>
                </c:pt>
                <c:pt idx="699">
                  <c:v>29.970000000000027</c:v>
                </c:pt>
                <c:pt idx="700">
                  <c:v>32.020000000000024</c:v>
                </c:pt>
                <c:pt idx="701">
                  <c:v>34.070000000000022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34.89</c:v>
                </c:pt>
                <c:pt idx="710">
                  <c:v>35</c:v>
                </c:pt>
                <c:pt idx="711">
                  <c:v>34.549999999999997</c:v>
                </c:pt>
                <c:pt idx="712">
                  <c:v>34.339999999999996</c:v>
                </c:pt>
                <c:pt idx="713">
                  <c:v>34.189999999999991</c:v>
                </c:pt>
                <c:pt idx="714">
                  <c:v>33.959999999999987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34.549999999999997</c:v>
                </c:pt>
                <c:pt idx="723">
                  <c:v>34.099999999999994</c:v>
                </c:pt>
                <c:pt idx="724">
                  <c:v>35</c:v>
                </c:pt>
                <c:pt idx="725">
                  <c:v>34.709999999999994</c:v>
                </c:pt>
                <c:pt idx="726">
                  <c:v>34.279999999999994</c:v>
                </c:pt>
                <c:pt idx="727">
                  <c:v>33.829999999999991</c:v>
                </c:pt>
                <c:pt idx="728">
                  <c:v>33.379999999999988</c:v>
                </c:pt>
                <c:pt idx="729">
                  <c:v>32.929999999999986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5-4734-A08D-FDB90136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374615"/>
        <c:axId val="212712135"/>
      </c:lineChart>
      <c:catAx>
        <c:axId val="1975374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009]m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2135"/>
        <c:crosses val="autoZero"/>
        <c:auto val="1"/>
        <c:lblAlgn val="ctr"/>
        <c:lblOffset val="100"/>
        <c:tickLblSkip val="31"/>
        <c:noMultiLvlLbl val="0"/>
      </c:catAx>
      <c:valAx>
        <c:axId val="21271213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Rainfal [mm] </a:t>
                </a:r>
              </a:p>
              <a:p>
                <a:pPr>
                  <a:defRPr/>
                </a:pPr>
                <a:r>
                  <a:rPr lang="en-US"/>
                  <a:t>Volume of water [m^3]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74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Rainfall and how full the Catchment</a:t>
            </a:r>
            <a:r>
              <a:rPr lang="en-CA" baseline="0"/>
              <a:t> Tank is 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'Weather Data - 2014-2015'!$C$18</c:f>
              <c:strCache>
                <c:ptCount val="1"/>
                <c:pt idx="0">
                  <c:v>Q_in (m^3/day)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'Weather Data - 2014-2015'!$A$19:$A$748</c:f>
              <c:numCache>
                <c:formatCode>m/d/yyyy</c:formatCode>
                <c:ptCount val="730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</c:numCache>
            </c:numRef>
          </c:cat>
          <c:val>
            <c:numRef>
              <c:f>'Weather Data - 2014-2015'!$C$19:$C$748</c:f>
              <c:numCache>
                <c:formatCode>General</c:formatCode>
                <c:ptCount val="730"/>
                <c:pt idx="0">
                  <c:v>1.8800000000000001</c:v>
                </c:pt>
                <c:pt idx="1">
                  <c:v>1.9800000000000002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2.0399999999999996</c:v>
                </c:pt>
                <c:pt idx="7">
                  <c:v>2.48</c:v>
                </c:pt>
                <c:pt idx="8">
                  <c:v>2.5</c:v>
                </c:pt>
                <c:pt idx="9">
                  <c:v>2.5</c:v>
                </c:pt>
                <c:pt idx="10">
                  <c:v>1.44</c:v>
                </c:pt>
                <c:pt idx="11">
                  <c:v>2.5</c:v>
                </c:pt>
                <c:pt idx="12">
                  <c:v>0.96</c:v>
                </c:pt>
                <c:pt idx="13">
                  <c:v>0.57999999999999996</c:v>
                </c:pt>
                <c:pt idx="14">
                  <c:v>0.16</c:v>
                </c:pt>
                <c:pt idx="15">
                  <c:v>0.08</c:v>
                </c:pt>
                <c:pt idx="16">
                  <c:v>0</c:v>
                </c:pt>
                <c:pt idx="17">
                  <c:v>0.26</c:v>
                </c:pt>
                <c:pt idx="18">
                  <c:v>0.1</c:v>
                </c:pt>
                <c:pt idx="19">
                  <c:v>0.06</c:v>
                </c:pt>
                <c:pt idx="20">
                  <c:v>0.08</c:v>
                </c:pt>
                <c:pt idx="21">
                  <c:v>0.06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0.26</c:v>
                </c:pt>
                <c:pt idx="31">
                  <c:v>0.26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1.22</c:v>
                </c:pt>
                <c:pt idx="40">
                  <c:v>1.34</c:v>
                </c:pt>
                <c:pt idx="41">
                  <c:v>2.5</c:v>
                </c:pt>
                <c:pt idx="42">
                  <c:v>1.6800000000000002</c:v>
                </c:pt>
                <c:pt idx="43">
                  <c:v>1.5599999999999998</c:v>
                </c:pt>
                <c:pt idx="44">
                  <c:v>0.3</c:v>
                </c:pt>
                <c:pt idx="45">
                  <c:v>1.1599999999999999</c:v>
                </c:pt>
                <c:pt idx="46">
                  <c:v>1.9</c:v>
                </c:pt>
                <c:pt idx="47">
                  <c:v>0.91999999999999993</c:v>
                </c:pt>
                <c:pt idx="48">
                  <c:v>1.26</c:v>
                </c:pt>
                <c:pt idx="49">
                  <c:v>2.1800000000000002</c:v>
                </c:pt>
                <c:pt idx="50">
                  <c:v>0.24</c:v>
                </c:pt>
                <c:pt idx="51">
                  <c:v>0.08</c:v>
                </c:pt>
                <c:pt idx="52">
                  <c:v>0.48</c:v>
                </c:pt>
                <c:pt idx="53">
                  <c:v>1.46</c:v>
                </c:pt>
                <c:pt idx="54">
                  <c:v>0.67999999999999994</c:v>
                </c:pt>
                <c:pt idx="55">
                  <c:v>0</c:v>
                </c:pt>
                <c:pt idx="56">
                  <c:v>0.08</c:v>
                </c:pt>
                <c:pt idx="57">
                  <c:v>0</c:v>
                </c:pt>
                <c:pt idx="58">
                  <c:v>0.04</c:v>
                </c:pt>
                <c:pt idx="59">
                  <c:v>0.2</c:v>
                </c:pt>
                <c:pt idx="60">
                  <c:v>1.9</c:v>
                </c:pt>
                <c:pt idx="61">
                  <c:v>0.1</c:v>
                </c:pt>
                <c:pt idx="62">
                  <c:v>0.24</c:v>
                </c:pt>
                <c:pt idx="63">
                  <c:v>2.3800000000000003</c:v>
                </c:pt>
                <c:pt idx="64">
                  <c:v>0.86</c:v>
                </c:pt>
                <c:pt idx="65">
                  <c:v>2.5</c:v>
                </c:pt>
                <c:pt idx="66">
                  <c:v>2.5</c:v>
                </c:pt>
                <c:pt idx="67">
                  <c:v>1.06</c:v>
                </c:pt>
                <c:pt idx="68">
                  <c:v>0.24</c:v>
                </c:pt>
                <c:pt idx="69">
                  <c:v>0</c:v>
                </c:pt>
                <c:pt idx="70">
                  <c:v>0.27999999999999997</c:v>
                </c:pt>
                <c:pt idx="71">
                  <c:v>2.02</c:v>
                </c:pt>
                <c:pt idx="72">
                  <c:v>1.3800000000000001</c:v>
                </c:pt>
                <c:pt idx="73">
                  <c:v>2.2800000000000002</c:v>
                </c:pt>
                <c:pt idx="74">
                  <c:v>0.54</c:v>
                </c:pt>
                <c:pt idx="75">
                  <c:v>0.04</c:v>
                </c:pt>
                <c:pt idx="76">
                  <c:v>2.5</c:v>
                </c:pt>
                <c:pt idx="77">
                  <c:v>0.16</c:v>
                </c:pt>
                <c:pt idx="78">
                  <c:v>0.16</c:v>
                </c:pt>
                <c:pt idx="79">
                  <c:v>0.76</c:v>
                </c:pt>
                <c:pt idx="80">
                  <c:v>0.26</c:v>
                </c:pt>
                <c:pt idx="81">
                  <c:v>0</c:v>
                </c:pt>
                <c:pt idx="82">
                  <c:v>0.4</c:v>
                </c:pt>
                <c:pt idx="83">
                  <c:v>2.5</c:v>
                </c:pt>
                <c:pt idx="84">
                  <c:v>0.02</c:v>
                </c:pt>
                <c:pt idx="85">
                  <c:v>0.44</c:v>
                </c:pt>
                <c:pt idx="86">
                  <c:v>2.3600000000000003</c:v>
                </c:pt>
                <c:pt idx="87">
                  <c:v>2.5</c:v>
                </c:pt>
                <c:pt idx="88">
                  <c:v>0.3</c:v>
                </c:pt>
                <c:pt idx="89">
                  <c:v>0</c:v>
                </c:pt>
                <c:pt idx="90">
                  <c:v>0</c:v>
                </c:pt>
                <c:pt idx="91">
                  <c:v>0.55999999999999994</c:v>
                </c:pt>
                <c:pt idx="92">
                  <c:v>2.0399999999999996</c:v>
                </c:pt>
                <c:pt idx="93">
                  <c:v>0.26</c:v>
                </c:pt>
                <c:pt idx="94">
                  <c:v>1.59</c:v>
                </c:pt>
                <c:pt idx="95">
                  <c:v>0.94000000000000006</c:v>
                </c:pt>
                <c:pt idx="96">
                  <c:v>1.3599999999999999</c:v>
                </c:pt>
                <c:pt idx="97">
                  <c:v>0.55999999999999994</c:v>
                </c:pt>
                <c:pt idx="98">
                  <c:v>0</c:v>
                </c:pt>
                <c:pt idx="99">
                  <c:v>1.66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1.48</c:v>
                </c:pt>
                <c:pt idx="104">
                  <c:v>2.08</c:v>
                </c:pt>
                <c:pt idx="105">
                  <c:v>2.5</c:v>
                </c:pt>
                <c:pt idx="106">
                  <c:v>0.98000000000000009</c:v>
                </c:pt>
                <c:pt idx="107">
                  <c:v>0.19</c:v>
                </c:pt>
                <c:pt idx="108">
                  <c:v>2.1</c:v>
                </c:pt>
                <c:pt idx="109">
                  <c:v>2.5</c:v>
                </c:pt>
                <c:pt idx="110">
                  <c:v>0</c:v>
                </c:pt>
                <c:pt idx="111">
                  <c:v>0.44</c:v>
                </c:pt>
                <c:pt idx="112">
                  <c:v>1.28</c:v>
                </c:pt>
                <c:pt idx="113">
                  <c:v>2.5</c:v>
                </c:pt>
                <c:pt idx="114">
                  <c:v>0.18</c:v>
                </c:pt>
                <c:pt idx="115">
                  <c:v>2.5</c:v>
                </c:pt>
                <c:pt idx="116">
                  <c:v>0.72</c:v>
                </c:pt>
                <c:pt idx="117">
                  <c:v>0.08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0.45999999999999996</c:v>
                </c:pt>
                <c:pt idx="123">
                  <c:v>0.38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0.02</c:v>
                </c:pt>
                <c:pt idx="130">
                  <c:v>0</c:v>
                </c:pt>
                <c:pt idx="131">
                  <c:v>0.02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0.27999999999999997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0.81999999999999984</c:v>
                </c:pt>
                <c:pt idx="141">
                  <c:v>2.5</c:v>
                </c:pt>
                <c:pt idx="142">
                  <c:v>0.08</c:v>
                </c:pt>
                <c:pt idx="143">
                  <c:v>0.52</c:v>
                </c:pt>
                <c:pt idx="144">
                  <c:v>2.34</c:v>
                </c:pt>
                <c:pt idx="145">
                  <c:v>0</c:v>
                </c:pt>
                <c:pt idx="146">
                  <c:v>0.44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0.36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0.16</c:v>
                </c:pt>
                <c:pt idx="169">
                  <c:v>2.08</c:v>
                </c:pt>
                <c:pt idx="170">
                  <c:v>0.32</c:v>
                </c:pt>
                <c:pt idx="171">
                  <c:v>0.12</c:v>
                </c:pt>
                <c:pt idx="172">
                  <c:v>0</c:v>
                </c:pt>
                <c:pt idx="173">
                  <c:v>1.54</c:v>
                </c:pt>
                <c:pt idx="174">
                  <c:v>0.12</c:v>
                </c:pt>
                <c:pt idx="175">
                  <c:v>0</c:v>
                </c:pt>
                <c:pt idx="176">
                  <c:v>0.57999999999999996</c:v>
                </c:pt>
                <c:pt idx="177">
                  <c:v>2.0399999999999996</c:v>
                </c:pt>
                <c:pt idx="178">
                  <c:v>2.0399999999999996</c:v>
                </c:pt>
                <c:pt idx="179">
                  <c:v>0.06</c:v>
                </c:pt>
                <c:pt idx="180">
                  <c:v>0</c:v>
                </c:pt>
                <c:pt idx="181">
                  <c:v>0</c:v>
                </c:pt>
                <c:pt idx="182">
                  <c:v>0.18</c:v>
                </c:pt>
                <c:pt idx="183">
                  <c:v>0.62</c:v>
                </c:pt>
                <c:pt idx="184">
                  <c:v>0.94000000000000006</c:v>
                </c:pt>
                <c:pt idx="185">
                  <c:v>2.5</c:v>
                </c:pt>
                <c:pt idx="186">
                  <c:v>1.3599999999999999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2.5</c:v>
                </c:pt>
                <c:pt idx="199">
                  <c:v>0.18</c:v>
                </c:pt>
                <c:pt idx="200">
                  <c:v>0</c:v>
                </c:pt>
                <c:pt idx="201">
                  <c:v>0</c:v>
                </c:pt>
                <c:pt idx="202">
                  <c:v>0.8</c:v>
                </c:pt>
                <c:pt idx="203">
                  <c:v>1.82</c:v>
                </c:pt>
                <c:pt idx="204">
                  <c:v>0.06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0.04</c:v>
                </c:pt>
                <c:pt idx="240">
                  <c:v>0.77999999999999992</c:v>
                </c:pt>
                <c:pt idx="241">
                  <c:v>0.36</c:v>
                </c:pt>
                <c:pt idx="242">
                  <c:v>1.06</c:v>
                </c:pt>
                <c:pt idx="243">
                  <c:v>0.32</c:v>
                </c:pt>
                <c:pt idx="244">
                  <c:v>0.62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2.5</c:v>
                </c:pt>
                <c:pt idx="261">
                  <c:v>0.04</c:v>
                </c:pt>
                <c:pt idx="262">
                  <c:v>0</c:v>
                </c:pt>
                <c:pt idx="263">
                  <c:v>0.2</c:v>
                </c:pt>
                <c:pt idx="264">
                  <c:v>1.24</c:v>
                </c:pt>
                <c:pt idx="265">
                  <c:v>2.5</c:v>
                </c:pt>
                <c:pt idx="266">
                  <c:v>0.16</c:v>
                </c:pt>
                <c:pt idx="267">
                  <c:v>0.06</c:v>
                </c:pt>
                <c:pt idx="268">
                  <c:v>0.81999999999999984</c:v>
                </c:pt>
                <c:pt idx="269">
                  <c:v>0</c:v>
                </c:pt>
                <c:pt idx="270">
                  <c:v>1.24</c:v>
                </c:pt>
                <c:pt idx="271">
                  <c:v>0.55999999999999994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2.5</c:v>
                </c:pt>
                <c:pt idx="276">
                  <c:v>0.6</c:v>
                </c:pt>
                <c:pt idx="277">
                  <c:v>0.91999999999999993</c:v>
                </c:pt>
                <c:pt idx="278">
                  <c:v>0.04</c:v>
                </c:pt>
                <c:pt idx="279">
                  <c:v>0</c:v>
                </c:pt>
                <c:pt idx="280">
                  <c:v>0.13999999999999999</c:v>
                </c:pt>
                <c:pt idx="281">
                  <c:v>0.18</c:v>
                </c:pt>
                <c:pt idx="282">
                  <c:v>1.78</c:v>
                </c:pt>
                <c:pt idx="283">
                  <c:v>1.54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0.64</c:v>
                </c:pt>
                <c:pt idx="288">
                  <c:v>1.72</c:v>
                </c:pt>
                <c:pt idx="289">
                  <c:v>2.5</c:v>
                </c:pt>
                <c:pt idx="290">
                  <c:v>1.6800000000000002</c:v>
                </c:pt>
                <c:pt idx="291">
                  <c:v>2.5</c:v>
                </c:pt>
                <c:pt idx="292">
                  <c:v>1.08</c:v>
                </c:pt>
                <c:pt idx="293">
                  <c:v>2.5</c:v>
                </c:pt>
                <c:pt idx="294">
                  <c:v>2.1399999999999997</c:v>
                </c:pt>
                <c:pt idx="295">
                  <c:v>0.94000000000000006</c:v>
                </c:pt>
                <c:pt idx="296">
                  <c:v>0.16</c:v>
                </c:pt>
                <c:pt idx="297">
                  <c:v>2.1800000000000002</c:v>
                </c:pt>
                <c:pt idx="298">
                  <c:v>0.24</c:v>
                </c:pt>
                <c:pt idx="299">
                  <c:v>2.5</c:v>
                </c:pt>
                <c:pt idx="300">
                  <c:v>2.44</c:v>
                </c:pt>
                <c:pt idx="301">
                  <c:v>0.70000000000000007</c:v>
                </c:pt>
                <c:pt idx="302">
                  <c:v>0.89999999999999991</c:v>
                </c:pt>
                <c:pt idx="303">
                  <c:v>1.5</c:v>
                </c:pt>
                <c:pt idx="304">
                  <c:v>0.64</c:v>
                </c:pt>
                <c:pt idx="305">
                  <c:v>2.5</c:v>
                </c:pt>
                <c:pt idx="306">
                  <c:v>2.5</c:v>
                </c:pt>
                <c:pt idx="307">
                  <c:v>0.89999999999999991</c:v>
                </c:pt>
                <c:pt idx="308">
                  <c:v>0.44</c:v>
                </c:pt>
                <c:pt idx="309">
                  <c:v>2.02</c:v>
                </c:pt>
                <c:pt idx="310">
                  <c:v>0.13999999999999999</c:v>
                </c:pt>
                <c:pt idx="311">
                  <c:v>2.5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0.33999999999999997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1.52</c:v>
                </c:pt>
                <c:pt idx="327">
                  <c:v>2.5</c:v>
                </c:pt>
                <c:pt idx="328">
                  <c:v>1.5</c:v>
                </c:pt>
                <c:pt idx="329">
                  <c:v>2.5</c:v>
                </c:pt>
                <c:pt idx="330">
                  <c:v>1.5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0.12</c:v>
                </c:pt>
                <c:pt idx="338">
                  <c:v>2.5</c:v>
                </c:pt>
                <c:pt idx="339">
                  <c:v>0.08</c:v>
                </c:pt>
                <c:pt idx="340">
                  <c:v>1.52</c:v>
                </c:pt>
                <c:pt idx="341">
                  <c:v>2.5</c:v>
                </c:pt>
                <c:pt idx="342">
                  <c:v>2.5</c:v>
                </c:pt>
                <c:pt idx="343">
                  <c:v>0.44</c:v>
                </c:pt>
                <c:pt idx="344">
                  <c:v>1.78</c:v>
                </c:pt>
                <c:pt idx="345">
                  <c:v>0.13999999999999999</c:v>
                </c:pt>
                <c:pt idx="346">
                  <c:v>0.1</c:v>
                </c:pt>
                <c:pt idx="347">
                  <c:v>0</c:v>
                </c:pt>
                <c:pt idx="348">
                  <c:v>0.89999999999999991</c:v>
                </c:pt>
                <c:pt idx="349">
                  <c:v>2.02</c:v>
                </c:pt>
                <c:pt idx="350">
                  <c:v>0.08</c:v>
                </c:pt>
                <c:pt idx="351">
                  <c:v>2.46</c:v>
                </c:pt>
                <c:pt idx="352">
                  <c:v>0</c:v>
                </c:pt>
                <c:pt idx="353">
                  <c:v>0</c:v>
                </c:pt>
                <c:pt idx="354">
                  <c:v>0.88</c:v>
                </c:pt>
                <c:pt idx="355">
                  <c:v>1.1599999999999999</c:v>
                </c:pt>
                <c:pt idx="356">
                  <c:v>1</c:v>
                </c:pt>
                <c:pt idx="357">
                  <c:v>0.22</c:v>
                </c:pt>
                <c:pt idx="358">
                  <c:v>0.06</c:v>
                </c:pt>
                <c:pt idx="359">
                  <c:v>1.0199999999999998</c:v>
                </c:pt>
                <c:pt idx="360">
                  <c:v>0.54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0.77999999999999992</c:v>
                </c:pt>
                <c:pt idx="366">
                  <c:v>0.1</c:v>
                </c:pt>
                <c:pt idx="367">
                  <c:v>1.34</c:v>
                </c:pt>
                <c:pt idx="368">
                  <c:v>2.5</c:v>
                </c:pt>
                <c:pt idx="369">
                  <c:v>2.5</c:v>
                </c:pt>
                <c:pt idx="370">
                  <c:v>0.27999999999999997</c:v>
                </c:pt>
                <c:pt idx="371">
                  <c:v>0</c:v>
                </c:pt>
                <c:pt idx="372">
                  <c:v>0</c:v>
                </c:pt>
                <c:pt idx="373">
                  <c:v>0.08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0.04</c:v>
                </c:pt>
                <c:pt idx="379">
                  <c:v>2.5</c:v>
                </c:pt>
                <c:pt idx="380">
                  <c:v>0.6</c:v>
                </c:pt>
                <c:pt idx="381">
                  <c:v>2.0399999999999996</c:v>
                </c:pt>
                <c:pt idx="382">
                  <c:v>1.66</c:v>
                </c:pt>
                <c:pt idx="383">
                  <c:v>0.26</c:v>
                </c:pt>
                <c:pt idx="384">
                  <c:v>0.04</c:v>
                </c:pt>
                <c:pt idx="385">
                  <c:v>1.8399999999999999</c:v>
                </c:pt>
                <c:pt idx="386">
                  <c:v>1.4000000000000001</c:v>
                </c:pt>
                <c:pt idx="387">
                  <c:v>2.5</c:v>
                </c:pt>
                <c:pt idx="388">
                  <c:v>2.5</c:v>
                </c:pt>
                <c:pt idx="389">
                  <c:v>0.18</c:v>
                </c:pt>
                <c:pt idx="390">
                  <c:v>0.27999999999999997</c:v>
                </c:pt>
                <c:pt idx="391">
                  <c:v>0.27999999999999997</c:v>
                </c:pt>
                <c:pt idx="392">
                  <c:v>0</c:v>
                </c:pt>
                <c:pt idx="393">
                  <c:v>0</c:v>
                </c:pt>
                <c:pt idx="394">
                  <c:v>0.06</c:v>
                </c:pt>
                <c:pt idx="395">
                  <c:v>0.57999999999999996</c:v>
                </c:pt>
                <c:pt idx="396">
                  <c:v>0.8</c:v>
                </c:pt>
                <c:pt idx="397">
                  <c:v>2.5</c:v>
                </c:pt>
                <c:pt idx="398">
                  <c:v>0.06</c:v>
                </c:pt>
                <c:pt idx="399">
                  <c:v>2.5</c:v>
                </c:pt>
                <c:pt idx="400">
                  <c:v>2.5</c:v>
                </c:pt>
                <c:pt idx="401">
                  <c:v>2.5</c:v>
                </c:pt>
                <c:pt idx="402">
                  <c:v>2.5</c:v>
                </c:pt>
                <c:pt idx="403">
                  <c:v>0.66</c:v>
                </c:pt>
                <c:pt idx="404">
                  <c:v>0.32</c:v>
                </c:pt>
                <c:pt idx="405">
                  <c:v>0.02</c:v>
                </c:pt>
                <c:pt idx="406">
                  <c:v>1.9600000000000002</c:v>
                </c:pt>
                <c:pt idx="407">
                  <c:v>2.5</c:v>
                </c:pt>
                <c:pt idx="408">
                  <c:v>1.9</c:v>
                </c:pt>
                <c:pt idx="409">
                  <c:v>0.02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0.4</c:v>
                </c:pt>
                <c:pt idx="414">
                  <c:v>1.0999999999999999</c:v>
                </c:pt>
                <c:pt idx="415">
                  <c:v>0.04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0.02</c:v>
                </c:pt>
                <c:pt idx="420">
                  <c:v>0.45999999999999996</c:v>
                </c:pt>
                <c:pt idx="421">
                  <c:v>0.88</c:v>
                </c:pt>
                <c:pt idx="422">
                  <c:v>0.04</c:v>
                </c:pt>
                <c:pt idx="423">
                  <c:v>0</c:v>
                </c:pt>
                <c:pt idx="424">
                  <c:v>0.12</c:v>
                </c:pt>
                <c:pt idx="425">
                  <c:v>0</c:v>
                </c:pt>
                <c:pt idx="426">
                  <c:v>0</c:v>
                </c:pt>
                <c:pt idx="427">
                  <c:v>0.04</c:v>
                </c:pt>
                <c:pt idx="428">
                  <c:v>0.18</c:v>
                </c:pt>
                <c:pt idx="429">
                  <c:v>0.08</c:v>
                </c:pt>
                <c:pt idx="430">
                  <c:v>0</c:v>
                </c:pt>
                <c:pt idx="431">
                  <c:v>0.04</c:v>
                </c:pt>
                <c:pt idx="432">
                  <c:v>0.04</c:v>
                </c:pt>
                <c:pt idx="433">
                  <c:v>0.27999999999999997</c:v>
                </c:pt>
                <c:pt idx="434">
                  <c:v>1.3599999999999999</c:v>
                </c:pt>
                <c:pt idx="435">
                  <c:v>0.86</c:v>
                </c:pt>
                <c:pt idx="436">
                  <c:v>1.7399999999999998</c:v>
                </c:pt>
                <c:pt idx="437">
                  <c:v>0.06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2.5</c:v>
                </c:pt>
                <c:pt idx="442">
                  <c:v>2.5</c:v>
                </c:pt>
                <c:pt idx="443">
                  <c:v>2.5</c:v>
                </c:pt>
                <c:pt idx="444">
                  <c:v>0</c:v>
                </c:pt>
                <c:pt idx="445">
                  <c:v>0.70000000000000007</c:v>
                </c:pt>
                <c:pt idx="446">
                  <c:v>0.96</c:v>
                </c:pt>
                <c:pt idx="447">
                  <c:v>1.82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1</c:v>
                </c:pt>
                <c:pt idx="453">
                  <c:v>2.5</c:v>
                </c:pt>
                <c:pt idx="454">
                  <c:v>1.1599999999999999</c:v>
                </c:pt>
                <c:pt idx="455">
                  <c:v>0</c:v>
                </c:pt>
                <c:pt idx="456">
                  <c:v>2.5</c:v>
                </c:pt>
                <c:pt idx="457">
                  <c:v>0.89999999999999991</c:v>
                </c:pt>
                <c:pt idx="458">
                  <c:v>0.84000000000000008</c:v>
                </c:pt>
                <c:pt idx="459">
                  <c:v>0.06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0.32</c:v>
                </c:pt>
                <c:pt idx="464">
                  <c:v>2.5</c:v>
                </c:pt>
                <c:pt idx="465">
                  <c:v>0.91999999999999993</c:v>
                </c:pt>
                <c:pt idx="466">
                  <c:v>2.44</c:v>
                </c:pt>
                <c:pt idx="467">
                  <c:v>1.6199999999999999</c:v>
                </c:pt>
                <c:pt idx="468">
                  <c:v>0.15</c:v>
                </c:pt>
                <c:pt idx="469">
                  <c:v>2.5</c:v>
                </c:pt>
                <c:pt idx="470">
                  <c:v>0.3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0.11</c:v>
                </c:pt>
                <c:pt idx="475">
                  <c:v>0.04</c:v>
                </c:pt>
                <c:pt idx="476">
                  <c:v>0.81999999999999984</c:v>
                </c:pt>
                <c:pt idx="477">
                  <c:v>0.84000000000000008</c:v>
                </c:pt>
                <c:pt idx="478">
                  <c:v>0.18</c:v>
                </c:pt>
                <c:pt idx="479">
                  <c:v>0</c:v>
                </c:pt>
                <c:pt idx="480">
                  <c:v>0.42000000000000004</c:v>
                </c:pt>
                <c:pt idx="481">
                  <c:v>2.2399999999999998</c:v>
                </c:pt>
                <c:pt idx="482">
                  <c:v>1.54</c:v>
                </c:pt>
                <c:pt idx="483">
                  <c:v>2.5</c:v>
                </c:pt>
                <c:pt idx="484">
                  <c:v>0.48</c:v>
                </c:pt>
                <c:pt idx="485">
                  <c:v>0.08</c:v>
                </c:pt>
                <c:pt idx="486">
                  <c:v>0</c:v>
                </c:pt>
                <c:pt idx="487">
                  <c:v>0</c:v>
                </c:pt>
                <c:pt idx="488">
                  <c:v>1.9800000000000002</c:v>
                </c:pt>
                <c:pt idx="489">
                  <c:v>0.04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0.04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0.02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0.02</c:v>
                </c:pt>
                <c:pt idx="507">
                  <c:v>0.02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0.74</c:v>
                </c:pt>
                <c:pt idx="517">
                  <c:v>0.27999999999999997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0.70000000000000007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0.13999999999999999</c:v>
                </c:pt>
                <c:pt idx="539">
                  <c:v>1.34</c:v>
                </c:pt>
                <c:pt idx="540">
                  <c:v>0.4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0.02</c:v>
                </c:pt>
                <c:pt idx="553">
                  <c:v>0</c:v>
                </c:pt>
                <c:pt idx="554">
                  <c:v>0.1</c:v>
                </c:pt>
                <c:pt idx="555">
                  <c:v>0.12</c:v>
                </c:pt>
                <c:pt idx="556">
                  <c:v>0.24</c:v>
                </c:pt>
                <c:pt idx="557">
                  <c:v>0.4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0.06</c:v>
                </c:pt>
                <c:pt idx="566">
                  <c:v>0</c:v>
                </c:pt>
                <c:pt idx="567">
                  <c:v>0</c:v>
                </c:pt>
                <c:pt idx="568">
                  <c:v>0.84000000000000008</c:v>
                </c:pt>
                <c:pt idx="569">
                  <c:v>0.4</c:v>
                </c:pt>
                <c:pt idx="570">
                  <c:v>0.42000000000000004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0.32</c:v>
                </c:pt>
                <c:pt idx="583">
                  <c:v>1.46</c:v>
                </c:pt>
                <c:pt idx="584">
                  <c:v>2.44</c:v>
                </c:pt>
                <c:pt idx="585">
                  <c:v>0.18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0.27999999999999997</c:v>
                </c:pt>
                <c:pt idx="604">
                  <c:v>1.04</c:v>
                </c:pt>
                <c:pt idx="605">
                  <c:v>2.5</c:v>
                </c:pt>
                <c:pt idx="606">
                  <c:v>2.5</c:v>
                </c:pt>
                <c:pt idx="607">
                  <c:v>0.6</c:v>
                </c:pt>
                <c:pt idx="608">
                  <c:v>1.58</c:v>
                </c:pt>
                <c:pt idx="609">
                  <c:v>0.08</c:v>
                </c:pt>
                <c:pt idx="610">
                  <c:v>0.24</c:v>
                </c:pt>
                <c:pt idx="611">
                  <c:v>0</c:v>
                </c:pt>
                <c:pt idx="612">
                  <c:v>0.16</c:v>
                </c:pt>
                <c:pt idx="613">
                  <c:v>0</c:v>
                </c:pt>
                <c:pt idx="614">
                  <c:v>2.5</c:v>
                </c:pt>
                <c:pt idx="615">
                  <c:v>1.3</c:v>
                </c:pt>
                <c:pt idx="616">
                  <c:v>0.13999999999999999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</c:v>
                </c:pt>
                <c:pt idx="623">
                  <c:v>0.4</c:v>
                </c:pt>
                <c:pt idx="624">
                  <c:v>0.27999999999999997</c:v>
                </c:pt>
                <c:pt idx="625">
                  <c:v>2.5</c:v>
                </c:pt>
                <c:pt idx="626">
                  <c:v>2.5</c:v>
                </c:pt>
                <c:pt idx="627">
                  <c:v>0.13999999999999999</c:v>
                </c:pt>
                <c:pt idx="628">
                  <c:v>0.42000000000000004</c:v>
                </c:pt>
                <c:pt idx="629">
                  <c:v>2.5</c:v>
                </c:pt>
                <c:pt idx="630">
                  <c:v>2.5</c:v>
                </c:pt>
                <c:pt idx="631">
                  <c:v>1.1800000000000002</c:v>
                </c:pt>
                <c:pt idx="632">
                  <c:v>0.16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0.4</c:v>
                </c:pt>
                <c:pt idx="644">
                  <c:v>1.5599999999999998</c:v>
                </c:pt>
                <c:pt idx="645">
                  <c:v>0.91999999999999993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0.08</c:v>
                </c:pt>
                <c:pt idx="650">
                  <c:v>0.06</c:v>
                </c:pt>
                <c:pt idx="651">
                  <c:v>0</c:v>
                </c:pt>
                <c:pt idx="652">
                  <c:v>0</c:v>
                </c:pt>
                <c:pt idx="653">
                  <c:v>1.42</c:v>
                </c:pt>
                <c:pt idx="654">
                  <c:v>0.64</c:v>
                </c:pt>
                <c:pt idx="655">
                  <c:v>2.34</c:v>
                </c:pt>
                <c:pt idx="656">
                  <c:v>0.06</c:v>
                </c:pt>
                <c:pt idx="657">
                  <c:v>1.0199999999999998</c:v>
                </c:pt>
                <c:pt idx="658">
                  <c:v>0.4</c:v>
                </c:pt>
                <c:pt idx="659">
                  <c:v>0.98000000000000009</c:v>
                </c:pt>
                <c:pt idx="660">
                  <c:v>0</c:v>
                </c:pt>
                <c:pt idx="661">
                  <c:v>0.57999999999999996</c:v>
                </c:pt>
                <c:pt idx="662">
                  <c:v>0.4</c:v>
                </c:pt>
                <c:pt idx="663">
                  <c:v>0</c:v>
                </c:pt>
                <c:pt idx="664">
                  <c:v>0.67999999999999994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2.12</c:v>
                </c:pt>
                <c:pt idx="669">
                  <c:v>0.12</c:v>
                </c:pt>
                <c:pt idx="670">
                  <c:v>0</c:v>
                </c:pt>
                <c:pt idx="671">
                  <c:v>0</c:v>
                </c:pt>
                <c:pt idx="672">
                  <c:v>0.33999999999999997</c:v>
                </c:pt>
                <c:pt idx="673">
                  <c:v>0.6</c:v>
                </c:pt>
                <c:pt idx="674">
                  <c:v>2.5</c:v>
                </c:pt>
                <c:pt idx="675">
                  <c:v>0.22</c:v>
                </c:pt>
                <c:pt idx="676">
                  <c:v>0.16</c:v>
                </c:pt>
                <c:pt idx="677">
                  <c:v>0</c:v>
                </c:pt>
                <c:pt idx="678">
                  <c:v>2.0500000000000003</c:v>
                </c:pt>
                <c:pt idx="679">
                  <c:v>1.8800000000000001</c:v>
                </c:pt>
                <c:pt idx="680">
                  <c:v>2.5</c:v>
                </c:pt>
                <c:pt idx="681">
                  <c:v>1.1400000000000001</c:v>
                </c:pt>
                <c:pt idx="682">
                  <c:v>0.06</c:v>
                </c:pt>
                <c:pt idx="683">
                  <c:v>0.6</c:v>
                </c:pt>
                <c:pt idx="684">
                  <c:v>2.5</c:v>
                </c:pt>
                <c:pt idx="685">
                  <c:v>0.62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1.3</c:v>
                </c:pt>
                <c:pt idx="699">
                  <c:v>2.5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2.2399999999999998</c:v>
                </c:pt>
                <c:pt idx="705">
                  <c:v>2.5</c:v>
                </c:pt>
                <c:pt idx="706">
                  <c:v>2.5</c:v>
                </c:pt>
                <c:pt idx="707">
                  <c:v>0.48</c:v>
                </c:pt>
                <c:pt idx="708">
                  <c:v>1.22</c:v>
                </c:pt>
                <c:pt idx="709">
                  <c:v>0.33999999999999997</c:v>
                </c:pt>
                <c:pt idx="710">
                  <c:v>2.3800000000000003</c:v>
                </c:pt>
                <c:pt idx="711">
                  <c:v>0</c:v>
                </c:pt>
                <c:pt idx="712">
                  <c:v>0.24</c:v>
                </c:pt>
                <c:pt idx="713">
                  <c:v>0.3</c:v>
                </c:pt>
                <c:pt idx="714">
                  <c:v>0.22</c:v>
                </c:pt>
                <c:pt idx="715">
                  <c:v>2.1800000000000002</c:v>
                </c:pt>
                <c:pt idx="716">
                  <c:v>2.5</c:v>
                </c:pt>
                <c:pt idx="717">
                  <c:v>2.5</c:v>
                </c:pt>
                <c:pt idx="718">
                  <c:v>2.2600000000000002</c:v>
                </c:pt>
                <c:pt idx="719">
                  <c:v>0.89999999999999991</c:v>
                </c:pt>
                <c:pt idx="720">
                  <c:v>2.5</c:v>
                </c:pt>
                <c:pt idx="721">
                  <c:v>0.94000000000000006</c:v>
                </c:pt>
                <c:pt idx="722">
                  <c:v>0</c:v>
                </c:pt>
                <c:pt idx="723">
                  <c:v>0</c:v>
                </c:pt>
                <c:pt idx="724">
                  <c:v>2.5</c:v>
                </c:pt>
                <c:pt idx="725">
                  <c:v>0.16</c:v>
                </c:pt>
                <c:pt idx="726">
                  <c:v>0.02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9-44ED-A12B-E7C7B4C4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32336"/>
        <c:axId val="301932272"/>
      </c:lineChart>
      <c:dateAx>
        <c:axId val="430332336"/>
        <c:scaling>
          <c:orientation val="minMax"/>
        </c:scaling>
        <c:delete val="0"/>
        <c:axPos val="b"/>
        <c:numFmt formatCode="[$-1009]mmmm\ d\,\ 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32272"/>
        <c:crosses val="autoZero"/>
        <c:auto val="1"/>
        <c:lblOffset val="100"/>
        <c:baseTimeUnit val="days"/>
      </c:dateAx>
      <c:valAx>
        <c:axId val="3019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579218</xdr:colOff>
      <xdr:row>25</xdr:row>
      <xdr:rowOff>136324</xdr:rowOff>
    </xdr:from>
    <xdr:to>
      <xdr:col>21</xdr:col>
      <xdr:colOff>554621</xdr:colOff>
      <xdr:row>57</xdr:row>
      <xdr:rowOff>48227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F3EC3-AA6E-4CCF-861C-6D57E1509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242830</xdr:colOff>
      <xdr:row>1</xdr:row>
      <xdr:rowOff>140547</xdr:rowOff>
    </xdr:from>
    <xdr:to>
      <xdr:col>15</xdr:col>
      <xdr:colOff>509954</xdr:colOff>
      <xdr:row>20</xdr:row>
      <xdr:rowOff>171873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1DEDEE-5F4B-433C-98D3-3A037E56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2</xdr:row>
      <xdr:rowOff>46990</xdr:rowOff>
    </xdr:from>
    <xdr:to>
      <xdr:col>15</xdr:col>
      <xdr:colOff>133985</xdr:colOff>
      <xdr:row>17</xdr:row>
      <xdr:rowOff>27940</xdr:rowOff>
    </xdr:to>
    <xdr:graphicFrame macro="">
      <xdr:nvGraphicFramePr>
        <xdr:cNvPr id="94" name="Chart 4">
          <a:extLst>
            <a:ext uri="{FF2B5EF4-FFF2-40B4-BE49-F238E27FC236}">
              <a16:creationId xmlns:a16="http://schemas.microsoft.com/office/drawing/2014/main" id="{1BB7022C-0186-17FA-9D63-2889D631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25</xdr:row>
      <xdr:rowOff>47625</xdr:rowOff>
    </xdr:from>
    <xdr:to>
      <xdr:col>14</xdr:col>
      <xdr:colOff>454025</xdr:colOff>
      <xdr:row>40</xdr:row>
      <xdr:rowOff>79375</xdr:rowOff>
    </xdr:to>
    <xdr:graphicFrame macro="">
      <xdr:nvGraphicFramePr>
        <xdr:cNvPr id="11" name="Chart 13">
          <a:extLst>
            <a:ext uri="{FF2B5EF4-FFF2-40B4-BE49-F238E27FC236}">
              <a16:creationId xmlns:a16="http://schemas.microsoft.com/office/drawing/2014/main" id="{CAAD49AA-D68A-0531-1B05-4A4DFB17137B}"/>
            </a:ext>
            <a:ext uri="{147F2762-F138-4A5C-976F-8EAC2B608ADB}">
              <a16:predDERef xmlns:a16="http://schemas.microsoft.com/office/drawing/2014/main" pred="{1BB7022C-0186-17FA-9D63-2889D631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9</xdr:col>
      <xdr:colOff>600075</xdr:colOff>
      <xdr:row>33</xdr:row>
      <xdr:rowOff>161925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812A81E0-6292-136F-5B03-282C828F5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10</xdr:col>
      <xdr:colOff>0</xdr:colOff>
      <xdr:row>56</xdr:row>
      <xdr:rowOff>171450</xdr:rowOff>
    </xdr:to>
    <xdr:graphicFrame macro="">
      <xdr:nvGraphicFramePr>
        <xdr:cNvPr id="15" name="Chart 7">
          <a:extLst>
            <a:ext uri="{FF2B5EF4-FFF2-40B4-BE49-F238E27FC236}">
              <a16:creationId xmlns:a16="http://schemas.microsoft.com/office/drawing/2014/main" id="{2E9CE698-3885-4FA5-950A-4321B786DDD0}"/>
            </a:ext>
            <a:ext uri="{147F2762-F138-4A5C-976F-8EAC2B608ADB}">
              <a16:predDERef xmlns:a16="http://schemas.microsoft.com/office/drawing/2014/main" pred="{812A81E0-6292-136F-5B03-282C828F5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59</xdr:row>
      <xdr:rowOff>180975</xdr:rowOff>
    </xdr:from>
    <xdr:to>
      <xdr:col>9</xdr:col>
      <xdr:colOff>590550</xdr:colOff>
      <xdr:row>80</xdr:row>
      <xdr:rowOff>180975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0A27C308-2391-4145-BB48-F742A08AA49C}"/>
            </a:ext>
            <a:ext uri="{147F2762-F138-4A5C-976F-8EAC2B608ADB}">
              <a16:predDERef xmlns:a16="http://schemas.microsoft.com/office/drawing/2014/main" pred="{2E9CE698-3885-4FA5-950A-4321B786D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89261</xdr:colOff>
      <xdr:row>2</xdr:row>
      <xdr:rowOff>132875</xdr:rowOff>
    </xdr:from>
    <xdr:to>
      <xdr:col>24</xdr:col>
      <xdr:colOff>372108</xdr:colOff>
      <xdr:row>32</xdr:row>
      <xdr:rowOff>110662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047E8-8A39-475E-8655-B062616D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194438</xdr:colOff>
      <xdr:row>33</xdr:row>
      <xdr:rowOff>79145</xdr:rowOff>
    </xdr:from>
    <xdr:to>
      <xdr:col>23</xdr:col>
      <xdr:colOff>583210</xdr:colOff>
      <xdr:row>64</xdr:row>
      <xdr:rowOff>34323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75BA3-9D82-4984-9F38-846A7FD4DCED}"/>
            </a:ext>
            <a:ext uri="{147F2762-F138-4A5C-976F-8EAC2B608ADB}">
              <a16:predDERef xmlns:a16="http://schemas.microsoft.com/office/drawing/2014/main" pred="{B1D047E8-8A39-475E-8655-B062616DA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10</xdr:row>
      <xdr:rowOff>123825</xdr:rowOff>
    </xdr:from>
    <xdr:to>
      <xdr:col>7</xdr:col>
      <xdr:colOff>819150</xdr:colOff>
      <xdr:row>43</xdr:row>
      <xdr:rowOff>104775</xdr:rowOff>
    </xdr:to>
    <xdr:graphicFrame macro="">
      <xdr:nvGraphicFramePr>
        <xdr:cNvPr id="122" name="Chart 7">
          <a:extLst>
            <a:ext uri="{FF2B5EF4-FFF2-40B4-BE49-F238E27FC236}">
              <a16:creationId xmlns:a16="http://schemas.microsoft.com/office/drawing/2014/main" id="{11A7A02F-9F6A-DF61-8AD9-9EAD047C5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8"/>
  <sheetViews>
    <sheetView topLeftCell="H1" zoomScale="115" zoomScaleNormal="115" workbookViewId="0">
      <selection activeCell="H6" sqref="H6"/>
    </sheetView>
  </sheetViews>
  <sheetFormatPr defaultColWidth="9.1796875" defaultRowHeight="14.5" x14ac:dyDescent="0.35"/>
  <cols>
    <col min="1" max="1" width="14.453125" customWidth="1"/>
    <col min="2" max="5" width="12.81640625" customWidth="1"/>
    <col min="6" max="6" width="16.1796875" bestFit="1" customWidth="1"/>
    <col min="7" max="8" width="12.81640625" customWidth="1"/>
    <col min="9" max="9" width="13.81640625" bestFit="1" customWidth="1"/>
    <col min="10" max="11" width="12.81640625" customWidth="1"/>
    <col min="12" max="12" width="13.54296875" bestFit="1" customWidth="1"/>
    <col min="13" max="14" width="12.81640625" customWidth="1"/>
    <col min="15" max="15" width="22.81640625" bestFit="1" customWidth="1"/>
    <col min="16" max="16" width="12.81640625" customWidth="1"/>
    <col min="17" max="17" width="14.1796875" customWidth="1"/>
    <col min="18" max="18" width="13.26953125" customWidth="1"/>
    <col min="19" max="19" width="11.81640625" customWidth="1"/>
    <col min="22" max="22" width="13.81640625" customWidth="1"/>
    <col min="23" max="23" width="21.453125" customWidth="1"/>
  </cols>
  <sheetData>
    <row r="1" spans="1:25" ht="20.5" customHeight="1" x14ac:dyDescent="0.35">
      <c r="A1" s="1" t="s">
        <v>0</v>
      </c>
      <c r="B1" s="1"/>
      <c r="C1" s="1"/>
      <c r="F1" s="275" t="s">
        <v>1</v>
      </c>
      <c r="G1" s="276">
        <v>0.72</v>
      </c>
      <c r="H1" s="277" t="s">
        <v>2</v>
      </c>
      <c r="I1" s="273" t="s">
        <v>3</v>
      </c>
      <c r="J1" s="2">
        <v>10</v>
      </c>
      <c r="K1" s="3" t="s">
        <v>4</v>
      </c>
      <c r="L1" s="4" t="s">
        <v>5</v>
      </c>
      <c r="M1" s="5">
        <v>50</v>
      </c>
      <c r="N1" s="6" t="s">
        <v>6</v>
      </c>
      <c r="O1" s="7" t="s">
        <v>7</v>
      </c>
      <c r="P1" s="8">
        <v>40</v>
      </c>
      <c r="Q1" s="9" t="s">
        <v>8</v>
      </c>
      <c r="R1" s="185"/>
    </row>
    <row r="2" spans="1:25" ht="16.5" x14ac:dyDescent="0.35">
      <c r="A2" s="10" t="s">
        <v>9</v>
      </c>
      <c r="B2" s="11">
        <v>100</v>
      </c>
      <c r="C2" s="12" t="s">
        <v>10</v>
      </c>
      <c r="F2" s="362" t="s">
        <v>11</v>
      </c>
      <c r="G2" s="274">
        <v>1650</v>
      </c>
      <c r="H2" s="363"/>
      <c r="I2" s="273" t="s">
        <v>12</v>
      </c>
      <c r="J2" s="2">
        <v>50</v>
      </c>
      <c r="K2" s="3" t="s">
        <v>13</v>
      </c>
      <c r="M2" t="s">
        <v>14</v>
      </c>
      <c r="N2" t="s">
        <v>15</v>
      </c>
      <c r="O2" s="7" t="s">
        <v>16</v>
      </c>
      <c r="P2" s="13">
        <v>0.35</v>
      </c>
      <c r="Q2" s="9" t="s">
        <v>2</v>
      </c>
      <c r="R2" s="185"/>
    </row>
    <row r="3" spans="1:25" ht="16.5" x14ac:dyDescent="0.35">
      <c r="A3" s="10" t="s">
        <v>17</v>
      </c>
      <c r="B3" s="11">
        <f>'Weather Data - 2014-2015'!B3</f>
        <v>2.5</v>
      </c>
      <c r="C3" s="12" t="s">
        <v>18</v>
      </c>
      <c r="F3" s="278" t="s">
        <v>19</v>
      </c>
      <c r="G3" s="279">
        <f>((C6/(100*60))/G2)</f>
        <v>0.1167222222222222</v>
      </c>
      <c r="H3" s="280" t="s">
        <v>20</v>
      </c>
      <c r="I3" s="273" t="s">
        <v>21</v>
      </c>
      <c r="J3" s="2">
        <v>2</v>
      </c>
      <c r="K3" s="3" t="s">
        <v>22</v>
      </c>
      <c r="N3" s="15"/>
      <c r="O3" s="14"/>
    </row>
    <row r="4" spans="1:25" x14ac:dyDescent="0.35">
      <c r="A4" s="10" t="s">
        <v>23</v>
      </c>
      <c r="B4" s="11">
        <f>'Weather Data - 2014-2015'!B6</f>
        <v>450</v>
      </c>
      <c r="C4" s="12" t="s">
        <v>24</v>
      </c>
      <c r="H4" s="1"/>
      <c r="N4" t="s">
        <v>25</v>
      </c>
      <c r="P4" t="s">
        <v>26</v>
      </c>
      <c r="S4" t="s">
        <v>27</v>
      </c>
      <c r="T4" s="158">
        <f>S6*50</f>
        <v>100</v>
      </c>
      <c r="V4" s="78" t="s">
        <v>28</v>
      </c>
      <c r="W4" s="268" t="s">
        <v>29</v>
      </c>
      <c r="X4" s="268" t="s">
        <v>30</v>
      </c>
      <c r="Y4" s="269" t="s">
        <v>31</v>
      </c>
    </row>
    <row r="5" spans="1:25" x14ac:dyDescent="0.35">
      <c r="A5" s="16" t="s">
        <v>32</v>
      </c>
      <c r="B5" s="17">
        <v>0</v>
      </c>
      <c r="C5" s="18" t="s">
        <v>33</v>
      </c>
      <c r="H5" s="1"/>
      <c r="N5" s="23">
        <f>SUM(N9:N39)</f>
        <v>0</v>
      </c>
      <c r="P5" s="158">
        <f>P6*350/100</f>
        <v>4971.8273943236945</v>
      </c>
      <c r="S5" t="s">
        <v>19</v>
      </c>
      <c r="T5">
        <f>S6+T6</f>
        <v>7</v>
      </c>
      <c r="V5" s="202" t="s">
        <v>34</v>
      </c>
      <c r="W5" s="270" t="s">
        <v>34</v>
      </c>
      <c r="X5" s="270"/>
      <c r="Y5" s="87"/>
    </row>
    <row r="6" spans="1:25" x14ac:dyDescent="0.35">
      <c r="A6" t="s">
        <v>35</v>
      </c>
      <c r="C6">
        <f>SUM(C9:C738)*1000*2.5</f>
        <v>1155549.9999999998</v>
      </c>
      <c r="F6" s="19"/>
      <c r="H6" s="23">
        <f>SUM(H9:H738)</f>
        <v>121.97472222222221</v>
      </c>
      <c r="J6">
        <f>SUM(J9:J738)</f>
        <v>2311.1000000000008</v>
      </c>
      <c r="L6" s="23">
        <f>SUM(L9:L738)</f>
        <v>4622.2000000000016</v>
      </c>
      <c r="N6" s="23">
        <f>SUM(N9:N738)</f>
        <v>3019.6800000000271</v>
      </c>
      <c r="O6" s="23">
        <f>SUM(O9:O738)</f>
        <v>7763.8547222221941</v>
      </c>
      <c r="P6" s="23">
        <f>SUM(P40:P738)*(60/23)+SUM(P9:P39)</f>
        <v>1420.5221126639128</v>
      </c>
      <c r="S6">
        <f>SUM(S9:S738)</f>
        <v>2</v>
      </c>
      <c r="T6">
        <f>SUM(T9:T738)</f>
        <v>5</v>
      </c>
      <c r="V6" s="200">
        <f>(P6*3.25*2.5)+1250+240+2408</f>
        <v>15439.742165394291</v>
      </c>
      <c r="W6" s="270">
        <f>((C6/1000*6.4)+(C6/1000*0.1))*2.5+(2408)</f>
        <v>21185.687499999996</v>
      </c>
      <c r="X6" s="270">
        <f>W6*0.15</f>
        <v>3177.8531249999992</v>
      </c>
      <c r="Y6" s="87">
        <f>W6*1.05</f>
        <v>22244.971874999996</v>
      </c>
    </row>
    <row r="7" spans="1:25" ht="43.5" customHeight="1" x14ac:dyDescent="0.35">
      <c r="A7" s="250" t="s">
        <v>36</v>
      </c>
      <c r="B7" s="251" t="s">
        <v>37</v>
      </c>
      <c r="C7" s="251" t="s">
        <v>38</v>
      </c>
      <c r="D7" s="251" t="s">
        <v>23</v>
      </c>
      <c r="E7" s="251" t="s">
        <v>39</v>
      </c>
      <c r="F7" s="252" t="s">
        <v>40</v>
      </c>
      <c r="G7" s="252" t="s">
        <v>41</v>
      </c>
      <c r="H7" s="252" t="s">
        <v>41</v>
      </c>
      <c r="I7" s="242" t="s">
        <v>42</v>
      </c>
      <c r="J7" s="242" t="s">
        <v>42</v>
      </c>
      <c r="K7" s="242" t="s">
        <v>21</v>
      </c>
      <c r="L7" s="242" t="s">
        <v>21</v>
      </c>
      <c r="M7" s="243" t="s">
        <v>43</v>
      </c>
      <c r="N7" s="243" t="s">
        <v>43</v>
      </c>
      <c r="O7" s="244" t="s">
        <v>44</v>
      </c>
      <c r="P7" s="245" t="s">
        <v>45</v>
      </c>
      <c r="Q7" s="454" t="s">
        <v>46</v>
      </c>
      <c r="R7" s="454" t="s">
        <v>47</v>
      </c>
      <c r="S7" s="456" t="s">
        <v>48</v>
      </c>
      <c r="T7" s="458" t="s">
        <v>49</v>
      </c>
      <c r="V7" s="202" t="s">
        <v>50</v>
      </c>
      <c r="W7" s="270"/>
      <c r="X7" s="270"/>
      <c r="Y7" s="87"/>
    </row>
    <row r="8" spans="1:25" ht="16.5" x14ac:dyDescent="0.35">
      <c r="A8" s="253" t="s">
        <v>51</v>
      </c>
      <c r="B8" s="254" t="s">
        <v>52</v>
      </c>
      <c r="C8" s="254" t="s">
        <v>18</v>
      </c>
      <c r="D8" s="254" t="s">
        <v>18</v>
      </c>
      <c r="E8" s="254" t="s">
        <v>18</v>
      </c>
      <c r="F8" s="255" t="s">
        <v>53</v>
      </c>
      <c r="G8" s="255" t="s">
        <v>54</v>
      </c>
      <c r="H8" s="255" t="s">
        <v>55</v>
      </c>
      <c r="I8" s="246" t="s">
        <v>56</v>
      </c>
      <c r="J8" s="246" t="s">
        <v>57</v>
      </c>
      <c r="K8" s="246" t="s">
        <v>54</v>
      </c>
      <c r="L8" s="246" t="s">
        <v>55</v>
      </c>
      <c r="M8" s="247" t="s">
        <v>15</v>
      </c>
      <c r="N8" s="247" t="s">
        <v>55</v>
      </c>
      <c r="O8" s="248" t="s">
        <v>55</v>
      </c>
      <c r="P8" s="249" t="s">
        <v>33</v>
      </c>
      <c r="Q8" s="455"/>
      <c r="R8" s="455"/>
      <c r="S8" s="457"/>
      <c r="T8" s="459"/>
      <c r="V8" s="271">
        <f>0.5*(1+COS((V6-X6)/(Y6-X6)*PI()))</f>
        <v>0.28272747939467696</v>
      </c>
      <c r="W8" s="272"/>
      <c r="X8" s="272"/>
      <c r="Y8" s="83"/>
    </row>
    <row r="9" spans="1:25" ht="16.399999999999999" customHeight="1" x14ac:dyDescent="0.35">
      <c r="A9" s="181">
        <v>41640</v>
      </c>
      <c r="B9" s="182">
        <v>18.8</v>
      </c>
      <c r="C9" s="20">
        <f>IF(B9/1000*$B$2&lt;=$B$3,B9/1000*$B$2,$B$3)</f>
        <v>1.8800000000000001</v>
      </c>
      <c r="D9" s="20">
        <f>0</f>
        <v>0</v>
      </c>
      <c r="E9" s="20">
        <f>B5+C9-D9</f>
        <v>1.8800000000000001</v>
      </c>
      <c r="F9" s="21">
        <v>190000</v>
      </c>
      <c r="G9" s="22">
        <f>F9*C9/$G$1</f>
        <v>496111.11111111112</v>
      </c>
      <c r="H9" s="23">
        <f>G9/1000000</f>
        <v>0.49611111111111111</v>
      </c>
      <c r="I9">
        <f>((C9*1000)*$J$2)/$J$1</f>
        <v>9400.0000000000018</v>
      </c>
      <c r="J9">
        <f>I9/1000</f>
        <v>9.4000000000000021</v>
      </c>
      <c r="K9" s="23">
        <f>J9*$J$3*(10^6)</f>
        <v>18800000.000000004</v>
      </c>
      <c r="L9" s="23">
        <f>J9*$J$3</f>
        <v>18.800000000000004</v>
      </c>
      <c r="M9">
        <v>0</v>
      </c>
      <c r="N9" s="23">
        <f>(M9*3600)/1000000</f>
        <v>0</v>
      </c>
      <c r="O9" s="23">
        <f t="shared" ref="O9:O72" si="0">N9+L9+H9</f>
        <v>19.296111111111117</v>
      </c>
      <c r="P9" s="23">
        <f>(O9/$P$1)/$P$2</f>
        <v>1.3782936507936512</v>
      </c>
      <c r="Q9" s="23">
        <f>P9</f>
        <v>1.3782936507936512</v>
      </c>
      <c r="R9" s="23">
        <f>P9</f>
        <v>1.3782936507936512</v>
      </c>
      <c r="S9">
        <f>IF(Q9=0,1,0)</f>
        <v>0</v>
      </c>
      <c r="T9">
        <f>IF(R9=0,1,0)</f>
        <v>0</v>
      </c>
    </row>
    <row r="10" spans="1:25" x14ac:dyDescent="0.35">
      <c r="A10" s="181">
        <v>41641</v>
      </c>
      <c r="B10" s="182">
        <v>19.8</v>
      </c>
      <c r="C10" s="20">
        <f t="shared" ref="C10:C73" si="1">IF(B10/1000*$B$2&lt;=$B$3,B10/1000*$B$2,$B$3)</f>
        <v>1.9800000000000002</v>
      </c>
      <c r="D10" s="20">
        <f>0</f>
        <v>0</v>
      </c>
      <c r="E10" s="20">
        <f>E9+C10-D10</f>
        <v>3.8600000000000003</v>
      </c>
      <c r="F10" s="21">
        <v>190000</v>
      </c>
      <c r="G10" s="22">
        <f t="shared" ref="G10:G73" si="2">F10*C10/$G$1</f>
        <v>522500.00000000012</v>
      </c>
      <c r="H10" s="23">
        <f t="shared" ref="H10:H73" si="3">G10/1000000</f>
        <v>0.52250000000000008</v>
      </c>
      <c r="I10">
        <f t="shared" ref="I10:I73" si="4">((C10*1000)*$J$2)/$J$1</f>
        <v>9900.0000000000018</v>
      </c>
      <c r="J10">
        <f t="shared" ref="J10:J73" si="5">I10/1000</f>
        <v>9.9000000000000021</v>
      </c>
      <c r="K10" s="23">
        <f t="shared" ref="K10:K73" si="6">J10*$J$3*(10^6)</f>
        <v>19800000.000000004</v>
      </c>
      <c r="L10" s="23">
        <f t="shared" ref="L10:L73" si="7">J10*$J$3</f>
        <v>19.800000000000004</v>
      </c>
      <c r="M10">
        <v>0</v>
      </c>
      <c r="N10" s="23">
        <f t="shared" ref="N10:N73" si="8">(M10*3600)/1000000</f>
        <v>0</v>
      </c>
      <c r="O10" s="23">
        <f t="shared" si="0"/>
        <v>20.322500000000005</v>
      </c>
      <c r="P10" s="23">
        <f t="shared" ref="P10:P73" si="9">(O10/$P$1)/$P$2</f>
        <v>1.4516071428571431</v>
      </c>
      <c r="Q10" s="23">
        <f>IF(Q9+P10&gt;250,0,Q9+P10)</f>
        <v>2.8299007936507943</v>
      </c>
      <c r="R10" s="23">
        <f>IF(R9+P10&gt;100,0,R9+P10)</f>
        <v>2.8299007936507943</v>
      </c>
      <c r="S10">
        <f t="shared" ref="S10:T73" si="10">IF(Q10=0,1,0)</f>
        <v>0</v>
      </c>
      <c r="T10">
        <f t="shared" si="10"/>
        <v>0</v>
      </c>
    </row>
    <row r="11" spans="1:25" x14ac:dyDescent="0.35">
      <c r="A11" s="181">
        <v>41642</v>
      </c>
      <c r="B11" s="182">
        <v>0</v>
      </c>
      <c r="C11" s="20">
        <f t="shared" si="1"/>
        <v>0</v>
      </c>
      <c r="D11" s="20">
        <f>0</f>
        <v>0</v>
      </c>
      <c r="E11" s="20">
        <f>E10+C11-D11</f>
        <v>3.8600000000000003</v>
      </c>
      <c r="F11" s="21">
        <v>190000</v>
      </c>
      <c r="G11" s="22">
        <f t="shared" si="2"/>
        <v>0</v>
      </c>
      <c r="H11" s="23">
        <f t="shared" si="3"/>
        <v>0</v>
      </c>
      <c r="I11">
        <f t="shared" si="4"/>
        <v>0</v>
      </c>
      <c r="J11">
        <f t="shared" si="5"/>
        <v>0</v>
      </c>
      <c r="K11" s="23">
        <f t="shared" si="6"/>
        <v>0</v>
      </c>
      <c r="L11" s="24">
        <f t="shared" si="7"/>
        <v>0</v>
      </c>
      <c r="M11">
        <v>0</v>
      </c>
      <c r="N11" s="23">
        <f t="shared" si="8"/>
        <v>0</v>
      </c>
      <c r="O11" s="23">
        <f t="shared" si="0"/>
        <v>0</v>
      </c>
      <c r="P11" s="23">
        <f t="shared" si="9"/>
        <v>0</v>
      </c>
      <c r="Q11" s="23">
        <f t="shared" ref="Q11:Q74" si="11">IF(Q10+P11&gt;250,0,Q10+P11)</f>
        <v>2.8299007936507943</v>
      </c>
      <c r="R11" s="23">
        <f t="shared" ref="R11:R74" si="12">IF(R10+P11&gt;100,0,R10+P11)</f>
        <v>2.8299007936507943</v>
      </c>
      <c r="S11">
        <f t="shared" si="10"/>
        <v>0</v>
      </c>
      <c r="T11">
        <f t="shared" si="10"/>
        <v>0</v>
      </c>
    </row>
    <row r="12" spans="1:25" x14ac:dyDescent="0.35">
      <c r="A12" s="181">
        <v>41643</v>
      </c>
      <c r="B12" s="182">
        <v>0</v>
      </c>
      <c r="C12" s="20">
        <f t="shared" si="1"/>
        <v>0</v>
      </c>
      <c r="D12" s="20">
        <f>0</f>
        <v>0</v>
      </c>
      <c r="E12" s="20">
        <f t="shared" ref="E12:E75" si="13">E11+C12-D12</f>
        <v>3.8600000000000003</v>
      </c>
      <c r="F12" s="21">
        <v>190000</v>
      </c>
      <c r="G12" s="22">
        <f t="shared" si="2"/>
        <v>0</v>
      </c>
      <c r="H12" s="23">
        <f t="shared" si="3"/>
        <v>0</v>
      </c>
      <c r="I12">
        <f t="shared" si="4"/>
        <v>0</v>
      </c>
      <c r="J12">
        <f t="shared" si="5"/>
        <v>0</v>
      </c>
      <c r="K12" s="23">
        <f t="shared" si="6"/>
        <v>0</v>
      </c>
      <c r="L12" s="24">
        <f t="shared" si="7"/>
        <v>0</v>
      </c>
      <c r="M12">
        <v>0</v>
      </c>
      <c r="N12" s="23">
        <f t="shared" si="8"/>
        <v>0</v>
      </c>
      <c r="O12" s="23">
        <f t="shared" si="0"/>
        <v>0</v>
      </c>
      <c r="P12" s="23">
        <f t="shared" si="9"/>
        <v>0</v>
      </c>
      <c r="Q12" s="23">
        <f t="shared" si="11"/>
        <v>2.8299007936507943</v>
      </c>
      <c r="R12" s="23">
        <f t="shared" si="12"/>
        <v>2.8299007936507943</v>
      </c>
      <c r="S12">
        <f t="shared" si="10"/>
        <v>0</v>
      </c>
      <c r="T12">
        <f t="shared" si="10"/>
        <v>0</v>
      </c>
    </row>
    <row r="13" spans="1:25" x14ac:dyDescent="0.35">
      <c r="A13" s="181">
        <v>41644</v>
      </c>
      <c r="B13" s="182">
        <v>0</v>
      </c>
      <c r="C13" s="20">
        <f t="shared" si="1"/>
        <v>0</v>
      </c>
      <c r="D13" s="20">
        <f>0</f>
        <v>0</v>
      </c>
      <c r="E13" s="20">
        <f t="shared" si="13"/>
        <v>3.8600000000000003</v>
      </c>
      <c r="F13" s="21">
        <v>190000</v>
      </c>
      <c r="G13" s="22">
        <f t="shared" si="2"/>
        <v>0</v>
      </c>
      <c r="H13" s="23">
        <f t="shared" si="3"/>
        <v>0</v>
      </c>
      <c r="I13">
        <f t="shared" si="4"/>
        <v>0</v>
      </c>
      <c r="J13">
        <f t="shared" si="5"/>
        <v>0</v>
      </c>
      <c r="K13" s="23">
        <f t="shared" si="6"/>
        <v>0</v>
      </c>
      <c r="L13" s="24">
        <f t="shared" si="7"/>
        <v>0</v>
      </c>
      <c r="M13">
        <v>0</v>
      </c>
      <c r="N13" s="23">
        <f t="shared" si="8"/>
        <v>0</v>
      </c>
      <c r="O13" s="23">
        <f t="shared" si="0"/>
        <v>0</v>
      </c>
      <c r="P13" s="23">
        <f t="shared" si="9"/>
        <v>0</v>
      </c>
      <c r="Q13" s="23">
        <f t="shared" si="11"/>
        <v>2.8299007936507943</v>
      </c>
      <c r="R13" s="23">
        <f t="shared" si="12"/>
        <v>2.8299007936507943</v>
      </c>
      <c r="S13">
        <f t="shared" si="10"/>
        <v>0</v>
      </c>
      <c r="T13">
        <f t="shared" si="10"/>
        <v>0</v>
      </c>
    </row>
    <row r="14" spans="1:25" x14ac:dyDescent="0.35">
      <c r="A14" s="181">
        <v>41645</v>
      </c>
      <c r="B14" s="182">
        <v>5</v>
      </c>
      <c r="C14" s="20">
        <f t="shared" si="1"/>
        <v>0.5</v>
      </c>
      <c r="D14" s="20">
        <f>0</f>
        <v>0</v>
      </c>
      <c r="E14" s="20">
        <f t="shared" si="13"/>
        <v>4.3600000000000003</v>
      </c>
      <c r="F14" s="21">
        <v>190000</v>
      </c>
      <c r="G14" s="22">
        <f t="shared" si="2"/>
        <v>131944.44444444444</v>
      </c>
      <c r="H14" s="23">
        <f t="shared" si="3"/>
        <v>0.13194444444444445</v>
      </c>
      <c r="I14">
        <f t="shared" si="4"/>
        <v>2500</v>
      </c>
      <c r="J14">
        <f t="shared" si="5"/>
        <v>2.5</v>
      </c>
      <c r="K14" s="23">
        <f t="shared" si="6"/>
        <v>5000000</v>
      </c>
      <c r="L14" s="23">
        <f t="shared" si="7"/>
        <v>5</v>
      </c>
      <c r="M14">
        <v>0</v>
      </c>
      <c r="N14" s="23">
        <f>(M14*3600)/1000000</f>
        <v>0</v>
      </c>
      <c r="O14" s="23">
        <f t="shared" si="0"/>
        <v>5.1319444444444446</v>
      </c>
      <c r="P14" s="23">
        <f t="shared" si="9"/>
        <v>0.3665674603174604</v>
      </c>
      <c r="Q14" s="23">
        <f t="shared" si="11"/>
        <v>3.1964682539682547</v>
      </c>
      <c r="R14" s="23">
        <f t="shared" si="12"/>
        <v>3.1964682539682547</v>
      </c>
      <c r="S14">
        <f t="shared" si="10"/>
        <v>0</v>
      </c>
      <c r="T14">
        <f t="shared" si="10"/>
        <v>0</v>
      </c>
    </row>
    <row r="15" spans="1:25" x14ac:dyDescent="0.35">
      <c r="A15" s="181">
        <v>41646</v>
      </c>
      <c r="B15" s="182">
        <v>20.399999999999999</v>
      </c>
      <c r="C15" s="20">
        <f t="shared" si="1"/>
        <v>2.0399999999999996</v>
      </c>
      <c r="D15" s="20">
        <f>0</f>
        <v>0</v>
      </c>
      <c r="E15" s="20">
        <f t="shared" si="13"/>
        <v>6.4</v>
      </c>
      <c r="F15" s="21">
        <v>190000</v>
      </c>
      <c r="G15" s="22">
        <f t="shared" si="2"/>
        <v>538333.33333333326</v>
      </c>
      <c r="H15" s="23">
        <f t="shared" si="3"/>
        <v>0.53833333333333322</v>
      </c>
      <c r="I15">
        <f t="shared" si="4"/>
        <v>10199.999999999996</v>
      </c>
      <c r="J15">
        <f t="shared" si="5"/>
        <v>10.199999999999996</v>
      </c>
      <c r="K15" s="23">
        <f t="shared" si="6"/>
        <v>20399999.999999993</v>
      </c>
      <c r="L15" s="23">
        <f t="shared" si="7"/>
        <v>20.399999999999991</v>
      </c>
      <c r="M15">
        <v>0</v>
      </c>
      <c r="N15" s="23">
        <f t="shared" si="8"/>
        <v>0</v>
      </c>
      <c r="O15" s="23">
        <f t="shared" si="0"/>
        <v>20.938333333333325</v>
      </c>
      <c r="P15" s="23">
        <f t="shared" si="9"/>
        <v>1.4955952380952375</v>
      </c>
      <c r="Q15" s="23">
        <f t="shared" si="11"/>
        <v>4.6920634920634923</v>
      </c>
      <c r="R15" s="23">
        <f t="shared" si="12"/>
        <v>4.6920634920634923</v>
      </c>
      <c r="S15">
        <f t="shared" si="10"/>
        <v>0</v>
      </c>
      <c r="T15">
        <f t="shared" si="10"/>
        <v>0</v>
      </c>
    </row>
    <row r="16" spans="1:25" x14ac:dyDescent="0.35">
      <c r="A16" s="181">
        <v>41647</v>
      </c>
      <c r="B16" s="182">
        <v>24.8</v>
      </c>
      <c r="C16" s="20">
        <f t="shared" si="1"/>
        <v>2.48</v>
      </c>
      <c r="D16" s="20">
        <f>0</f>
        <v>0</v>
      </c>
      <c r="E16" s="20">
        <f t="shared" si="13"/>
        <v>8.8800000000000008</v>
      </c>
      <c r="F16" s="21">
        <v>190000</v>
      </c>
      <c r="G16" s="22">
        <f t="shared" si="2"/>
        <v>654444.4444444445</v>
      </c>
      <c r="H16" s="23">
        <f t="shared" si="3"/>
        <v>0.6544444444444445</v>
      </c>
      <c r="I16">
        <f t="shared" si="4"/>
        <v>12400</v>
      </c>
      <c r="J16">
        <f t="shared" si="5"/>
        <v>12.4</v>
      </c>
      <c r="K16" s="23">
        <f t="shared" si="6"/>
        <v>24800000</v>
      </c>
      <c r="L16" s="23">
        <f t="shared" si="7"/>
        <v>24.8</v>
      </c>
      <c r="M16">
        <v>0</v>
      </c>
      <c r="N16" s="23">
        <f t="shared" si="8"/>
        <v>0</v>
      </c>
      <c r="O16" s="23">
        <f t="shared" si="0"/>
        <v>25.454444444444444</v>
      </c>
      <c r="P16" s="23">
        <f t="shared" si="9"/>
        <v>1.8181746031746033</v>
      </c>
      <c r="Q16" s="23">
        <f t="shared" si="11"/>
        <v>6.5102380952380958</v>
      </c>
      <c r="R16" s="23">
        <f t="shared" si="12"/>
        <v>6.5102380952380958</v>
      </c>
      <c r="S16">
        <f t="shared" si="10"/>
        <v>0</v>
      </c>
      <c r="T16">
        <f t="shared" si="10"/>
        <v>0</v>
      </c>
    </row>
    <row r="17" spans="1:20" x14ac:dyDescent="0.35">
      <c r="A17" s="181">
        <v>41648</v>
      </c>
      <c r="B17" s="182">
        <v>34</v>
      </c>
      <c r="C17" s="20">
        <f t="shared" si="1"/>
        <v>2.5</v>
      </c>
      <c r="D17" s="20">
        <f>0</f>
        <v>0</v>
      </c>
      <c r="E17" s="20">
        <f t="shared" si="13"/>
        <v>11.38</v>
      </c>
      <c r="F17" s="21">
        <v>190000</v>
      </c>
      <c r="G17" s="22">
        <f t="shared" si="2"/>
        <v>659722.22222222225</v>
      </c>
      <c r="H17" s="23">
        <f t="shared" si="3"/>
        <v>0.65972222222222221</v>
      </c>
      <c r="I17">
        <f t="shared" si="4"/>
        <v>12500</v>
      </c>
      <c r="J17">
        <f t="shared" si="5"/>
        <v>12.5</v>
      </c>
      <c r="K17" s="23">
        <f t="shared" si="6"/>
        <v>25000000</v>
      </c>
      <c r="L17" s="23">
        <f t="shared" si="7"/>
        <v>25</v>
      </c>
      <c r="M17">
        <v>0</v>
      </c>
      <c r="N17" s="23">
        <f t="shared" si="8"/>
        <v>0</v>
      </c>
      <c r="O17" s="23">
        <f t="shared" si="0"/>
        <v>25.659722222222221</v>
      </c>
      <c r="P17" s="23">
        <f t="shared" si="9"/>
        <v>1.8328373015873018</v>
      </c>
      <c r="Q17" s="23">
        <f t="shared" si="11"/>
        <v>8.3430753968253981</v>
      </c>
      <c r="R17" s="23">
        <f t="shared" si="12"/>
        <v>8.3430753968253981</v>
      </c>
      <c r="S17">
        <f t="shared" si="10"/>
        <v>0</v>
      </c>
      <c r="T17">
        <f t="shared" si="10"/>
        <v>0</v>
      </c>
    </row>
    <row r="18" spans="1:20" x14ac:dyDescent="0.35">
      <c r="A18" s="181">
        <v>41649</v>
      </c>
      <c r="B18" s="182">
        <v>44.6</v>
      </c>
      <c r="C18" s="20">
        <f t="shared" si="1"/>
        <v>2.5</v>
      </c>
      <c r="D18" s="20">
        <f>0</f>
        <v>0</v>
      </c>
      <c r="E18" s="20">
        <f t="shared" si="13"/>
        <v>13.88</v>
      </c>
      <c r="F18" s="21">
        <v>190000</v>
      </c>
      <c r="G18" s="22">
        <f t="shared" si="2"/>
        <v>659722.22222222225</v>
      </c>
      <c r="H18" s="23">
        <f t="shared" si="3"/>
        <v>0.65972222222222221</v>
      </c>
      <c r="I18">
        <f t="shared" si="4"/>
        <v>12500</v>
      </c>
      <c r="J18">
        <f t="shared" si="5"/>
        <v>12.5</v>
      </c>
      <c r="K18" s="23">
        <f t="shared" si="6"/>
        <v>25000000</v>
      </c>
      <c r="L18" s="23">
        <f t="shared" si="7"/>
        <v>25</v>
      </c>
      <c r="M18">
        <v>0</v>
      </c>
      <c r="N18" s="23">
        <f t="shared" si="8"/>
        <v>0</v>
      </c>
      <c r="O18" s="23">
        <f t="shared" si="0"/>
        <v>25.659722222222221</v>
      </c>
      <c r="P18" s="23">
        <f t="shared" si="9"/>
        <v>1.8328373015873018</v>
      </c>
      <c r="Q18" s="23">
        <f t="shared" si="11"/>
        <v>10.1759126984127</v>
      </c>
      <c r="R18" s="23">
        <f t="shared" si="12"/>
        <v>10.1759126984127</v>
      </c>
      <c r="S18">
        <f t="shared" si="10"/>
        <v>0</v>
      </c>
      <c r="T18">
        <f t="shared" si="10"/>
        <v>0</v>
      </c>
    </row>
    <row r="19" spans="1:20" x14ac:dyDescent="0.35">
      <c r="A19" s="181">
        <v>41650</v>
      </c>
      <c r="B19" s="182">
        <v>14.4</v>
      </c>
      <c r="C19" s="20">
        <f t="shared" si="1"/>
        <v>1.44</v>
      </c>
      <c r="D19" s="20">
        <f>0</f>
        <v>0</v>
      </c>
      <c r="E19" s="20">
        <f t="shared" si="13"/>
        <v>15.32</v>
      </c>
      <c r="F19" s="21">
        <v>190000</v>
      </c>
      <c r="G19" s="22">
        <f t="shared" si="2"/>
        <v>380000</v>
      </c>
      <c r="H19" s="23">
        <f t="shared" si="3"/>
        <v>0.38</v>
      </c>
      <c r="I19">
        <f t="shared" si="4"/>
        <v>7200</v>
      </c>
      <c r="J19">
        <f t="shared" si="5"/>
        <v>7.2</v>
      </c>
      <c r="K19" s="23">
        <f t="shared" si="6"/>
        <v>14400000</v>
      </c>
      <c r="L19" s="23">
        <f t="shared" si="7"/>
        <v>14.4</v>
      </c>
      <c r="M19">
        <v>0</v>
      </c>
      <c r="N19" s="23">
        <f t="shared" si="8"/>
        <v>0</v>
      </c>
      <c r="O19" s="23">
        <f t="shared" si="0"/>
        <v>14.780000000000001</v>
      </c>
      <c r="P19" s="23">
        <f t="shared" si="9"/>
        <v>1.0557142857142858</v>
      </c>
      <c r="Q19" s="23">
        <f t="shared" si="11"/>
        <v>11.231626984126986</v>
      </c>
      <c r="R19" s="23">
        <f t="shared" si="12"/>
        <v>11.231626984126986</v>
      </c>
      <c r="S19">
        <f t="shared" si="10"/>
        <v>0</v>
      </c>
      <c r="T19">
        <f t="shared" si="10"/>
        <v>0</v>
      </c>
    </row>
    <row r="20" spans="1:20" x14ac:dyDescent="0.35">
      <c r="A20" s="181">
        <v>41651</v>
      </c>
      <c r="B20" s="182">
        <v>50.2</v>
      </c>
      <c r="C20" s="20">
        <f t="shared" si="1"/>
        <v>2.5</v>
      </c>
      <c r="D20" s="20">
        <f>0</f>
        <v>0</v>
      </c>
      <c r="E20" s="20">
        <f t="shared" si="13"/>
        <v>17.82</v>
      </c>
      <c r="F20" s="21">
        <v>190000</v>
      </c>
      <c r="G20" s="22">
        <f t="shared" si="2"/>
        <v>659722.22222222225</v>
      </c>
      <c r="H20" s="23">
        <f t="shared" si="3"/>
        <v>0.65972222222222221</v>
      </c>
      <c r="I20">
        <f t="shared" si="4"/>
        <v>12500</v>
      </c>
      <c r="J20">
        <f t="shared" si="5"/>
        <v>12.5</v>
      </c>
      <c r="K20" s="23">
        <f t="shared" si="6"/>
        <v>25000000</v>
      </c>
      <c r="L20" s="23">
        <f t="shared" si="7"/>
        <v>25</v>
      </c>
      <c r="M20">
        <v>0</v>
      </c>
      <c r="N20" s="23">
        <f t="shared" si="8"/>
        <v>0</v>
      </c>
      <c r="O20" s="23">
        <f t="shared" si="0"/>
        <v>25.659722222222221</v>
      </c>
      <c r="P20" s="23">
        <f t="shared" si="9"/>
        <v>1.8328373015873018</v>
      </c>
      <c r="Q20" s="23">
        <f t="shared" si="11"/>
        <v>13.064464285714289</v>
      </c>
      <c r="R20" s="23">
        <f t="shared" si="12"/>
        <v>13.064464285714289</v>
      </c>
      <c r="S20">
        <f t="shared" si="10"/>
        <v>0</v>
      </c>
      <c r="T20">
        <f t="shared" si="10"/>
        <v>0</v>
      </c>
    </row>
    <row r="21" spans="1:20" x14ac:dyDescent="0.35">
      <c r="A21" s="181">
        <v>41652</v>
      </c>
      <c r="B21" s="182">
        <v>9.6</v>
      </c>
      <c r="C21" s="20">
        <f t="shared" si="1"/>
        <v>0.96</v>
      </c>
      <c r="D21" s="20">
        <f>0</f>
        <v>0</v>
      </c>
      <c r="E21" s="20">
        <f t="shared" si="13"/>
        <v>18.78</v>
      </c>
      <c r="F21" s="21">
        <v>190000</v>
      </c>
      <c r="G21" s="22">
        <f t="shared" si="2"/>
        <v>253333.33333333334</v>
      </c>
      <c r="H21" s="23">
        <f t="shared" si="3"/>
        <v>0.25333333333333335</v>
      </c>
      <c r="I21">
        <f t="shared" si="4"/>
        <v>4800</v>
      </c>
      <c r="J21">
        <f t="shared" si="5"/>
        <v>4.8</v>
      </c>
      <c r="K21" s="23">
        <f t="shared" si="6"/>
        <v>9600000</v>
      </c>
      <c r="L21" s="23">
        <f t="shared" si="7"/>
        <v>9.6</v>
      </c>
      <c r="M21">
        <v>0</v>
      </c>
      <c r="N21" s="23">
        <f t="shared" si="8"/>
        <v>0</v>
      </c>
      <c r="O21" s="23">
        <f t="shared" si="0"/>
        <v>9.8533333333333335</v>
      </c>
      <c r="P21" s="23">
        <f t="shared" si="9"/>
        <v>0.70380952380952388</v>
      </c>
      <c r="Q21" s="23">
        <f t="shared" si="11"/>
        <v>13.768273809523812</v>
      </c>
      <c r="R21" s="23">
        <f t="shared" si="12"/>
        <v>13.768273809523812</v>
      </c>
      <c r="S21">
        <f t="shared" si="10"/>
        <v>0</v>
      </c>
      <c r="T21">
        <f t="shared" si="10"/>
        <v>0</v>
      </c>
    </row>
    <row r="22" spans="1:20" x14ac:dyDescent="0.35">
      <c r="A22" s="181">
        <v>41653</v>
      </c>
      <c r="B22" s="182">
        <v>5.8</v>
      </c>
      <c r="C22" s="20">
        <f t="shared" si="1"/>
        <v>0.57999999999999996</v>
      </c>
      <c r="D22" s="20">
        <f>0</f>
        <v>0</v>
      </c>
      <c r="E22" s="20">
        <f t="shared" si="13"/>
        <v>19.36</v>
      </c>
      <c r="F22" s="21">
        <v>190000</v>
      </c>
      <c r="G22" s="22">
        <f t="shared" si="2"/>
        <v>153055.55555555553</v>
      </c>
      <c r="H22" s="23">
        <f t="shared" si="3"/>
        <v>0.15305555555555553</v>
      </c>
      <c r="I22">
        <f t="shared" si="4"/>
        <v>2900</v>
      </c>
      <c r="J22">
        <f t="shared" si="5"/>
        <v>2.9</v>
      </c>
      <c r="K22" s="23">
        <f t="shared" si="6"/>
        <v>5800000</v>
      </c>
      <c r="L22" s="23">
        <f t="shared" si="7"/>
        <v>5.8</v>
      </c>
      <c r="M22">
        <v>0</v>
      </c>
      <c r="N22" s="23">
        <f t="shared" si="8"/>
        <v>0</v>
      </c>
      <c r="O22" s="23">
        <f t="shared" si="0"/>
        <v>5.9530555555555553</v>
      </c>
      <c r="P22" s="23">
        <f t="shared" si="9"/>
        <v>0.42521825396825397</v>
      </c>
      <c r="Q22" s="23">
        <f t="shared" si="11"/>
        <v>14.193492063492066</v>
      </c>
      <c r="R22" s="23">
        <f t="shared" si="12"/>
        <v>14.193492063492066</v>
      </c>
      <c r="S22">
        <f t="shared" si="10"/>
        <v>0</v>
      </c>
      <c r="T22">
        <f t="shared" si="10"/>
        <v>0</v>
      </c>
    </row>
    <row r="23" spans="1:20" x14ac:dyDescent="0.35">
      <c r="A23" s="181">
        <v>41654</v>
      </c>
      <c r="B23" s="182">
        <v>1.6</v>
      </c>
      <c r="C23" s="20">
        <f t="shared" si="1"/>
        <v>0.16</v>
      </c>
      <c r="D23" s="20">
        <f>0</f>
        <v>0</v>
      </c>
      <c r="E23" s="20">
        <f t="shared" si="13"/>
        <v>19.52</v>
      </c>
      <c r="F23" s="21">
        <v>190000</v>
      </c>
      <c r="G23" s="22">
        <f t="shared" si="2"/>
        <v>42222.222222222226</v>
      </c>
      <c r="H23" s="23">
        <f t="shared" si="3"/>
        <v>4.2222222222222223E-2</v>
      </c>
      <c r="I23">
        <f t="shared" si="4"/>
        <v>800</v>
      </c>
      <c r="J23">
        <f t="shared" si="5"/>
        <v>0.8</v>
      </c>
      <c r="K23" s="23">
        <f t="shared" si="6"/>
        <v>1600000</v>
      </c>
      <c r="L23" s="23">
        <f t="shared" si="7"/>
        <v>1.6</v>
      </c>
      <c r="M23">
        <v>0</v>
      </c>
      <c r="N23" s="23">
        <f t="shared" si="8"/>
        <v>0</v>
      </c>
      <c r="O23" s="23">
        <f t="shared" si="0"/>
        <v>1.6422222222222222</v>
      </c>
      <c r="P23" s="23">
        <f t="shared" si="9"/>
        <v>0.11730158730158731</v>
      </c>
      <c r="Q23" s="23">
        <f t="shared" si="11"/>
        <v>14.310793650793654</v>
      </c>
      <c r="R23" s="23">
        <f t="shared" si="12"/>
        <v>14.310793650793654</v>
      </c>
      <c r="S23">
        <f t="shared" si="10"/>
        <v>0</v>
      </c>
      <c r="T23">
        <f t="shared" si="10"/>
        <v>0</v>
      </c>
    </row>
    <row r="24" spans="1:20" x14ac:dyDescent="0.35">
      <c r="A24" s="181">
        <v>41655</v>
      </c>
      <c r="B24" s="182">
        <v>0.8</v>
      </c>
      <c r="C24" s="20">
        <f t="shared" si="1"/>
        <v>0.08</v>
      </c>
      <c r="D24" s="20">
        <f>0</f>
        <v>0</v>
      </c>
      <c r="E24" s="20">
        <f t="shared" si="13"/>
        <v>19.599999999999998</v>
      </c>
      <c r="F24" s="21">
        <v>190000</v>
      </c>
      <c r="G24" s="22">
        <f t="shared" si="2"/>
        <v>21111.111111111113</v>
      </c>
      <c r="H24" s="23">
        <f t="shared" si="3"/>
        <v>2.1111111111111112E-2</v>
      </c>
      <c r="I24">
        <f t="shared" si="4"/>
        <v>400</v>
      </c>
      <c r="J24">
        <f t="shared" si="5"/>
        <v>0.4</v>
      </c>
      <c r="K24" s="23">
        <f t="shared" si="6"/>
        <v>800000</v>
      </c>
      <c r="L24" s="23">
        <f t="shared" si="7"/>
        <v>0.8</v>
      </c>
      <c r="M24">
        <v>0</v>
      </c>
      <c r="N24" s="23">
        <f t="shared" si="8"/>
        <v>0</v>
      </c>
      <c r="O24" s="23">
        <f t="shared" si="0"/>
        <v>0.82111111111111112</v>
      </c>
      <c r="P24" s="23">
        <f t="shared" si="9"/>
        <v>5.8650793650793655E-2</v>
      </c>
      <c r="Q24" s="23">
        <f t="shared" si="11"/>
        <v>14.369444444444447</v>
      </c>
      <c r="R24" s="23">
        <f t="shared" si="12"/>
        <v>14.369444444444447</v>
      </c>
      <c r="S24">
        <f t="shared" si="10"/>
        <v>0</v>
      </c>
      <c r="T24">
        <f t="shared" si="10"/>
        <v>0</v>
      </c>
    </row>
    <row r="25" spans="1:20" x14ac:dyDescent="0.35">
      <c r="A25" s="181">
        <v>41656</v>
      </c>
      <c r="B25" s="182">
        <v>0</v>
      </c>
      <c r="C25" s="20">
        <f t="shared" si="1"/>
        <v>0</v>
      </c>
      <c r="D25" s="20">
        <f>0</f>
        <v>0</v>
      </c>
      <c r="E25" s="20">
        <f t="shared" si="13"/>
        <v>19.599999999999998</v>
      </c>
      <c r="F25" s="21">
        <v>190000</v>
      </c>
      <c r="G25" s="22">
        <f t="shared" si="2"/>
        <v>0</v>
      </c>
      <c r="H25" s="23">
        <f t="shared" si="3"/>
        <v>0</v>
      </c>
      <c r="I25">
        <f t="shared" si="4"/>
        <v>0</v>
      </c>
      <c r="J25">
        <f t="shared" si="5"/>
        <v>0</v>
      </c>
      <c r="K25" s="23">
        <f t="shared" si="6"/>
        <v>0</v>
      </c>
      <c r="L25" s="23">
        <f t="shared" si="7"/>
        <v>0</v>
      </c>
      <c r="M25">
        <v>0</v>
      </c>
      <c r="N25" s="23">
        <f t="shared" si="8"/>
        <v>0</v>
      </c>
      <c r="O25" s="23">
        <f t="shared" si="0"/>
        <v>0</v>
      </c>
      <c r="P25" s="23">
        <f t="shared" si="9"/>
        <v>0</v>
      </c>
      <c r="Q25" s="23">
        <f t="shared" si="11"/>
        <v>14.369444444444447</v>
      </c>
      <c r="R25" s="23">
        <f t="shared" si="12"/>
        <v>14.369444444444447</v>
      </c>
      <c r="S25">
        <f t="shared" si="10"/>
        <v>0</v>
      </c>
      <c r="T25">
        <f t="shared" si="10"/>
        <v>0</v>
      </c>
    </row>
    <row r="26" spans="1:20" x14ac:dyDescent="0.35">
      <c r="A26" s="181">
        <v>41657</v>
      </c>
      <c r="B26" s="182">
        <v>2.6</v>
      </c>
      <c r="C26" s="20">
        <f t="shared" si="1"/>
        <v>0.26</v>
      </c>
      <c r="D26" s="20">
        <f>0</f>
        <v>0</v>
      </c>
      <c r="E26" s="20">
        <f t="shared" si="13"/>
        <v>19.86</v>
      </c>
      <c r="F26" s="21">
        <v>190000</v>
      </c>
      <c r="G26" s="22">
        <f t="shared" si="2"/>
        <v>68611.111111111109</v>
      </c>
      <c r="H26" s="23">
        <f t="shared" si="3"/>
        <v>6.8611111111111109E-2</v>
      </c>
      <c r="I26">
        <f t="shared" si="4"/>
        <v>1300</v>
      </c>
      <c r="J26">
        <f t="shared" si="5"/>
        <v>1.3</v>
      </c>
      <c r="K26" s="23">
        <f t="shared" si="6"/>
        <v>2600000</v>
      </c>
      <c r="L26" s="23">
        <f t="shared" si="7"/>
        <v>2.6</v>
      </c>
      <c r="M26">
        <v>0</v>
      </c>
      <c r="N26" s="23">
        <f t="shared" si="8"/>
        <v>0</v>
      </c>
      <c r="O26" s="23">
        <f t="shared" si="0"/>
        <v>2.6686111111111113</v>
      </c>
      <c r="P26" s="23">
        <f t="shared" si="9"/>
        <v>0.19061507936507938</v>
      </c>
      <c r="Q26" s="23">
        <f t="shared" si="11"/>
        <v>14.560059523809526</v>
      </c>
      <c r="R26" s="23">
        <f t="shared" si="12"/>
        <v>14.560059523809526</v>
      </c>
      <c r="S26">
        <f t="shared" si="10"/>
        <v>0</v>
      </c>
      <c r="T26">
        <f t="shared" si="10"/>
        <v>0</v>
      </c>
    </row>
    <row r="27" spans="1:20" x14ac:dyDescent="0.35">
      <c r="A27" s="181">
        <v>41658</v>
      </c>
      <c r="B27" s="182">
        <v>1</v>
      </c>
      <c r="C27" s="20">
        <f t="shared" si="1"/>
        <v>0.1</v>
      </c>
      <c r="D27" s="20">
        <f>0</f>
        <v>0</v>
      </c>
      <c r="E27" s="20">
        <f t="shared" si="13"/>
        <v>19.96</v>
      </c>
      <c r="F27" s="21">
        <v>190000</v>
      </c>
      <c r="G27" s="22">
        <f t="shared" si="2"/>
        <v>26388.888888888891</v>
      </c>
      <c r="H27" s="23">
        <f t="shared" si="3"/>
        <v>2.6388888888888889E-2</v>
      </c>
      <c r="I27">
        <f t="shared" si="4"/>
        <v>500</v>
      </c>
      <c r="J27">
        <f t="shared" si="5"/>
        <v>0.5</v>
      </c>
      <c r="K27" s="23">
        <f t="shared" si="6"/>
        <v>1000000</v>
      </c>
      <c r="L27" s="23">
        <f t="shared" si="7"/>
        <v>1</v>
      </c>
      <c r="M27">
        <v>0</v>
      </c>
      <c r="N27" s="23">
        <f t="shared" si="8"/>
        <v>0</v>
      </c>
      <c r="O27" s="23">
        <f t="shared" si="0"/>
        <v>1.0263888888888888</v>
      </c>
      <c r="P27" s="23">
        <f t="shared" si="9"/>
        <v>7.3313492063492053E-2</v>
      </c>
      <c r="Q27" s="23">
        <f t="shared" si="11"/>
        <v>14.633373015873019</v>
      </c>
      <c r="R27" s="23">
        <f t="shared" si="12"/>
        <v>14.633373015873019</v>
      </c>
      <c r="S27">
        <f t="shared" si="10"/>
        <v>0</v>
      </c>
      <c r="T27">
        <f t="shared" si="10"/>
        <v>0</v>
      </c>
    </row>
    <row r="28" spans="1:20" x14ac:dyDescent="0.35">
      <c r="A28" s="181">
        <v>41659</v>
      </c>
      <c r="B28" s="182">
        <v>0.6</v>
      </c>
      <c r="C28" s="20">
        <f t="shared" si="1"/>
        <v>0.06</v>
      </c>
      <c r="D28" s="20">
        <f>0</f>
        <v>0</v>
      </c>
      <c r="E28" s="20">
        <f t="shared" si="13"/>
        <v>20.02</v>
      </c>
      <c r="F28" s="21">
        <v>190000</v>
      </c>
      <c r="G28" s="22">
        <f t="shared" si="2"/>
        <v>15833.333333333334</v>
      </c>
      <c r="H28" s="23">
        <f t="shared" si="3"/>
        <v>1.5833333333333335E-2</v>
      </c>
      <c r="I28">
        <f t="shared" si="4"/>
        <v>300</v>
      </c>
      <c r="J28">
        <f t="shared" si="5"/>
        <v>0.3</v>
      </c>
      <c r="K28" s="23">
        <f t="shared" si="6"/>
        <v>600000</v>
      </c>
      <c r="L28" s="23">
        <f t="shared" si="7"/>
        <v>0.6</v>
      </c>
      <c r="M28">
        <v>0</v>
      </c>
      <c r="N28" s="23">
        <f t="shared" si="8"/>
        <v>0</v>
      </c>
      <c r="O28" s="23">
        <f t="shared" si="0"/>
        <v>0.61583333333333334</v>
      </c>
      <c r="P28" s="23">
        <f t="shared" si="9"/>
        <v>4.3988095238095243E-2</v>
      </c>
      <c r="Q28" s="23">
        <f t="shared" si="11"/>
        <v>14.677361111111114</v>
      </c>
      <c r="R28" s="23">
        <f t="shared" si="12"/>
        <v>14.677361111111114</v>
      </c>
      <c r="S28">
        <f t="shared" si="10"/>
        <v>0</v>
      </c>
      <c r="T28">
        <f t="shared" si="10"/>
        <v>0</v>
      </c>
    </row>
    <row r="29" spans="1:20" x14ac:dyDescent="0.35">
      <c r="A29" s="181">
        <v>41660</v>
      </c>
      <c r="B29" s="182">
        <v>0.8</v>
      </c>
      <c r="C29" s="20">
        <f t="shared" si="1"/>
        <v>0.08</v>
      </c>
      <c r="D29" s="20">
        <f>0</f>
        <v>0</v>
      </c>
      <c r="E29" s="20">
        <f t="shared" si="13"/>
        <v>20.099999999999998</v>
      </c>
      <c r="F29" s="21">
        <v>190000</v>
      </c>
      <c r="G29" s="22">
        <f t="shared" si="2"/>
        <v>21111.111111111113</v>
      </c>
      <c r="H29" s="23">
        <f t="shared" si="3"/>
        <v>2.1111111111111112E-2</v>
      </c>
      <c r="I29">
        <f t="shared" si="4"/>
        <v>400</v>
      </c>
      <c r="J29">
        <f t="shared" si="5"/>
        <v>0.4</v>
      </c>
      <c r="K29" s="23">
        <f t="shared" si="6"/>
        <v>800000</v>
      </c>
      <c r="L29" s="23">
        <f t="shared" si="7"/>
        <v>0.8</v>
      </c>
      <c r="M29">
        <v>0</v>
      </c>
      <c r="N29" s="23">
        <f t="shared" si="8"/>
        <v>0</v>
      </c>
      <c r="O29" s="23">
        <f t="shared" si="0"/>
        <v>0.82111111111111112</v>
      </c>
      <c r="P29" s="23">
        <f t="shared" si="9"/>
        <v>5.8650793650793655E-2</v>
      </c>
      <c r="Q29" s="23">
        <f t="shared" si="11"/>
        <v>14.736011904761908</v>
      </c>
      <c r="R29" s="23">
        <f t="shared" si="12"/>
        <v>14.736011904761908</v>
      </c>
      <c r="S29">
        <f t="shared" si="10"/>
        <v>0</v>
      </c>
      <c r="T29">
        <f t="shared" si="10"/>
        <v>0</v>
      </c>
    </row>
    <row r="30" spans="1:20" x14ac:dyDescent="0.35">
      <c r="A30" s="181">
        <v>41661</v>
      </c>
      <c r="B30" s="182">
        <v>0.6</v>
      </c>
      <c r="C30" s="20">
        <f t="shared" si="1"/>
        <v>0.06</v>
      </c>
      <c r="D30" s="20">
        <f>0</f>
        <v>0</v>
      </c>
      <c r="E30" s="20">
        <f t="shared" si="13"/>
        <v>20.159999999999997</v>
      </c>
      <c r="F30" s="21">
        <v>190000</v>
      </c>
      <c r="G30" s="22">
        <f t="shared" si="2"/>
        <v>15833.333333333334</v>
      </c>
      <c r="H30" s="23">
        <f t="shared" si="3"/>
        <v>1.5833333333333335E-2</v>
      </c>
      <c r="I30">
        <f t="shared" si="4"/>
        <v>300</v>
      </c>
      <c r="J30">
        <f t="shared" si="5"/>
        <v>0.3</v>
      </c>
      <c r="K30" s="23">
        <f t="shared" si="6"/>
        <v>600000</v>
      </c>
      <c r="L30" s="23">
        <f t="shared" si="7"/>
        <v>0.6</v>
      </c>
      <c r="M30">
        <v>0</v>
      </c>
      <c r="N30" s="23">
        <f t="shared" si="8"/>
        <v>0</v>
      </c>
      <c r="O30" s="23">
        <f t="shared" si="0"/>
        <v>0.61583333333333334</v>
      </c>
      <c r="P30" s="23">
        <f t="shared" si="9"/>
        <v>4.3988095238095243E-2</v>
      </c>
      <c r="Q30" s="23">
        <f t="shared" si="11"/>
        <v>14.780000000000003</v>
      </c>
      <c r="R30" s="23">
        <f t="shared" si="12"/>
        <v>14.780000000000003</v>
      </c>
      <c r="S30">
        <f t="shared" si="10"/>
        <v>0</v>
      </c>
      <c r="T30">
        <f t="shared" si="10"/>
        <v>0</v>
      </c>
    </row>
    <row r="31" spans="1:20" x14ac:dyDescent="0.35">
      <c r="A31" s="181">
        <v>41662</v>
      </c>
      <c r="B31" s="182">
        <v>0</v>
      </c>
      <c r="C31" s="20">
        <f t="shared" si="1"/>
        <v>0</v>
      </c>
      <c r="D31" s="20">
        <f>0</f>
        <v>0</v>
      </c>
      <c r="E31" s="20">
        <f t="shared" si="13"/>
        <v>20.159999999999997</v>
      </c>
      <c r="F31" s="21">
        <v>190000</v>
      </c>
      <c r="G31" s="22">
        <f t="shared" si="2"/>
        <v>0</v>
      </c>
      <c r="H31" s="23">
        <f t="shared" si="3"/>
        <v>0</v>
      </c>
      <c r="I31">
        <f t="shared" si="4"/>
        <v>0</v>
      </c>
      <c r="J31">
        <f t="shared" si="5"/>
        <v>0</v>
      </c>
      <c r="K31" s="23">
        <f t="shared" si="6"/>
        <v>0</v>
      </c>
      <c r="L31" s="23">
        <f t="shared" si="7"/>
        <v>0</v>
      </c>
      <c r="M31">
        <v>0</v>
      </c>
      <c r="N31" s="23">
        <f t="shared" si="8"/>
        <v>0</v>
      </c>
      <c r="O31" s="23">
        <f t="shared" si="0"/>
        <v>0</v>
      </c>
      <c r="P31" s="23">
        <f t="shared" si="9"/>
        <v>0</v>
      </c>
      <c r="Q31" s="23">
        <f t="shared" si="11"/>
        <v>14.780000000000003</v>
      </c>
      <c r="R31" s="23">
        <f t="shared" si="12"/>
        <v>14.780000000000003</v>
      </c>
      <c r="S31">
        <f t="shared" si="10"/>
        <v>0</v>
      </c>
      <c r="T31">
        <f t="shared" si="10"/>
        <v>0</v>
      </c>
    </row>
    <row r="32" spans="1:20" x14ac:dyDescent="0.35">
      <c r="A32" s="181">
        <v>41663</v>
      </c>
      <c r="B32" s="182">
        <v>0</v>
      </c>
      <c r="C32" s="20">
        <f t="shared" si="1"/>
        <v>0</v>
      </c>
      <c r="D32" s="20">
        <f>0</f>
        <v>0</v>
      </c>
      <c r="E32" s="20">
        <f t="shared" si="13"/>
        <v>20.159999999999997</v>
      </c>
      <c r="F32" s="21">
        <v>190000</v>
      </c>
      <c r="G32" s="22">
        <f t="shared" si="2"/>
        <v>0</v>
      </c>
      <c r="H32" s="23">
        <f t="shared" si="3"/>
        <v>0</v>
      </c>
      <c r="I32">
        <f t="shared" si="4"/>
        <v>0</v>
      </c>
      <c r="J32">
        <f t="shared" si="5"/>
        <v>0</v>
      </c>
      <c r="K32" s="23">
        <f t="shared" si="6"/>
        <v>0</v>
      </c>
      <c r="L32" s="23">
        <f t="shared" si="7"/>
        <v>0</v>
      </c>
      <c r="M32">
        <v>0</v>
      </c>
      <c r="N32" s="23">
        <f t="shared" si="8"/>
        <v>0</v>
      </c>
      <c r="O32" s="23">
        <f t="shared" si="0"/>
        <v>0</v>
      </c>
      <c r="P32" s="23">
        <f t="shared" si="9"/>
        <v>0</v>
      </c>
      <c r="Q32" s="23">
        <f t="shared" si="11"/>
        <v>14.780000000000003</v>
      </c>
      <c r="R32" s="23">
        <f t="shared" si="12"/>
        <v>14.780000000000003</v>
      </c>
      <c r="S32">
        <f t="shared" si="10"/>
        <v>0</v>
      </c>
      <c r="T32">
        <f t="shared" si="10"/>
        <v>0</v>
      </c>
    </row>
    <row r="33" spans="1:20" x14ac:dyDescent="0.35">
      <c r="A33" s="181">
        <v>41664</v>
      </c>
      <c r="B33" s="182">
        <v>0</v>
      </c>
      <c r="C33" s="20">
        <f t="shared" si="1"/>
        <v>0</v>
      </c>
      <c r="D33" s="20">
        <f>0</f>
        <v>0</v>
      </c>
      <c r="E33" s="20">
        <f t="shared" si="13"/>
        <v>20.159999999999997</v>
      </c>
      <c r="F33" s="21">
        <v>190000</v>
      </c>
      <c r="G33" s="22">
        <f t="shared" si="2"/>
        <v>0</v>
      </c>
      <c r="H33" s="23">
        <f t="shared" si="3"/>
        <v>0</v>
      </c>
      <c r="I33">
        <f t="shared" si="4"/>
        <v>0</v>
      </c>
      <c r="J33">
        <f t="shared" si="5"/>
        <v>0</v>
      </c>
      <c r="K33" s="23">
        <f t="shared" si="6"/>
        <v>0</v>
      </c>
      <c r="L33" s="23">
        <f t="shared" si="7"/>
        <v>0</v>
      </c>
      <c r="M33">
        <v>0</v>
      </c>
      <c r="N33" s="23">
        <f t="shared" si="8"/>
        <v>0</v>
      </c>
      <c r="O33" s="23">
        <f t="shared" si="0"/>
        <v>0</v>
      </c>
      <c r="P33" s="23">
        <f t="shared" si="9"/>
        <v>0</v>
      </c>
      <c r="Q33" s="23">
        <f t="shared" si="11"/>
        <v>14.780000000000003</v>
      </c>
      <c r="R33" s="23">
        <f t="shared" si="12"/>
        <v>14.780000000000003</v>
      </c>
      <c r="S33">
        <f t="shared" si="10"/>
        <v>0</v>
      </c>
      <c r="T33">
        <f t="shared" si="10"/>
        <v>0</v>
      </c>
    </row>
    <row r="34" spans="1:20" x14ac:dyDescent="0.35">
      <c r="A34" s="181">
        <v>41665</v>
      </c>
      <c r="B34" s="182">
        <v>0</v>
      </c>
      <c r="C34" s="20">
        <f t="shared" si="1"/>
        <v>0</v>
      </c>
      <c r="D34" s="20">
        <f>0</f>
        <v>0</v>
      </c>
      <c r="E34" s="20">
        <f t="shared" si="13"/>
        <v>20.159999999999997</v>
      </c>
      <c r="F34" s="21">
        <v>190000</v>
      </c>
      <c r="G34" s="22">
        <f t="shared" si="2"/>
        <v>0</v>
      </c>
      <c r="H34" s="23">
        <f t="shared" si="3"/>
        <v>0</v>
      </c>
      <c r="I34">
        <f t="shared" si="4"/>
        <v>0</v>
      </c>
      <c r="J34">
        <f t="shared" si="5"/>
        <v>0</v>
      </c>
      <c r="K34" s="23">
        <f t="shared" si="6"/>
        <v>0</v>
      </c>
      <c r="L34" s="23">
        <f t="shared" si="7"/>
        <v>0</v>
      </c>
      <c r="M34">
        <v>0</v>
      </c>
      <c r="N34" s="23">
        <f t="shared" si="8"/>
        <v>0</v>
      </c>
      <c r="O34" s="23">
        <f t="shared" si="0"/>
        <v>0</v>
      </c>
      <c r="P34" s="23">
        <f t="shared" si="9"/>
        <v>0</v>
      </c>
      <c r="Q34" s="23">
        <f t="shared" si="11"/>
        <v>14.780000000000003</v>
      </c>
      <c r="R34" s="23">
        <f t="shared" si="12"/>
        <v>14.780000000000003</v>
      </c>
      <c r="S34">
        <f t="shared" si="10"/>
        <v>0</v>
      </c>
      <c r="T34">
        <f t="shared" si="10"/>
        <v>0</v>
      </c>
    </row>
    <row r="35" spans="1:20" x14ac:dyDescent="0.35">
      <c r="A35" s="181">
        <v>41666</v>
      </c>
      <c r="B35" s="182">
        <v>17.600000000000001</v>
      </c>
      <c r="C35" s="20">
        <f t="shared" si="1"/>
        <v>1.76</v>
      </c>
      <c r="D35" s="20">
        <f>0</f>
        <v>0</v>
      </c>
      <c r="E35" s="20">
        <f t="shared" si="13"/>
        <v>21.919999999999998</v>
      </c>
      <c r="F35" s="21">
        <v>190000</v>
      </c>
      <c r="G35" s="22">
        <f t="shared" si="2"/>
        <v>464444.44444444444</v>
      </c>
      <c r="H35" s="23">
        <f t="shared" si="3"/>
        <v>0.46444444444444444</v>
      </c>
      <c r="I35">
        <f t="shared" si="4"/>
        <v>8800</v>
      </c>
      <c r="J35">
        <f t="shared" si="5"/>
        <v>8.8000000000000007</v>
      </c>
      <c r="K35" s="23">
        <f t="shared" si="6"/>
        <v>17600000</v>
      </c>
      <c r="L35" s="23">
        <f t="shared" si="7"/>
        <v>17.600000000000001</v>
      </c>
      <c r="M35">
        <v>0</v>
      </c>
      <c r="N35" s="23">
        <f t="shared" si="8"/>
        <v>0</v>
      </c>
      <c r="O35" s="23">
        <f t="shared" si="0"/>
        <v>18.064444444444447</v>
      </c>
      <c r="P35" s="23">
        <f t="shared" si="9"/>
        <v>1.2903174603174605</v>
      </c>
      <c r="Q35" s="23">
        <f t="shared" si="11"/>
        <v>16.070317460317462</v>
      </c>
      <c r="R35" s="23">
        <f t="shared" si="12"/>
        <v>16.070317460317462</v>
      </c>
      <c r="S35">
        <f t="shared" si="10"/>
        <v>0</v>
      </c>
      <c r="T35">
        <f t="shared" si="10"/>
        <v>0</v>
      </c>
    </row>
    <row r="36" spans="1:20" x14ac:dyDescent="0.35">
      <c r="A36" s="181">
        <v>41667</v>
      </c>
      <c r="B36" s="182">
        <v>0</v>
      </c>
      <c r="C36" s="20">
        <f t="shared" si="1"/>
        <v>0</v>
      </c>
      <c r="D36" s="20">
        <f>0</f>
        <v>0</v>
      </c>
      <c r="E36" s="20">
        <f t="shared" si="13"/>
        <v>21.919999999999998</v>
      </c>
      <c r="F36" s="21">
        <v>190000</v>
      </c>
      <c r="G36" s="22">
        <f t="shared" si="2"/>
        <v>0</v>
      </c>
      <c r="H36" s="23">
        <f t="shared" si="3"/>
        <v>0</v>
      </c>
      <c r="I36">
        <f t="shared" si="4"/>
        <v>0</v>
      </c>
      <c r="J36">
        <f t="shared" si="5"/>
        <v>0</v>
      </c>
      <c r="K36" s="23">
        <f t="shared" si="6"/>
        <v>0</v>
      </c>
      <c r="L36" s="23">
        <f t="shared" si="7"/>
        <v>0</v>
      </c>
      <c r="M36">
        <v>0</v>
      </c>
      <c r="N36" s="23">
        <f t="shared" si="8"/>
        <v>0</v>
      </c>
      <c r="O36" s="23">
        <f t="shared" si="0"/>
        <v>0</v>
      </c>
      <c r="P36" s="23">
        <f t="shared" si="9"/>
        <v>0</v>
      </c>
      <c r="Q36" s="23">
        <f t="shared" si="11"/>
        <v>16.070317460317462</v>
      </c>
      <c r="R36" s="23">
        <f t="shared" si="12"/>
        <v>16.070317460317462</v>
      </c>
      <c r="S36">
        <f t="shared" si="10"/>
        <v>0</v>
      </c>
      <c r="T36">
        <f t="shared" si="10"/>
        <v>0</v>
      </c>
    </row>
    <row r="37" spans="1:20" x14ac:dyDescent="0.35">
      <c r="A37" s="181">
        <v>41668</v>
      </c>
      <c r="B37" s="182">
        <v>0</v>
      </c>
      <c r="C37" s="20">
        <f t="shared" si="1"/>
        <v>0</v>
      </c>
      <c r="D37" s="20">
        <f>0</f>
        <v>0</v>
      </c>
      <c r="E37" s="20">
        <f t="shared" si="13"/>
        <v>21.919999999999998</v>
      </c>
      <c r="F37" s="21">
        <v>190000</v>
      </c>
      <c r="G37" s="22">
        <f t="shared" si="2"/>
        <v>0</v>
      </c>
      <c r="H37" s="23">
        <f t="shared" si="3"/>
        <v>0</v>
      </c>
      <c r="I37">
        <f t="shared" si="4"/>
        <v>0</v>
      </c>
      <c r="J37">
        <f t="shared" si="5"/>
        <v>0</v>
      </c>
      <c r="K37" s="23">
        <f t="shared" si="6"/>
        <v>0</v>
      </c>
      <c r="L37" s="23">
        <f t="shared" si="7"/>
        <v>0</v>
      </c>
      <c r="M37">
        <v>0</v>
      </c>
      <c r="N37" s="23">
        <f t="shared" si="8"/>
        <v>0</v>
      </c>
      <c r="O37" s="23">
        <f t="shared" si="0"/>
        <v>0</v>
      </c>
      <c r="P37" s="23">
        <f t="shared" si="9"/>
        <v>0</v>
      </c>
      <c r="Q37" s="23">
        <f t="shared" si="11"/>
        <v>16.070317460317462</v>
      </c>
      <c r="R37" s="23">
        <f t="shared" si="12"/>
        <v>16.070317460317462</v>
      </c>
      <c r="S37">
        <f t="shared" si="10"/>
        <v>0</v>
      </c>
      <c r="T37">
        <f t="shared" si="10"/>
        <v>0</v>
      </c>
    </row>
    <row r="38" spans="1:20" x14ac:dyDescent="0.35">
      <c r="A38" s="181">
        <v>41669</v>
      </c>
      <c r="B38" s="182">
        <v>0</v>
      </c>
      <c r="C38" s="20">
        <f t="shared" si="1"/>
        <v>0</v>
      </c>
      <c r="D38" s="20">
        <f>0</f>
        <v>0</v>
      </c>
      <c r="E38" s="20">
        <f t="shared" si="13"/>
        <v>21.919999999999998</v>
      </c>
      <c r="F38" s="21">
        <v>190000</v>
      </c>
      <c r="G38" s="22">
        <f t="shared" si="2"/>
        <v>0</v>
      </c>
      <c r="H38" s="23">
        <f t="shared" si="3"/>
        <v>0</v>
      </c>
      <c r="I38">
        <f t="shared" si="4"/>
        <v>0</v>
      </c>
      <c r="J38">
        <f t="shared" si="5"/>
        <v>0</v>
      </c>
      <c r="K38" s="23">
        <f t="shared" si="6"/>
        <v>0</v>
      </c>
      <c r="L38" s="23">
        <f t="shared" si="7"/>
        <v>0</v>
      </c>
      <c r="M38">
        <v>0</v>
      </c>
      <c r="N38" s="23">
        <f t="shared" si="8"/>
        <v>0</v>
      </c>
      <c r="O38" s="23">
        <f t="shared" si="0"/>
        <v>0</v>
      </c>
      <c r="P38" s="23">
        <f t="shared" si="9"/>
        <v>0</v>
      </c>
      <c r="Q38" s="23">
        <f t="shared" si="11"/>
        <v>16.070317460317462</v>
      </c>
      <c r="R38" s="23">
        <f t="shared" si="12"/>
        <v>16.070317460317462</v>
      </c>
      <c r="S38">
        <f t="shared" si="10"/>
        <v>0</v>
      </c>
      <c r="T38">
        <f t="shared" si="10"/>
        <v>0</v>
      </c>
    </row>
    <row r="39" spans="1:20" x14ac:dyDescent="0.35">
      <c r="A39" s="181">
        <v>41670</v>
      </c>
      <c r="B39" s="182">
        <v>2.6</v>
      </c>
      <c r="C39" s="20">
        <f t="shared" si="1"/>
        <v>0.26</v>
      </c>
      <c r="D39" s="20">
        <f>0</f>
        <v>0</v>
      </c>
      <c r="E39" s="20">
        <f t="shared" si="13"/>
        <v>22.18</v>
      </c>
      <c r="F39" s="21">
        <v>190000</v>
      </c>
      <c r="G39" s="22">
        <f t="shared" si="2"/>
        <v>68611.111111111109</v>
      </c>
      <c r="H39" s="23">
        <f t="shared" si="3"/>
        <v>6.8611111111111109E-2</v>
      </c>
      <c r="I39">
        <f t="shared" si="4"/>
        <v>1300</v>
      </c>
      <c r="J39">
        <f t="shared" si="5"/>
        <v>1.3</v>
      </c>
      <c r="K39" s="23">
        <f t="shared" si="6"/>
        <v>2600000</v>
      </c>
      <c r="L39" s="23">
        <f t="shared" si="7"/>
        <v>2.6</v>
      </c>
      <c r="M39">
        <v>0</v>
      </c>
      <c r="N39" s="23">
        <f t="shared" si="8"/>
        <v>0</v>
      </c>
      <c r="O39" s="23">
        <f t="shared" si="0"/>
        <v>2.6686111111111113</v>
      </c>
      <c r="P39" s="23">
        <f t="shared" si="9"/>
        <v>0.19061507936507938</v>
      </c>
      <c r="Q39" s="23">
        <f t="shared" si="11"/>
        <v>16.260932539682543</v>
      </c>
      <c r="R39" s="23">
        <f t="shared" si="12"/>
        <v>16.260932539682543</v>
      </c>
      <c r="S39">
        <f t="shared" si="10"/>
        <v>0</v>
      </c>
      <c r="T39">
        <f t="shared" si="10"/>
        <v>0</v>
      </c>
    </row>
    <row r="40" spans="1:20" x14ac:dyDescent="0.35">
      <c r="A40" s="181">
        <v>41671</v>
      </c>
      <c r="B40" s="182">
        <v>2.6</v>
      </c>
      <c r="C40" s="20">
        <f t="shared" si="1"/>
        <v>0.26</v>
      </c>
      <c r="D40" s="20">
        <f t="shared" ref="D40:D103" si="14">$B$4/1000</f>
        <v>0.45</v>
      </c>
      <c r="E40" s="20">
        <f t="shared" si="13"/>
        <v>21.990000000000002</v>
      </c>
      <c r="F40" s="21">
        <v>190000</v>
      </c>
      <c r="G40" s="22">
        <f t="shared" si="2"/>
        <v>68611.111111111109</v>
      </c>
      <c r="H40" s="23">
        <f t="shared" si="3"/>
        <v>6.8611111111111109E-2</v>
      </c>
      <c r="I40">
        <f t="shared" si="4"/>
        <v>1300</v>
      </c>
      <c r="J40">
        <f t="shared" si="5"/>
        <v>1.3</v>
      </c>
      <c r="K40" s="23">
        <f t="shared" si="6"/>
        <v>2600000</v>
      </c>
      <c r="L40" s="23">
        <f t="shared" si="7"/>
        <v>2.6</v>
      </c>
      <c r="M40">
        <f t="shared" ref="M40:M73" si="15">(24)*$M$1</f>
        <v>1200</v>
      </c>
      <c r="N40" s="23">
        <f t="shared" si="8"/>
        <v>4.32</v>
      </c>
      <c r="O40" s="23">
        <f t="shared" si="0"/>
        <v>6.9886111111111111</v>
      </c>
      <c r="P40" s="23">
        <f t="shared" si="9"/>
        <v>0.49918650793650798</v>
      </c>
      <c r="Q40" s="23">
        <f t="shared" si="11"/>
        <v>16.76011904761905</v>
      </c>
      <c r="R40" s="23">
        <f t="shared" si="12"/>
        <v>16.76011904761905</v>
      </c>
      <c r="S40">
        <f t="shared" si="10"/>
        <v>0</v>
      </c>
      <c r="T40">
        <f t="shared" si="10"/>
        <v>0</v>
      </c>
    </row>
    <row r="41" spans="1:20" x14ac:dyDescent="0.35">
      <c r="A41" s="181">
        <v>41672</v>
      </c>
      <c r="B41" s="182">
        <v>0</v>
      </c>
      <c r="C41" s="20">
        <f t="shared" si="1"/>
        <v>0</v>
      </c>
      <c r="D41" s="20">
        <f t="shared" si="14"/>
        <v>0.45</v>
      </c>
      <c r="E41" s="20">
        <f t="shared" si="13"/>
        <v>21.540000000000003</v>
      </c>
      <c r="F41" s="21">
        <v>190000</v>
      </c>
      <c r="G41" s="22">
        <f t="shared" si="2"/>
        <v>0</v>
      </c>
      <c r="H41" s="23">
        <f t="shared" si="3"/>
        <v>0</v>
      </c>
      <c r="I41">
        <f t="shared" si="4"/>
        <v>0</v>
      </c>
      <c r="J41">
        <f t="shared" si="5"/>
        <v>0</v>
      </c>
      <c r="K41" s="23">
        <f t="shared" si="6"/>
        <v>0</v>
      </c>
      <c r="L41" s="23">
        <f t="shared" si="7"/>
        <v>0</v>
      </c>
      <c r="M41">
        <f t="shared" si="15"/>
        <v>1200</v>
      </c>
      <c r="N41" s="23">
        <f t="shared" si="8"/>
        <v>4.32</v>
      </c>
      <c r="O41" s="23">
        <f t="shared" si="0"/>
        <v>4.32</v>
      </c>
      <c r="P41" s="23">
        <f t="shared" si="9"/>
        <v>0.30857142857142861</v>
      </c>
      <c r="Q41" s="23">
        <f t="shared" si="11"/>
        <v>17.068690476190479</v>
      </c>
      <c r="R41" s="23">
        <f t="shared" si="12"/>
        <v>17.068690476190479</v>
      </c>
      <c r="S41">
        <f t="shared" si="10"/>
        <v>0</v>
      </c>
      <c r="T41">
        <f t="shared" si="10"/>
        <v>0</v>
      </c>
    </row>
    <row r="42" spans="1:20" x14ac:dyDescent="0.35">
      <c r="A42" s="181">
        <v>41673</v>
      </c>
      <c r="B42" s="182">
        <v>0</v>
      </c>
      <c r="C42" s="20">
        <f t="shared" si="1"/>
        <v>0</v>
      </c>
      <c r="D42" s="20">
        <f t="shared" si="14"/>
        <v>0.45</v>
      </c>
      <c r="E42" s="20">
        <f t="shared" si="13"/>
        <v>21.090000000000003</v>
      </c>
      <c r="F42" s="21">
        <v>190000</v>
      </c>
      <c r="G42" s="22">
        <f t="shared" si="2"/>
        <v>0</v>
      </c>
      <c r="H42" s="23">
        <f t="shared" si="3"/>
        <v>0</v>
      </c>
      <c r="I42">
        <f t="shared" si="4"/>
        <v>0</v>
      </c>
      <c r="J42">
        <f t="shared" si="5"/>
        <v>0</v>
      </c>
      <c r="K42" s="23">
        <f t="shared" si="6"/>
        <v>0</v>
      </c>
      <c r="L42" s="23">
        <f t="shared" si="7"/>
        <v>0</v>
      </c>
      <c r="M42">
        <f t="shared" si="15"/>
        <v>1200</v>
      </c>
      <c r="N42" s="23">
        <f t="shared" si="8"/>
        <v>4.32</v>
      </c>
      <c r="O42" s="23">
        <f t="shared" si="0"/>
        <v>4.32</v>
      </c>
      <c r="P42" s="23">
        <f t="shared" si="9"/>
        <v>0.30857142857142861</v>
      </c>
      <c r="Q42" s="23">
        <f t="shared" si="11"/>
        <v>17.377261904761909</v>
      </c>
      <c r="R42" s="23">
        <f t="shared" si="12"/>
        <v>17.377261904761909</v>
      </c>
      <c r="S42">
        <f t="shared" si="10"/>
        <v>0</v>
      </c>
      <c r="T42">
        <f t="shared" si="10"/>
        <v>0</v>
      </c>
    </row>
    <row r="43" spans="1:20" x14ac:dyDescent="0.35">
      <c r="A43" s="181">
        <v>41674</v>
      </c>
      <c r="B43" s="182">
        <v>0</v>
      </c>
      <c r="C43" s="20">
        <f t="shared" si="1"/>
        <v>0</v>
      </c>
      <c r="D43" s="20">
        <f t="shared" si="14"/>
        <v>0.45</v>
      </c>
      <c r="E43" s="20">
        <f t="shared" si="13"/>
        <v>20.640000000000004</v>
      </c>
      <c r="F43" s="21">
        <v>190000</v>
      </c>
      <c r="G43" s="22">
        <f t="shared" si="2"/>
        <v>0</v>
      </c>
      <c r="H43" s="23">
        <f t="shared" si="3"/>
        <v>0</v>
      </c>
      <c r="I43">
        <f t="shared" si="4"/>
        <v>0</v>
      </c>
      <c r="J43">
        <f t="shared" si="5"/>
        <v>0</v>
      </c>
      <c r="K43" s="23">
        <f t="shared" si="6"/>
        <v>0</v>
      </c>
      <c r="L43" s="23">
        <f t="shared" si="7"/>
        <v>0</v>
      </c>
      <c r="M43">
        <f t="shared" si="15"/>
        <v>1200</v>
      </c>
      <c r="N43" s="23">
        <f t="shared" si="8"/>
        <v>4.32</v>
      </c>
      <c r="O43" s="23">
        <f t="shared" si="0"/>
        <v>4.32</v>
      </c>
      <c r="P43" s="23">
        <f t="shared" si="9"/>
        <v>0.30857142857142861</v>
      </c>
      <c r="Q43" s="23">
        <f t="shared" si="11"/>
        <v>17.685833333333338</v>
      </c>
      <c r="R43" s="23">
        <f t="shared" si="12"/>
        <v>17.685833333333338</v>
      </c>
      <c r="S43">
        <f t="shared" si="10"/>
        <v>0</v>
      </c>
      <c r="T43">
        <f t="shared" si="10"/>
        <v>0</v>
      </c>
    </row>
    <row r="44" spans="1:20" x14ac:dyDescent="0.35">
      <c r="A44" s="181">
        <v>41675</v>
      </c>
      <c r="B44" s="182">
        <v>0</v>
      </c>
      <c r="C44" s="20">
        <f t="shared" si="1"/>
        <v>0</v>
      </c>
      <c r="D44" s="20">
        <f t="shared" si="14"/>
        <v>0.45</v>
      </c>
      <c r="E44" s="20">
        <f t="shared" si="13"/>
        <v>20.190000000000005</v>
      </c>
      <c r="F44" s="21">
        <v>190000</v>
      </c>
      <c r="G44" s="22">
        <f t="shared" si="2"/>
        <v>0</v>
      </c>
      <c r="H44" s="23">
        <f t="shared" si="3"/>
        <v>0</v>
      </c>
      <c r="I44">
        <f t="shared" si="4"/>
        <v>0</v>
      </c>
      <c r="J44">
        <f t="shared" si="5"/>
        <v>0</v>
      </c>
      <c r="K44" s="23">
        <f t="shared" si="6"/>
        <v>0</v>
      </c>
      <c r="L44" s="23">
        <f t="shared" si="7"/>
        <v>0</v>
      </c>
      <c r="M44">
        <f t="shared" si="15"/>
        <v>1200</v>
      </c>
      <c r="N44" s="23">
        <f t="shared" si="8"/>
        <v>4.32</v>
      </c>
      <c r="O44" s="23">
        <f t="shared" si="0"/>
        <v>4.32</v>
      </c>
      <c r="P44" s="23">
        <f t="shared" si="9"/>
        <v>0.30857142857142861</v>
      </c>
      <c r="Q44" s="23">
        <f t="shared" si="11"/>
        <v>17.994404761904768</v>
      </c>
      <c r="R44" s="23">
        <f t="shared" si="12"/>
        <v>17.994404761904768</v>
      </c>
      <c r="S44">
        <f t="shared" si="10"/>
        <v>0</v>
      </c>
      <c r="T44">
        <f t="shared" si="10"/>
        <v>0</v>
      </c>
    </row>
    <row r="45" spans="1:20" x14ac:dyDescent="0.35">
      <c r="A45" s="181">
        <v>41676</v>
      </c>
      <c r="B45" s="182">
        <v>0</v>
      </c>
      <c r="C45" s="20">
        <f t="shared" si="1"/>
        <v>0</v>
      </c>
      <c r="D45" s="20">
        <f t="shared" si="14"/>
        <v>0.45</v>
      </c>
      <c r="E45" s="20">
        <f t="shared" si="13"/>
        <v>19.740000000000006</v>
      </c>
      <c r="F45" s="21">
        <v>190000</v>
      </c>
      <c r="G45" s="22">
        <f t="shared" si="2"/>
        <v>0</v>
      </c>
      <c r="H45" s="23">
        <f t="shared" si="3"/>
        <v>0</v>
      </c>
      <c r="I45">
        <f t="shared" si="4"/>
        <v>0</v>
      </c>
      <c r="J45">
        <f t="shared" si="5"/>
        <v>0</v>
      </c>
      <c r="K45" s="23">
        <f t="shared" si="6"/>
        <v>0</v>
      </c>
      <c r="L45" s="23">
        <f t="shared" si="7"/>
        <v>0</v>
      </c>
      <c r="M45">
        <f t="shared" si="15"/>
        <v>1200</v>
      </c>
      <c r="N45" s="23">
        <f t="shared" si="8"/>
        <v>4.32</v>
      </c>
      <c r="O45" s="23">
        <f t="shared" si="0"/>
        <v>4.32</v>
      </c>
      <c r="P45" s="23">
        <f t="shared" si="9"/>
        <v>0.30857142857142861</v>
      </c>
      <c r="Q45" s="23">
        <f t="shared" si="11"/>
        <v>18.302976190476198</v>
      </c>
      <c r="R45" s="23">
        <f t="shared" si="12"/>
        <v>18.302976190476198</v>
      </c>
      <c r="S45">
        <f t="shared" si="10"/>
        <v>0</v>
      </c>
      <c r="T45">
        <f t="shared" si="10"/>
        <v>0</v>
      </c>
    </row>
    <row r="46" spans="1:20" x14ac:dyDescent="0.35">
      <c r="A46" s="181">
        <v>41677</v>
      </c>
      <c r="B46" s="182">
        <v>0</v>
      </c>
      <c r="C46" s="20">
        <f t="shared" si="1"/>
        <v>0</v>
      </c>
      <c r="D46" s="20">
        <f t="shared" si="14"/>
        <v>0.45</v>
      </c>
      <c r="E46" s="20">
        <f t="shared" si="13"/>
        <v>19.290000000000006</v>
      </c>
      <c r="F46" s="21">
        <v>190000</v>
      </c>
      <c r="G46" s="22">
        <f t="shared" si="2"/>
        <v>0</v>
      </c>
      <c r="H46" s="23">
        <f t="shared" si="3"/>
        <v>0</v>
      </c>
      <c r="I46">
        <f t="shared" si="4"/>
        <v>0</v>
      </c>
      <c r="J46">
        <f t="shared" si="5"/>
        <v>0</v>
      </c>
      <c r="K46" s="23">
        <f t="shared" si="6"/>
        <v>0</v>
      </c>
      <c r="L46" s="23">
        <f t="shared" si="7"/>
        <v>0</v>
      </c>
      <c r="M46">
        <f t="shared" si="15"/>
        <v>1200</v>
      </c>
      <c r="N46" s="23">
        <f t="shared" si="8"/>
        <v>4.32</v>
      </c>
      <c r="O46" s="23">
        <f t="shared" si="0"/>
        <v>4.32</v>
      </c>
      <c r="P46" s="23">
        <f t="shared" si="9"/>
        <v>0.30857142857142861</v>
      </c>
      <c r="Q46" s="23">
        <f t="shared" si="11"/>
        <v>18.611547619047627</v>
      </c>
      <c r="R46" s="23">
        <f t="shared" si="12"/>
        <v>18.611547619047627</v>
      </c>
      <c r="S46">
        <f t="shared" si="10"/>
        <v>0</v>
      </c>
      <c r="T46">
        <f t="shared" si="10"/>
        <v>0</v>
      </c>
    </row>
    <row r="47" spans="1:20" x14ac:dyDescent="0.35">
      <c r="A47" s="181">
        <v>41678</v>
      </c>
      <c r="B47" s="182">
        <v>0</v>
      </c>
      <c r="C47" s="20">
        <f t="shared" si="1"/>
        <v>0</v>
      </c>
      <c r="D47" s="20">
        <f t="shared" si="14"/>
        <v>0.45</v>
      </c>
      <c r="E47" s="20">
        <f t="shared" si="13"/>
        <v>18.840000000000007</v>
      </c>
      <c r="F47" s="21">
        <v>190000</v>
      </c>
      <c r="G47" s="22">
        <f t="shared" si="2"/>
        <v>0</v>
      </c>
      <c r="H47" s="23">
        <f t="shared" si="3"/>
        <v>0</v>
      </c>
      <c r="I47">
        <f t="shared" si="4"/>
        <v>0</v>
      </c>
      <c r="J47">
        <f t="shared" si="5"/>
        <v>0</v>
      </c>
      <c r="K47" s="23">
        <f t="shared" si="6"/>
        <v>0</v>
      </c>
      <c r="L47" s="23">
        <f t="shared" si="7"/>
        <v>0</v>
      </c>
      <c r="M47">
        <f t="shared" si="15"/>
        <v>1200</v>
      </c>
      <c r="N47" s="23">
        <f t="shared" si="8"/>
        <v>4.32</v>
      </c>
      <c r="O47" s="23">
        <f t="shared" si="0"/>
        <v>4.32</v>
      </c>
      <c r="P47" s="23">
        <f t="shared" si="9"/>
        <v>0.30857142857142861</v>
      </c>
      <c r="Q47" s="23">
        <f t="shared" si="11"/>
        <v>18.920119047619057</v>
      </c>
      <c r="R47" s="23">
        <f t="shared" si="12"/>
        <v>18.920119047619057</v>
      </c>
      <c r="S47">
        <f t="shared" si="10"/>
        <v>0</v>
      </c>
      <c r="T47">
        <f t="shared" si="10"/>
        <v>0</v>
      </c>
    </row>
    <row r="48" spans="1:20" x14ac:dyDescent="0.35">
      <c r="A48" s="181">
        <v>41679</v>
      </c>
      <c r="B48" s="182">
        <v>12.2</v>
      </c>
      <c r="C48" s="20">
        <f t="shared" si="1"/>
        <v>1.22</v>
      </c>
      <c r="D48" s="20">
        <f t="shared" si="14"/>
        <v>0.45</v>
      </c>
      <c r="E48" s="20">
        <f t="shared" si="13"/>
        <v>19.610000000000007</v>
      </c>
      <c r="F48" s="21">
        <v>190000</v>
      </c>
      <c r="G48" s="22">
        <f t="shared" si="2"/>
        <v>321944.44444444444</v>
      </c>
      <c r="H48" s="23">
        <f t="shared" si="3"/>
        <v>0.32194444444444442</v>
      </c>
      <c r="I48">
        <f t="shared" si="4"/>
        <v>6100</v>
      </c>
      <c r="J48">
        <f t="shared" si="5"/>
        <v>6.1</v>
      </c>
      <c r="K48" s="23">
        <f t="shared" si="6"/>
        <v>12200000</v>
      </c>
      <c r="L48" s="23">
        <f t="shared" si="7"/>
        <v>12.2</v>
      </c>
      <c r="M48">
        <f t="shared" si="15"/>
        <v>1200</v>
      </c>
      <c r="N48" s="23">
        <f t="shared" si="8"/>
        <v>4.32</v>
      </c>
      <c r="O48" s="23">
        <f t="shared" si="0"/>
        <v>16.841944444444444</v>
      </c>
      <c r="P48" s="23">
        <f t="shared" si="9"/>
        <v>1.2029960317460318</v>
      </c>
      <c r="Q48" s="23">
        <f t="shared" si="11"/>
        <v>20.123115079365089</v>
      </c>
      <c r="R48" s="23">
        <f t="shared" si="12"/>
        <v>20.123115079365089</v>
      </c>
      <c r="S48">
        <f t="shared" si="10"/>
        <v>0</v>
      </c>
      <c r="T48">
        <f t="shared" si="10"/>
        <v>0</v>
      </c>
    </row>
    <row r="49" spans="1:20" x14ac:dyDescent="0.35">
      <c r="A49" s="181">
        <v>41680</v>
      </c>
      <c r="B49" s="182">
        <v>13.4</v>
      </c>
      <c r="C49" s="20">
        <f t="shared" si="1"/>
        <v>1.34</v>
      </c>
      <c r="D49" s="20">
        <f t="shared" si="14"/>
        <v>0.45</v>
      </c>
      <c r="E49" s="20">
        <f t="shared" si="13"/>
        <v>20.500000000000007</v>
      </c>
      <c r="F49" s="21">
        <v>190000</v>
      </c>
      <c r="G49" s="22">
        <f t="shared" si="2"/>
        <v>353611.11111111118</v>
      </c>
      <c r="H49" s="23">
        <f t="shared" si="3"/>
        <v>0.35361111111111121</v>
      </c>
      <c r="I49">
        <f t="shared" si="4"/>
        <v>6700</v>
      </c>
      <c r="J49">
        <f t="shared" si="5"/>
        <v>6.7</v>
      </c>
      <c r="K49" s="23">
        <f t="shared" si="6"/>
        <v>13400000</v>
      </c>
      <c r="L49" s="23">
        <f t="shared" si="7"/>
        <v>13.4</v>
      </c>
      <c r="M49">
        <f t="shared" si="15"/>
        <v>1200</v>
      </c>
      <c r="N49" s="23">
        <f t="shared" si="8"/>
        <v>4.32</v>
      </c>
      <c r="O49" s="23">
        <f t="shared" si="0"/>
        <v>18.073611111111109</v>
      </c>
      <c r="P49" s="23">
        <f t="shared" si="9"/>
        <v>1.2909722222222222</v>
      </c>
      <c r="Q49" s="23">
        <f t="shared" si="11"/>
        <v>21.414087301587312</v>
      </c>
      <c r="R49" s="23">
        <f t="shared" si="12"/>
        <v>21.414087301587312</v>
      </c>
      <c r="S49">
        <f t="shared" si="10"/>
        <v>0</v>
      </c>
      <c r="T49">
        <f t="shared" si="10"/>
        <v>0</v>
      </c>
    </row>
    <row r="50" spans="1:20" x14ac:dyDescent="0.35">
      <c r="A50" s="181">
        <v>41681</v>
      </c>
      <c r="B50" s="182">
        <v>46.6</v>
      </c>
      <c r="C50" s="20">
        <f t="shared" si="1"/>
        <v>2.5</v>
      </c>
      <c r="D50" s="20">
        <f t="shared" si="14"/>
        <v>0.45</v>
      </c>
      <c r="E50" s="20">
        <f t="shared" si="13"/>
        <v>22.550000000000008</v>
      </c>
      <c r="F50" s="21">
        <v>190000</v>
      </c>
      <c r="G50" s="22">
        <f t="shared" si="2"/>
        <v>659722.22222222225</v>
      </c>
      <c r="H50" s="23">
        <f t="shared" si="3"/>
        <v>0.65972222222222221</v>
      </c>
      <c r="I50">
        <f t="shared" si="4"/>
        <v>12500</v>
      </c>
      <c r="J50">
        <f t="shared" si="5"/>
        <v>12.5</v>
      </c>
      <c r="K50" s="23">
        <f t="shared" si="6"/>
        <v>25000000</v>
      </c>
      <c r="L50" s="23">
        <f t="shared" si="7"/>
        <v>25</v>
      </c>
      <c r="M50">
        <f t="shared" si="15"/>
        <v>1200</v>
      </c>
      <c r="N50" s="23">
        <f t="shared" si="8"/>
        <v>4.32</v>
      </c>
      <c r="O50" s="23">
        <f t="shared" si="0"/>
        <v>29.979722222222222</v>
      </c>
      <c r="P50" s="23">
        <f t="shared" si="9"/>
        <v>2.1414087301587301</v>
      </c>
      <c r="Q50" s="23">
        <f t="shared" si="11"/>
        <v>23.555496031746042</v>
      </c>
      <c r="R50" s="23">
        <f t="shared" si="12"/>
        <v>23.555496031746042</v>
      </c>
      <c r="S50">
        <f t="shared" si="10"/>
        <v>0</v>
      </c>
      <c r="T50">
        <f t="shared" si="10"/>
        <v>0</v>
      </c>
    </row>
    <row r="51" spans="1:20" x14ac:dyDescent="0.35">
      <c r="A51" s="181">
        <v>41682</v>
      </c>
      <c r="B51" s="182">
        <v>16.8</v>
      </c>
      <c r="C51" s="20">
        <f t="shared" si="1"/>
        <v>1.6800000000000002</v>
      </c>
      <c r="D51" s="20">
        <f t="shared" si="14"/>
        <v>0.45</v>
      </c>
      <c r="E51" s="20">
        <f t="shared" si="13"/>
        <v>23.780000000000008</v>
      </c>
      <c r="F51" s="21">
        <v>190000</v>
      </c>
      <c r="G51" s="22">
        <f t="shared" si="2"/>
        <v>443333.33333333343</v>
      </c>
      <c r="H51" s="23">
        <f t="shared" si="3"/>
        <v>0.44333333333333341</v>
      </c>
      <c r="I51">
        <f t="shared" si="4"/>
        <v>8400.0000000000018</v>
      </c>
      <c r="J51">
        <f t="shared" si="5"/>
        <v>8.4000000000000021</v>
      </c>
      <c r="K51" s="23">
        <f t="shared" si="6"/>
        <v>16800000.000000004</v>
      </c>
      <c r="L51" s="23">
        <f t="shared" si="7"/>
        <v>16.800000000000004</v>
      </c>
      <c r="M51">
        <f t="shared" si="15"/>
        <v>1200</v>
      </c>
      <c r="N51" s="23">
        <f t="shared" si="8"/>
        <v>4.32</v>
      </c>
      <c r="O51" s="23">
        <f t="shared" si="0"/>
        <v>21.56333333333334</v>
      </c>
      <c r="P51" s="23">
        <f t="shared" si="9"/>
        <v>1.5402380952380956</v>
      </c>
      <c r="Q51" s="23">
        <f t="shared" si="11"/>
        <v>25.095734126984137</v>
      </c>
      <c r="R51" s="23">
        <f t="shared" si="12"/>
        <v>25.095734126984137</v>
      </c>
      <c r="S51">
        <f t="shared" si="10"/>
        <v>0</v>
      </c>
      <c r="T51">
        <f t="shared" si="10"/>
        <v>0</v>
      </c>
    </row>
    <row r="52" spans="1:20" x14ac:dyDescent="0.35">
      <c r="A52" s="181">
        <v>41683</v>
      </c>
      <c r="B52" s="182">
        <v>15.6</v>
      </c>
      <c r="C52" s="20">
        <f t="shared" si="1"/>
        <v>1.5599999999999998</v>
      </c>
      <c r="D52" s="20">
        <f t="shared" si="14"/>
        <v>0.45</v>
      </c>
      <c r="E52" s="20">
        <f t="shared" si="13"/>
        <v>24.890000000000008</v>
      </c>
      <c r="F52" s="21">
        <v>190000</v>
      </c>
      <c r="G52" s="22">
        <f t="shared" si="2"/>
        <v>411666.66666666663</v>
      </c>
      <c r="H52" s="23">
        <f t="shared" si="3"/>
        <v>0.41166666666666663</v>
      </c>
      <c r="I52">
        <f t="shared" si="4"/>
        <v>7799.9999999999982</v>
      </c>
      <c r="J52">
        <f t="shared" si="5"/>
        <v>7.799999999999998</v>
      </c>
      <c r="K52" s="23">
        <f t="shared" si="6"/>
        <v>15599999.999999996</v>
      </c>
      <c r="L52" s="23">
        <f t="shared" si="7"/>
        <v>15.599999999999996</v>
      </c>
      <c r="M52">
        <f t="shared" si="15"/>
        <v>1200</v>
      </c>
      <c r="N52" s="23">
        <f t="shared" si="8"/>
        <v>4.32</v>
      </c>
      <c r="O52" s="23">
        <f t="shared" si="0"/>
        <v>20.33166666666666</v>
      </c>
      <c r="P52" s="23">
        <f t="shared" si="9"/>
        <v>1.4522619047619043</v>
      </c>
      <c r="Q52" s="23">
        <f t="shared" si="11"/>
        <v>26.547996031746042</v>
      </c>
      <c r="R52" s="23">
        <f t="shared" si="12"/>
        <v>26.547996031746042</v>
      </c>
      <c r="S52">
        <f t="shared" si="10"/>
        <v>0</v>
      </c>
      <c r="T52">
        <f t="shared" si="10"/>
        <v>0</v>
      </c>
    </row>
    <row r="53" spans="1:20" x14ac:dyDescent="0.35">
      <c r="A53" s="181">
        <v>41684</v>
      </c>
      <c r="B53" s="182">
        <v>3</v>
      </c>
      <c r="C53" s="20">
        <f t="shared" si="1"/>
        <v>0.3</v>
      </c>
      <c r="D53" s="20">
        <f t="shared" si="14"/>
        <v>0.45</v>
      </c>
      <c r="E53" s="20">
        <f t="shared" si="13"/>
        <v>24.740000000000009</v>
      </c>
      <c r="F53" s="21">
        <v>190000</v>
      </c>
      <c r="G53" s="22">
        <f t="shared" si="2"/>
        <v>79166.666666666672</v>
      </c>
      <c r="H53" s="23">
        <f t="shared" si="3"/>
        <v>7.9166666666666677E-2</v>
      </c>
      <c r="I53">
        <f t="shared" si="4"/>
        <v>1500</v>
      </c>
      <c r="J53">
        <f t="shared" si="5"/>
        <v>1.5</v>
      </c>
      <c r="K53" s="23">
        <f t="shared" si="6"/>
        <v>3000000</v>
      </c>
      <c r="L53" s="23">
        <f t="shared" si="7"/>
        <v>3</v>
      </c>
      <c r="M53">
        <f t="shared" si="15"/>
        <v>1200</v>
      </c>
      <c r="N53" s="23">
        <f t="shared" si="8"/>
        <v>4.32</v>
      </c>
      <c r="O53" s="23">
        <f t="shared" si="0"/>
        <v>7.3991666666666669</v>
      </c>
      <c r="P53" s="23">
        <f t="shared" si="9"/>
        <v>0.52851190476190479</v>
      </c>
      <c r="Q53" s="23">
        <f t="shared" si="11"/>
        <v>27.076507936507948</v>
      </c>
      <c r="R53" s="23">
        <f t="shared" si="12"/>
        <v>27.076507936507948</v>
      </c>
      <c r="S53">
        <f t="shared" si="10"/>
        <v>0</v>
      </c>
      <c r="T53">
        <f t="shared" si="10"/>
        <v>0</v>
      </c>
    </row>
    <row r="54" spans="1:20" x14ac:dyDescent="0.35">
      <c r="A54" s="181">
        <v>41685</v>
      </c>
      <c r="B54" s="182">
        <v>11.6</v>
      </c>
      <c r="C54" s="20">
        <f t="shared" si="1"/>
        <v>1.1599999999999999</v>
      </c>
      <c r="D54" s="20">
        <f t="shared" si="14"/>
        <v>0.45</v>
      </c>
      <c r="E54" s="20">
        <f t="shared" si="13"/>
        <v>25.45000000000001</v>
      </c>
      <c r="F54" s="21">
        <v>190000</v>
      </c>
      <c r="G54" s="22">
        <f t="shared" si="2"/>
        <v>306111.11111111107</v>
      </c>
      <c r="H54" s="23">
        <f t="shared" si="3"/>
        <v>0.30611111111111106</v>
      </c>
      <c r="I54">
        <f t="shared" si="4"/>
        <v>5800</v>
      </c>
      <c r="J54">
        <f t="shared" si="5"/>
        <v>5.8</v>
      </c>
      <c r="K54" s="23">
        <f t="shared" si="6"/>
        <v>11600000</v>
      </c>
      <c r="L54" s="23">
        <f t="shared" si="7"/>
        <v>11.6</v>
      </c>
      <c r="M54">
        <f t="shared" si="15"/>
        <v>1200</v>
      </c>
      <c r="N54" s="23">
        <f t="shared" si="8"/>
        <v>4.32</v>
      </c>
      <c r="O54" s="23">
        <f t="shared" si="0"/>
        <v>16.226111111111113</v>
      </c>
      <c r="P54" s="23">
        <f t="shared" si="9"/>
        <v>1.1590079365079367</v>
      </c>
      <c r="Q54" s="23">
        <f t="shared" si="11"/>
        <v>28.235515873015885</v>
      </c>
      <c r="R54" s="23">
        <f t="shared" si="12"/>
        <v>28.235515873015885</v>
      </c>
      <c r="S54">
        <f t="shared" si="10"/>
        <v>0</v>
      </c>
      <c r="T54">
        <f t="shared" si="10"/>
        <v>0</v>
      </c>
    </row>
    <row r="55" spans="1:20" x14ac:dyDescent="0.35">
      <c r="A55" s="181">
        <v>41686</v>
      </c>
      <c r="B55" s="182">
        <v>19</v>
      </c>
      <c r="C55" s="20">
        <f t="shared" si="1"/>
        <v>1.9</v>
      </c>
      <c r="D55" s="20">
        <f t="shared" si="14"/>
        <v>0.45</v>
      </c>
      <c r="E55" s="20">
        <f t="shared" si="13"/>
        <v>26.900000000000009</v>
      </c>
      <c r="F55" s="21">
        <v>190000</v>
      </c>
      <c r="G55" s="22">
        <f t="shared" si="2"/>
        <v>501388.88888888893</v>
      </c>
      <c r="H55" s="23">
        <f t="shared" si="3"/>
        <v>0.50138888888888888</v>
      </c>
      <c r="I55">
        <f t="shared" si="4"/>
        <v>9500</v>
      </c>
      <c r="J55">
        <f t="shared" si="5"/>
        <v>9.5</v>
      </c>
      <c r="K55" s="23">
        <f t="shared" si="6"/>
        <v>19000000</v>
      </c>
      <c r="L55" s="23">
        <f t="shared" si="7"/>
        <v>19</v>
      </c>
      <c r="M55">
        <f t="shared" si="15"/>
        <v>1200</v>
      </c>
      <c r="N55" s="23">
        <f t="shared" si="8"/>
        <v>4.32</v>
      </c>
      <c r="O55" s="23">
        <f t="shared" si="0"/>
        <v>23.82138888888889</v>
      </c>
      <c r="P55" s="23">
        <f t="shared" si="9"/>
        <v>1.701527777777778</v>
      </c>
      <c r="Q55" s="23">
        <f t="shared" si="11"/>
        <v>29.937043650793662</v>
      </c>
      <c r="R55" s="23">
        <f t="shared" si="12"/>
        <v>29.937043650793662</v>
      </c>
      <c r="S55">
        <f t="shared" si="10"/>
        <v>0</v>
      </c>
      <c r="T55">
        <f t="shared" si="10"/>
        <v>0</v>
      </c>
    </row>
    <row r="56" spans="1:20" x14ac:dyDescent="0.35">
      <c r="A56" s="181">
        <v>41687</v>
      </c>
      <c r="B56" s="182">
        <v>9.1999999999999993</v>
      </c>
      <c r="C56" s="20">
        <f t="shared" si="1"/>
        <v>0.91999999999999993</v>
      </c>
      <c r="D56" s="20">
        <f t="shared" si="14"/>
        <v>0.45</v>
      </c>
      <c r="E56" s="20">
        <f t="shared" si="13"/>
        <v>27.370000000000008</v>
      </c>
      <c r="F56" s="21">
        <v>190000</v>
      </c>
      <c r="G56" s="22">
        <f t="shared" si="2"/>
        <v>242777.77777777778</v>
      </c>
      <c r="H56" s="23">
        <f t="shared" si="3"/>
        <v>0.24277777777777779</v>
      </c>
      <c r="I56">
        <f t="shared" si="4"/>
        <v>4599.9999999999991</v>
      </c>
      <c r="J56">
        <f t="shared" si="5"/>
        <v>4.5999999999999988</v>
      </c>
      <c r="K56" s="23">
        <f t="shared" si="6"/>
        <v>9199999.9999999981</v>
      </c>
      <c r="L56" s="23">
        <f t="shared" si="7"/>
        <v>9.1999999999999975</v>
      </c>
      <c r="M56">
        <f t="shared" si="15"/>
        <v>1200</v>
      </c>
      <c r="N56" s="23">
        <f t="shared" si="8"/>
        <v>4.32</v>
      </c>
      <c r="O56" s="23">
        <f t="shared" si="0"/>
        <v>13.762777777777776</v>
      </c>
      <c r="P56" s="23">
        <f t="shared" si="9"/>
        <v>0.98305555555555557</v>
      </c>
      <c r="Q56" s="23">
        <f t="shared" si="11"/>
        <v>30.920099206349217</v>
      </c>
      <c r="R56" s="23">
        <f t="shared" si="12"/>
        <v>30.920099206349217</v>
      </c>
      <c r="S56">
        <f t="shared" si="10"/>
        <v>0</v>
      </c>
      <c r="T56">
        <f t="shared" si="10"/>
        <v>0</v>
      </c>
    </row>
    <row r="57" spans="1:20" x14ac:dyDescent="0.35">
      <c r="A57" s="181">
        <v>41688</v>
      </c>
      <c r="B57" s="182">
        <v>12.6</v>
      </c>
      <c r="C57" s="20">
        <f t="shared" si="1"/>
        <v>1.26</v>
      </c>
      <c r="D57" s="20">
        <f t="shared" si="14"/>
        <v>0.45</v>
      </c>
      <c r="E57" s="20">
        <f t="shared" si="13"/>
        <v>28.18000000000001</v>
      </c>
      <c r="F57" s="21">
        <v>190000</v>
      </c>
      <c r="G57" s="22">
        <f t="shared" si="2"/>
        <v>332500</v>
      </c>
      <c r="H57" s="23">
        <f t="shared" si="3"/>
        <v>0.33250000000000002</v>
      </c>
      <c r="I57">
        <f t="shared" si="4"/>
        <v>6300</v>
      </c>
      <c r="J57">
        <f t="shared" si="5"/>
        <v>6.3</v>
      </c>
      <c r="K57" s="23">
        <f t="shared" si="6"/>
        <v>12600000</v>
      </c>
      <c r="L57" s="23">
        <f t="shared" si="7"/>
        <v>12.6</v>
      </c>
      <c r="M57">
        <f t="shared" si="15"/>
        <v>1200</v>
      </c>
      <c r="N57" s="23">
        <f t="shared" si="8"/>
        <v>4.32</v>
      </c>
      <c r="O57" s="23">
        <f t="shared" si="0"/>
        <v>17.252500000000001</v>
      </c>
      <c r="P57" s="23">
        <f t="shared" si="9"/>
        <v>1.2323214285714288</v>
      </c>
      <c r="Q57" s="23">
        <f t="shared" si="11"/>
        <v>32.152420634920645</v>
      </c>
      <c r="R57" s="23">
        <f t="shared" si="12"/>
        <v>32.152420634920645</v>
      </c>
      <c r="S57">
        <f t="shared" si="10"/>
        <v>0</v>
      </c>
      <c r="T57">
        <f t="shared" si="10"/>
        <v>0</v>
      </c>
    </row>
    <row r="58" spans="1:20" x14ac:dyDescent="0.35">
      <c r="A58" s="181">
        <v>41689</v>
      </c>
      <c r="B58" s="182">
        <v>21.8</v>
      </c>
      <c r="C58" s="20">
        <f t="shared" si="1"/>
        <v>2.1800000000000002</v>
      </c>
      <c r="D58" s="20">
        <f t="shared" si="14"/>
        <v>0.45</v>
      </c>
      <c r="E58" s="20">
        <f t="shared" si="13"/>
        <v>29.910000000000011</v>
      </c>
      <c r="F58" s="21">
        <v>190000</v>
      </c>
      <c r="G58" s="22">
        <f t="shared" si="2"/>
        <v>575277.77777777787</v>
      </c>
      <c r="H58" s="23">
        <f t="shared" si="3"/>
        <v>0.57527777777777789</v>
      </c>
      <c r="I58">
        <f t="shared" si="4"/>
        <v>10900</v>
      </c>
      <c r="J58">
        <f t="shared" si="5"/>
        <v>10.9</v>
      </c>
      <c r="K58" s="23">
        <f t="shared" si="6"/>
        <v>21800000</v>
      </c>
      <c r="L58" s="23">
        <f t="shared" si="7"/>
        <v>21.8</v>
      </c>
      <c r="M58">
        <f t="shared" si="15"/>
        <v>1200</v>
      </c>
      <c r="N58" s="23">
        <f t="shared" si="8"/>
        <v>4.32</v>
      </c>
      <c r="O58" s="23">
        <f t="shared" si="0"/>
        <v>26.695277777777779</v>
      </c>
      <c r="P58" s="23">
        <f t="shared" si="9"/>
        <v>1.9068055555555556</v>
      </c>
      <c r="Q58" s="23">
        <f t="shared" si="11"/>
        <v>34.059226190476203</v>
      </c>
      <c r="R58" s="23">
        <f t="shared" si="12"/>
        <v>34.059226190476203</v>
      </c>
      <c r="S58">
        <f t="shared" si="10"/>
        <v>0</v>
      </c>
      <c r="T58">
        <f t="shared" si="10"/>
        <v>0</v>
      </c>
    </row>
    <row r="59" spans="1:20" x14ac:dyDescent="0.35">
      <c r="A59" s="181">
        <v>41690</v>
      </c>
      <c r="B59" s="182">
        <v>2.4</v>
      </c>
      <c r="C59" s="20">
        <f t="shared" si="1"/>
        <v>0.24</v>
      </c>
      <c r="D59" s="20">
        <f t="shared" si="14"/>
        <v>0.45</v>
      </c>
      <c r="E59" s="20">
        <f t="shared" si="13"/>
        <v>29.70000000000001</v>
      </c>
      <c r="F59" s="21">
        <v>190000</v>
      </c>
      <c r="G59" s="22">
        <f t="shared" si="2"/>
        <v>63333.333333333336</v>
      </c>
      <c r="H59" s="23">
        <f t="shared" si="3"/>
        <v>6.3333333333333339E-2</v>
      </c>
      <c r="I59">
        <f t="shared" si="4"/>
        <v>1200</v>
      </c>
      <c r="J59">
        <f t="shared" si="5"/>
        <v>1.2</v>
      </c>
      <c r="K59" s="23">
        <f t="shared" si="6"/>
        <v>2400000</v>
      </c>
      <c r="L59" s="23">
        <f t="shared" si="7"/>
        <v>2.4</v>
      </c>
      <c r="M59">
        <f t="shared" si="15"/>
        <v>1200</v>
      </c>
      <c r="N59" s="23">
        <f t="shared" si="8"/>
        <v>4.32</v>
      </c>
      <c r="O59" s="23">
        <f t="shared" si="0"/>
        <v>6.7833333333333341</v>
      </c>
      <c r="P59" s="23">
        <f t="shared" si="9"/>
        <v>0.48452380952380963</v>
      </c>
      <c r="Q59" s="23">
        <f t="shared" si="11"/>
        <v>34.54375000000001</v>
      </c>
      <c r="R59" s="23">
        <f t="shared" si="12"/>
        <v>34.54375000000001</v>
      </c>
      <c r="S59">
        <f t="shared" si="10"/>
        <v>0</v>
      </c>
      <c r="T59">
        <f t="shared" si="10"/>
        <v>0</v>
      </c>
    </row>
    <row r="60" spans="1:20" x14ac:dyDescent="0.35">
      <c r="A60" s="181">
        <v>41691</v>
      </c>
      <c r="B60" s="182">
        <v>0.8</v>
      </c>
      <c r="C60" s="20">
        <f t="shared" si="1"/>
        <v>0.08</v>
      </c>
      <c r="D60" s="20">
        <f t="shared" si="14"/>
        <v>0.45</v>
      </c>
      <c r="E60" s="20">
        <f t="shared" si="13"/>
        <v>29.330000000000009</v>
      </c>
      <c r="F60" s="21">
        <v>190000</v>
      </c>
      <c r="G60" s="22">
        <f t="shared" si="2"/>
        <v>21111.111111111113</v>
      </c>
      <c r="H60" s="23">
        <f t="shared" si="3"/>
        <v>2.1111111111111112E-2</v>
      </c>
      <c r="I60">
        <f t="shared" si="4"/>
        <v>400</v>
      </c>
      <c r="J60">
        <f t="shared" si="5"/>
        <v>0.4</v>
      </c>
      <c r="K60" s="23">
        <f t="shared" si="6"/>
        <v>800000</v>
      </c>
      <c r="L60" s="23">
        <f t="shared" si="7"/>
        <v>0.8</v>
      </c>
      <c r="M60">
        <f t="shared" si="15"/>
        <v>1200</v>
      </c>
      <c r="N60" s="23">
        <f t="shared" si="8"/>
        <v>4.32</v>
      </c>
      <c r="O60" s="23">
        <f t="shared" si="0"/>
        <v>5.141111111111111</v>
      </c>
      <c r="P60" s="23">
        <f t="shared" si="9"/>
        <v>0.36722222222222223</v>
      </c>
      <c r="Q60" s="23">
        <f t="shared" si="11"/>
        <v>34.910972222222235</v>
      </c>
      <c r="R60" s="23">
        <f t="shared" si="12"/>
        <v>34.910972222222235</v>
      </c>
      <c r="S60">
        <f t="shared" si="10"/>
        <v>0</v>
      </c>
      <c r="T60">
        <f t="shared" si="10"/>
        <v>0</v>
      </c>
    </row>
    <row r="61" spans="1:20" x14ac:dyDescent="0.35">
      <c r="A61" s="181">
        <v>41692</v>
      </c>
      <c r="B61" s="182">
        <v>4.8</v>
      </c>
      <c r="C61" s="20">
        <f t="shared" si="1"/>
        <v>0.48</v>
      </c>
      <c r="D61" s="20">
        <f t="shared" si="14"/>
        <v>0.45</v>
      </c>
      <c r="E61" s="20">
        <f t="shared" si="13"/>
        <v>29.36000000000001</v>
      </c>
      <c r="F61" s="21">
        <v>190000</v>
      </c>
      <c r="G61" s="22">
        <f t="shared" si="2"/>
        <v>126666.66666666667</v>
      </c>
      <c r="H61" s="23">
        <f t="shared" si="3"/>
        <v>0.12666666666666668</v>
      </c>
      <c r="I61">
        <f t="shared" si="4"/>
        <v>2400</v>
      </c>
      <c r="J61">
        <f t="shared" si="5"/>
        <v>2.4</v>
      </c>
      <c r="K61" s="23">
        <f t="shared" si="6"/>
        <v>4800000</v>
      </c>
      <c r="L61" s="23">
        <f t="shared" si="7"/>
        <v>4.8</v>
      </c>
      <c r="M61">
        <f t="shared" si="15"/>
        <v>1200</v>
      </c>
      <c r="N61" s="23">
        <f t="shared" si="8"/>
        <v>4.32</v>
      </c>
      <c r="O61" s="23">
        <f t="shared" si="0"/>
        <v>9.2466666666666679</v>
      </c>
      <c r="P61" s="23">
        <f t="shared" si="9"/>
        <v>0.66047619047619055</v>
      </c>
      <c r="Q61" s="23">
        <f t="shared" si="11"/>
        <v>35.571448412698423</v>
      </c>
      <c r="R61" s="23">
        <f t="shared" si="12"/>
        <v>35.571448412698423</v>
      </c>
      <c r="S61">
        <f t="shared" si="10"/>
        <v>0</v>
      </c>
      <c r="T61">
        <f t="shared" si="10"/>
        <v>0</v>
      </c>
    </row>
    <row r="62" spans="1:20" x14ac:dyDescent="0.35">
      <c r="A62" s="181">
        <v>41693</v>
      </c>
      <c r="B62" s="182">
        <v>14.6</v>
      </c>
      <c r="C62" s="20">
        <f t="shared" si="1"/>
        <v>1.46</v>
      </c>
      <c r="D62" s="20">
        <f t="shared" si="14"/>
        <v>0.45</v>
      </c>
      <c r="E62" s="20">
        <f t="shared" si="13"/>
        <v>30.370000000000012</v>
      </c>
      <c r="F62" s="21">
        <v>190000</v>
      </c>
      <c r="G62" s="22">
        <f t="shared" si="2"/>
        <v>385277.77777777781</v>
      </c>
      <c r="H62" s="23">
        <f t="shared" si="3"/>
        <v>0.38527777777777783</v>
      </c>
      <c r="I62">
        <f t="shared" si="4"/>
        <v>7300</v>
      </c>
      <c r="J62">
        <f t="shared" si="5"/>
        <v>7.3</v>
      </c>
      <c r="K62" s="23">
        <f t="shared" si="6"/>
        <v>14600000</v>
      </c>
      <c r="L62" s="23">
        <f t="shared" si="7"/>
        <v>14.6</v>
      </c>
      <c r="M62">
        <f t="shared" si="15"/>
        <v>1200</v>
      </c>
      <c r="N62" s="23">
        <f t="shared" si="8"/>
        <v>4.32</v>
      </c>
      <c r="O62" s="23">
        <f t="shared" si="0"/>
        <v>19.305277777777778</v>
      </c>
      <c r="P62" s="23">
        <f t="shared" si="9"/>
        <v>1.3789484126984128</v>
      </c>
      <c r="Q62" s="23">
        <f t="shared" si="11"/>
        <v>36.950396825396837</v>
      </c>
      <c r="R62" s="23">
        <f t="shared" si="12"/>
        <v>36.950396825396837</v>
      </c>
      <c r="S62">
        <f t="shared" si="10"/>
        <v>0</v>
      </c>
      <c r="T62">
        <f t="shared" si="10"/>
        <v>0</v>
      </c>
    </row>
    <row r="63" spans="1:20" x14ac:dyDescent="0.35">
      <c r="A63" s="181">
        <v>41694</v>
      </c>
      <c r="B63" s="182">
        <v>6.8</v>
      </c>
      <c r="C63" s="20">
        <f t="shared" si="1"/>
        <v>0.67999999999999994</v>
      </c>
      <c r="D63" s="20">
        <f t="shared" si="14"/>
        <v>0.45</v>
      </c>
      <c r="E63" s="20">
        <f t="shared" si="13"/>
        <v>30.600000000000012</v>
      </c>
      <c r="F63" s="21">
        <v>190000</v>
      </c>
      <c r="G63" s="22">
        <f t="shared" si="2"/>
        <v>179444.44444444444</v>
      </c>
      <c r="H63" s="23">
        <f t="shared" si="3"/>
        <v>0.17944444444444443</v>
      </c>
      <c r="I63">
        <f t="shared" si="4"/>
        <v>3399.9999999999991</v>
      </c>
      <c r="J63">
        <f t="shared" si="5"/>
        <v>3.399999999999999</v>
      </c>
      <c r="K63" s="23">
        <f t="shared" si="6"/>
        <v>6799999.9999999981</v>
      </c>
      <c r="L63" s="23">
        <f t="shared" si="7"/>
        <v>6.799999999999998</v>
      </c>
      <c r="M63">
        <f t="shared" si="15"/>
        <v>1200</v>
      </c>
      <c r="N63" s="23">
        <f t="shared" si="8"/>
        <v>4.32</v>
      </c>
      <c r="O63" s="23">
        <f t="shared" si="0"/>
        <v>11.299444444444442</v>
      </c>
      <c r="P63" s="23">
        <f t="shared" si="9"/>
        <v>0.80710317460317449</v>
      </c>
      <c r="Q63" s="23">
        <f t="shared" si="11"/>
        <v>37.757500000000014</v>
      </c>
      <c r="R63" s="23">
        <f t="shared" si="12"/>
        <v>37.757500000000014</v>
      </c>
      <c r="S63">
        <f t="shared" si="10"/>
        <v>0</v>
      </c>
      <c r="T63">
        <f t="shared" si="10"/>
        <v>0</v>
      </c>
    </row>
    <row r="64" spans="1:20" x14ac:dyDescent="0.35">
      <c r="A64" s="181">
        <v>41695</v>
      </c>
      <c r="B64" s="182">
        <v>0</v>
      </c>
      <c r="C64" s="20">
        <f t="shared" si="1"/>
        <v>0</v>
      </c>
      <c r="D64" s="20">
        <f t="shared" si="14"/>
        <v>0.45</v>
      </c>
      <c r="E64" s="20">
        <f t="shared" si="13"/>
        <v>30.150000000000013</v>
      </c>
      <c r="F64" s="21">
        <v>190000</v>
      </c>
      <c r="G64" s="22">
        <f t="shared" si="2"/>
        <v>0</v>
      </c>
      <c r="H64" s="23">
        <f t="shared" si="3"/>
        <v>0</v>
      </c>
      <c r="I64">
        <f t="shared" si="4"/>
        <v>0</v>
      </c>
      <c r="J64">
        <f t="shared" si="5"/>
        <v>0</v>
      </c>
      <c r="K64" s="23">
        <f t="shared" si="6"/>
        <v>0</v>
      </c>
      <c r="L64" s="23">
        <f t="shared" si="7"/>
        <v>0</v>
      </c>
      <c r="M64">
        <f t="shared" si="15"/>
        <v>1200</v>
      </c>
      <c r="N64" s="23">
        <f t="shared" si="8"/>
        <v>4.32</v>
      </c>
      <c r="O64" s="23">
        <f t="shared" si="0"/>
        <v>4.32</v>
      </c>
      <c r="P64" s="23">
        <f t="shared" si="9"/>
        <v>0.30857142857142861</v>
      </c>
      <c r="Q64" s="23">
        <f t="shared" si="11"/>
        <v>38.066071428571441</v>
      </c>
      <c r="R64" s="23">
        <f t="shared" si="12"/>
        <v>38.066071428571441</v>
      </c>
      <c r="S64">
        <f t="shared" si="10"/>
        <v>0</v>
      </c>
      <c r="T64">
        <f t="shared" si="10"/>
        <v>0</v>
      </c>
    </row>
    <row r="65" spans="1:20" x14ac:dyDescent="0.35">
      <c r="A65" s="181">
        <v>41696</v>
      </c>
      <c r="B65" s="182">
        <v>0.8</v>
      </c>
      <c r="C65" s="20">
        <f t="shared" si="1"/>
        <v>0.08</v>
      </c>
      <c r="D65" s="20">
        <f t="shared" si="14"/>
        <v>0.45</v>
      </c>
      <c r="E65" s="20">
        <f t="shared" si="13"/>
        <v>29.780000000000012</v>
      </c>
      <c r="F65" s="21">
        <v>190000</v>
      </c>
      <c r="G65" s="22">
        <f t="shared" si="2"/>
        <v>21111.111111111113</v>
      </c>
      <c r="H65" s="23">
        <f t="shared" si="3"/>
        <v>2.1111111111111112E-2</v>
      </c>
      <c r="I65">
        <f t="shared" si="4"/>
        <v>400</v>
      </c>
      <c r="J65">
        <f t="shared" si="5"/>
        <v>0.4</v>
      </c>
      <c r="K65" s="23">
        <f t="shared" si="6"/>
        <v>800000</v>
      </c>
      <c r="L65" s="23">
        <f t="shared" si="7"/>
        <v>0.8</v>
      </c>
      <c r="M65">
        <f t="shared" si="15"/>
        <v>1200</v>
      </c>
      <c r="N65" s="23">
        <f t="shared" si="8"/>
        <v>4.32</v>
      </c>
      <c r="O65" s="23">
        <f t="shared" si="0"/>
        <v>5.141111111111111</v>
      </c>
      <c r="P65" s="23">
        <f t="shared" si="9"/>
        <v>0.36722222222222223</v>
      </c>
      <c r="Q65" s="23">
        <f t="shared" si="11"/>
        <v>38.433293650793665</v>
      </c>
      <c r="R65" s="23">
        <f t="shared" si="12"/>
        <v>38.433293650793665</v>
      </c>
      <c r="S65">
        <f t="shared" si="10"/>
        <v>0</v>
      </c>
      <c r="T65">
        <f t="shared" si="10"/>
        <v>0</v>
      </c>
    </row>
    <row r="66" spans="1:20" x14ac:dyDescent="0.35">
      <c r="A66" s="181">
        <v>41697</v>
      </c>
      <c r="B66" s="182">
        <v>0</v>
      </c>
      <c r="C66" s="20">
        <f t="shared" si="1"/>
        <v>0</v>
      </c>
      <c r="D66" s="20">
        <f t="shared" si="14"/>
        <v>0.45</v>
      </c>
      <c r="E66" s="20">
        <f t="shared" si="13"/>
        <v>29.330000000000013</v>
      </c>
      <c r="F66" s="21">
        <v>190000</v>
      </c>
      <c r="G66" s="22">
        <f t="shared" si="2"/>
        <v>0</v>
      </c>
      <c r="H66" s="23">
        <f t="shared" si="3"/>
        <v>0</v>
      </c>
      <c r="I66">
        <f t="shared" si="4"/>
        <v>0</v>
      </c>
      <c r="J66">
        <f t="shared" si="5"/>
        <v>0</v>
      </c>
      <c r="K66" s="23">
        <f t="shared" si="6"/>
        <v>0</v>
      </c>
      <c r="L66" s="23">
        <f t="shared" si="7"/>
        <v>0</v>
      </c>
      <c r="M66">
        <f t="shared" si="15"/>
        <v>1200</v>
      </c>
      <c r="N66" s="23">
        <f t="shared" si="8"/>
        <v>4.32</v>
      </c>
      <c r="O66" s="23">
        <f t="shared" si="0"/>
        <v>4.32</v>
      </c>
      <c r="P66" s="23">
        <f t="shared" si="9"/>
        <v>0.30857142857142861</v>
      </c>
      <c r="Q66" s="23">
        <f t="shared" si="11"/>
        <v>38.741865079365091</v>
      </c>
      <c r="R66" s="23">
        <f t="shared" si="12"/>
        <v>38.741865079365091</v>
      </c>
      <c r="S66">
        <f t="shared" si="10"/>
        <v>0</v>
      </c>
      <c r="T66">
        <f t="shared" si="10"/>
        <v>0</v>
      </c>
    </row>
    <row r="67" spans="1:20" x14ac:dyDescent="0.35">
      <c r="A67" s="181">
        <v>41698</v>
      </c>
      <c r="B67" s="182">
        <v>0.4</v>
      </c>
      <c r="C67" s="20">
        <f t="shared" si="1"/>
        <v>0.04</v>
      </c>
      <c r="D67" s="20">
        <f t="shared" si="14"/>
        <v>0.45</v>
      </c>
      <c r="E67" s="20">
        <f t="shared" si="13"/>
        <v>28.920000000000012</v>
      </c>
      <c r="F67" s="21">
        <v>190000</v>
      </c>
      <c r="G67" s="22">
        <f t="shared" si="2"/>
        <v>10555.555555555557</v>
      </c>
      <c r="H67" s="23">
        <f t="shared" si="3"/>
        <v>1.0555555555555556E-2</v>
      </c>
      <c r="I67">
        <f t="shared" si="4"/>
        <v>200</v>
      </c>
      <c r="J67">
        <f t="shared" si="5"/>
        <v>0.2</v>
      </c>
      <c r="K67" s="23">
        <f t="shared" si="6"/>
        <v>400000</v>
      </c>
      <c r="L67" s="23">
        <f t="shared" si="7"/>
        <v>0.4</v>
      </c>
      <c r="M67">
        <f t="shared" si="15"/>
        <v>1200</v>
      </c>
      <c r="N67" s="23">
        <f t="shared" si="8"/>
        <v>4.32</v>
      </c>
      <c r="O67" s="23">
        <f t="shared" si="0"/>
        <v>4.7305555555555561</v>
      </c>
      <c r="P67" s="23">
        <f t="shared" si="9"/>
        <v>0.33789682539682547</v>
      </c>
      <c r="Q67" s="23">
        <f t="shared" si="11"/>
        <v>39.079761904761916</v>
      </c>
      <c r="R67" s="23">
        <f t="shared" si="12"/>
        <v>39.079761904761916</v>
      </c>
      <c r="S67">
        <f t="shared" si="10"/>
        <v>0</v>
      </c>
      <c r="T67">
        <f t="shared" si="10"/>
        <v>0</v>
      </c>
    </row>
    <row r="68" spans="1:20" x14ac:dyDescent="0.35">
      <c r="A68" s="181">
        <v>41699</v>
      </c>
      <c r="B68" s="182">
        <v>2</v>
      </c>
      <c r="C68" s="20">
        <f t="shared" si="1"/>
        <v>0.2</v>
      </c>
      <c r="D68" s="20">
        <f t="shared" si="14"/>
        <v>0.45</v>
      </c>
      <c r="E68" s="20">
        <f t="shared" si="13"/>
        <v>28.670000000000012</v>
      </c>
      <c r="F68" s="21">
        <v>190000</v>
      </c>
      <c r="G68" s="22">
        <f t="shared" si="2"/>
        <v>52777.777777777781</v>
      </c>
      <c r="H68" s="23">
        <f t="shared" si="3"/>
        <v>5.2777777777777778E-2</v>
      </c>
      <c r="I68">
        <f t="shared" si="4"/>
        <v>1000</v>
      </c>
      <c r="J68">
        <f t="shared" si="5"/>
        <v>1</v>
      </c>
      <c r="K68" s="23">
        <f t="shared" si="6"/>
        <v>2000000</v>
      </c>
      <c r="L68" s="23">
        <f t="shared" si="7"/>
        <v>2</v>
      </c>
      <c r="M68">
        <f t="shared" si="15"/>
        <v>1200</v>
      </c>
      <c r="N68" s="23">
        <f t="shared" si="8"/>
        <v>4.32</v>
      </c>
      <c r="O68" s="23">
        <f t="shared" si="0"/>
        <v>6.3727777777777783</v>
      </c>
      <c r="P68" s="23">
        <f t="shared" si="9"/>
        <v>0.45519841269841277</v>
      </c>
      <c r="Q68" s="23">
        <f t="shared" si="11"/>
        <v>39.534960317460332</v>
      </c>
      <c r="R68" s="23">
        <f t="shared" si="12"/>
        <v>39.534960317460332</v>
      </c>
      <c r="S68">
        <f t="shared" si="10"/>
        <v>0</v>
      </c>
      <c r="T68">
        <f t="shared" si="10"/>
        <v>0</v>
      </c>
    </row>
    <row r="69" spans="1:20" x14ac:dyDescent="0.35">
      <c r="A69" s="181">
        <v>41700</v>
      </c>
      <c r="B69" s="182">
        <v>19</v>
      </c>
      <c r="C69" s="20">
        <f t="shared" si="1"/>
        <v>1.9</v>
      </c>
      <c r="D69" s="20">
        <f t="shared" si="14"/>
        <v>0.45</v>
      </c>
      <c r="E69" s="20">
        <f t="shared" si="13"/>
        <v>30.120000000000012</v>
      </c>
      <c r="F69" s="21">
        <v>190000</v>
      </c>
      <c r="G69" s="22">
        <f t="shared" si="2"/>
        <v>501388.88888888893</v>
      </c>
      <c r="H69" s="23">
        <f t="shared" si="3"/>
        <v>0.50138888888888888</v>
      </c>
      <c r="I69">
        <f t="shared" si="4"/>
        <v>9500</v>
      </c>
      <c r="J69">
        <f t="shared" si="5"/>
        <v>9.5</v>
      </c>
      <c r="K69" s="23">
        <f t="shared" si="6"/>
        <v>19000000</v>
      </c>
      <c r="L69" s="23">
        <f t="shared" si="7"/>
        <v>19</v>
      </c>
      <c r="M69">
        <f t="shared" si="15"/>
        <v>1200</v>
      </c>
      <c r="N69" s="23">
        <f t="shared" si="8"/>
        <v>4.32</v>
      </c>
      <c r="O69" s="23">
        <f t="shared" si="0"/>
        <v>23.82138888888889</v>
      </c>
      <c r="P69" s="23">
        <f t="shared" si="9"/>
        <v>1.701527777777778</v>
      </c>
      <c r="Q69" s="23">
        <f t="shared" si="11"/>
        <v>41.236488095238109</v>
      </c>
      <c r="R69" s="23">
        <f t="shared" si="12"/>
        <v>41.236488095238109</v>
      </c>
      <c r="S69">
        <f t="shared" si="10"/>
        <v>0</v>
      </c>
      <c r="T69">
        <f t="shared" si="10"/>
        <v>0</v>
      </c>
    </row>
    <row r="70" spans="1:20" x14ac:dyDescent="0.35">
      <c r="A70" s="181">
        <v>41701</v>
      </c>
      <c r="B70" s="182">
        <v>1</v>
      </c>
      <c r="C70" s="20">
        <f t="shared" si="1"/>
        <v>0.1</v>
      </c>
      <c r="D70" s="20">
        <f t="shared" si="14"/>
        <v>0.45</v>
      </c>
      <c r="E70" s="20">
        <f t="shared" si="13"/>
        <v>29.770000000000014</v>
      </c>
      <c r="F70" s="21">
        <v>190000</v>
      </c>
      <c r="G70" s="22">
        <f t="shared" si="2"/>
        <v>26388.888888888891</v>
      </c>
      <c r="H70" s="23">
        <f t="shared" si="3"/>
        <v>2.6388888888888889E-2</v>
      </c>
      <c r="I70">
        <f t="shared" si="4"/>
        <v>500</v>
      </c>
      <c r="J70">
        <f t="shared" si="5"/>
        <v>0.5</v>
      </c>
      <c r="K70" s="23">
        <f t="shared" si="6"/>
        <v>1000000</v>
      </c>
      <c r="L70" s="23">
        <f t="shared" si="7"/>
        <v>1</v>
      </c>
      <c r="M70">
        <f t="shared" si="15"/>
        <v>1200</v>
      </c>
      <c r="N70" s="23">
        <f t="shared" si="8"/>
        <v>4.32</v>
      </c>
      <c r="O70" s="23">
        <f t="shared" si="0"/>
        <v>5.3463888888888889</v>
      </c>
      <c r="P70" s="23">
        <f t="shared" si="9"/>
        <v>0.38188492063492063</v>
      </c>
      <c r="Q70" s="23">
        <f t="shared" si="11"/>
        <v>41.618373015873033</v>
      </c>
      <c r="R70" s="23">
        <f t="shared" si="12"/>
        <v>41.618373015873033</v>
      </c>
      <c r="S70">
        <f t="shared" si="10"/>
        <v>0</v>
      </c>
      <c r="T70">
        <f t="shared" si="10"/>
        <v>0</v>
      </c>
    </row>
    <row r="71" spans="1:20" x14ac:dyDescent="0.35">
      <c r="A71" s="181">
        <v>41702</v>
      </c>
      <c r="B71" s="182">
        <v>2.4</v>
      </c>
      <c r="C71" s="20">
        <f t="shared" si="1"/>
        <v>0.24</v>
      </c>
      <c r="D71" s="20">
        <f t="shared" si="14"/>
        <v>0.45</v>
      </c>
      <c r="E71" s="20">
        <f t="shared" si="13"/>
        <v>29.560000000000013</v>
      </c>
      <c r="F71" s="21">
        <v>190000</v>
      </c>
      <c r="G71" s="22">
        <f t="shared" si="2"/>
        <v>63333.333333333336</v>
      </c>
      <c r="H71" s="23">
        <f t="shared" si="3"/>
        <v>6.3333333333333339E-2</v>
      </c>
      <c r="I71">
        <f t="shared" si="4"/>
        <v>1200</v>
      </c>
      <c r="J71">
        <f t="shared" si="5"/>
        <v>1.2</v>
      </c>
      <c r="K71" s="23">
        <f t="shared" si="6"/>
        <v>2400000</v>
      </c>
      <c r="L71" s="23">
        <f t="shared" si="7"/>
        <v>2.4</v>
      </c>
      <c r="M71">
        <f t="shared" si="15"/>
        <v>1200</v>
      </c>
      <c r="N71" s="23">
        <f t="shared" si="8"/>
        <v>4.32</v>
      </c>
      <c r="O71" s="23">
        <f t="shared" si="0"/>
        <v>6.7833333333333341</v>
      </c>
      <c r="P71" s="23">
        <f t="shared" si="9"/>
        <v>0.48452380952380963</v>
      </c>
      <c r="Q71" s="23">
        <f t="shared" si="11"/>
        <v>42.10289682539684</v>
      </c>
      <c r="R71" s="23">
        <f t="shared" si="12"/>
        <v>42.10289682539684</v>
      </c>
      <c r="S71">
        <f t="shared" si="10"/>
        <v>0</v>
      </c>
      <c r="T71">
        <f t="shared" si="10"/>
        <v>0</v>
      </c>
    </row>
    <row r="72" spans="1:20" x14ac:dyDescent="0.35">
      <c r="A72" s="181">
        <v>41703</v>
      </c>
      <c r="B72" s="182">
        <v>23.8</v>
      </c>
      <c r="C72" s="20">
        <f t="shared" si="1"/>
        <v>2.3800000000000003</v>
      </c>
      <c r="D72" s="20">
        <f t="shared" si="14"/>
        <v>0.45</v>
      </c>
      <c r="E72" s="20">
        <f t="shared" si="13"/>
        <v>31.490000000000013</v>
      </c>
      <c r="F72" s="21">
        <v>190000</v>
      </c>
      <c r="G72" s="22">
        <f t="shared" si="2"/>
        <v>628055.55555555562</v>
      </c>
      <c r="H72" s="23">
        <f t="shared" si="3"/>
        <v>0.62805555555555559</v>
      </c>
      <c r="I72">
        <f t="shared" si="4"/>
        <v>11900.000000000004</v>
      </c>
      <c r="J72">
        <f t="shared" si="5"/>
        <v>11.900000000000004</v>
      </c>
      <c r="K72" s="23">
        <f t="shared" si="6"/>
        <v>23800000.000000007</v>
      </c>
      <c r="L72" s="23">
        <f t="shared" si="7"/>
        <v>23.800000000000008</v>
      </c>
      <c r="M72">
        <f t="shared" si="15"/>
        <v>1200</v>
      </c>
      <c r="N72" s="23">
        <f t="shared" si="8"/>
        <v>4.32</v>
      </c>
      <c r="O72" s="23">
        <f t="shared" si="0"/>
        <v>28.748055555555563</v>
      </c>
      <c r="P72" s="23">
        <f t="shared" si="9"/>
        <v>2.0534325396825404</v>
      </c>
      <c r="Q72" s="23">
        <f t="shared" si="11"/>
        <v>44.15632936507938</v>
      </c>
      <c r="R72" s="23">
        <f t="shared" si="12"/>
        <v>44.15632936507938</v>
      </c>
      <c r="S72">
        <f t="shared" si="10"/>
        <v>0</v>
      </c>
      <c r="T72">
        <f t="shared" si="10"/>
        <v>0</v>
      </c>
    </row>
    <row r="73" spans="1:20" x14ac:dyDescent="0.35">
      <c r="A73" s="181">
        <v>41704</v>
      </c>
      <c r="B73" s="182">
        <v>8.6</v>
      </c>
      <c r="C73" s="20">
        <f t="shared" si="1"/>
        <v>0.86</v>
      </c>
      <c r="D73" s="20">
        <f t="shared" si="14"/>
        <v>0.45</v>
      </c>
      <c r="E73" s="20">
        <f t="shared" si="13"/>
        <v>31.900000000000016</v>
      </c>
      <c r="F73" s="21">
        <v>190000</v>
      </c>
      <c r="G73" s="22">
        <f t="shared" si="2"/>
        <v>226944.44444444447</v>
      </c>
      <c r="H73" s="23">
        <f t="shared" si="3"/>
        <v>0.22694444444444448</v>
      </c>
      <c r="I73">
        <f t="shared" si="4"/>
        <v>4300</v>
      </c>
      <c r="J73">
        <f t="shared" si="5"/>
        <v>4.3</v>
      </c>
      <c r="K73" s="23">
        <f t="shared" si="6"/>
        <v>8600000</v>
      </c>
      <c r="L73" s="23">
        <f t="shared" si="7"/>
        <v>8.6</v>
      </c>
      <c r="M73">
        <f t="shared" si="15"/>
        <v>1200</v>
      </c>
      <c r="N73" s="23">
        <f t="shared" si="8"/>
        <v>4.32</v>
      </c>
      <c r="O73" s="23">
        <f t="shared" ref="O73:O136" si="16">N73+L73+H73</f>
        <v>13.146944444444445</v>
      </c>
      <c r="P73" s="23">
        <f t="shared" si="9"/>
        <v>0.93906746031746047</v>
      </c>
      <c r="Q73" s="23">
        <f t="shared" si="11"/>
        <v>45.09539682539684</v>
      </c>
      <c r="R73" s="23">
        <f t="shared" si="12"/>
        <v>45.09539682539684</v>
      </c>
      <c r="S73">
        <f t="shared" si="10"/>
        <v>0</v>
      </c>
      <c r="T73">
        <f t="shared" si="10"/>
        <v>0</v>
      </c>
    </row>
    <row r="74" spans="1:20" x14ac:dyDescent="0.35">
      <c r="A74" s="181">
        <v>41705</v>
      </c>
      <c r="B74" s="182">
        <v>34</v>
      </c>
      <c r="C74" s="20">
        <f t="shared" ref="C74:C137" si="17">IF(B74/1000*$B$2&lt;=$B$3,B74/1000*$B$2,$B$3)</f>
        <v>2.5</v>
      </c>
      <c r="D74" s="20">
        <f t="shared" si="14"/>
        <v>0.45</v>
      </c>
      <c r="E74" s="20">
        <f t="shared" si="13"/>
        <v>33.950000000000017</v>
      </c>
      <c r="F74" s="21">
        <v>190000</v>
      </c>
      <c r="G74" s="22">
        <f t="shared" ref="G74:G137" si="18">F74*C74/$G$1</f>
        <v>659722.22222222225</v>
      </c>
      <c r="H74" s="23">
        <f t="shared" ref="H74:H137" si="19">G74/1000000</f>
        <v>0.65972222222222221</v>
      </c>
      <c r="I74">
        <f t="shared" ref="I74:I137" si="20">((C74*1000)*$J$2)/$J$1</f>
        <v>12500</v>
      </c>
      <c r="J74">
        <f t="shared" ref="J74:J137" si="21">I74/1000</f>
        <v>12.5</v>
      </c>
      <c r="K74" s="23">
        <f t="shared" ref="K74:K137" si="22">J74*$J$3*(10^6)</f>
        <v>25000000</v>
      </c>
      <c r="L74" s="23">
        <f t="shared" ref="L74:L137" si="23">J74*$J$3</f>
        <v>25</v>
      </c>
      <c r="M74">
        <f t="shared" ref="M74:M137" si="24">(24)*$M$1</f>
        <v>1200</v>
      </c>
      <c r="N74" s="23">
        <f t="shared" ref="N74:N137" si="25">(M74*3600)/1000000</f>
        <v>4.32</v>
      </c>
      <c r="O74" s="23">
        <f t="shared" si="16"/>
        <v>29.979722222222222</v>
      </c>
      <c r="P74" s="23">
        <f t="shared" ref="P74:P137" si="26">(O74/$P$1)/$P$2</f>
        <v>2.1414087301587301</v>
      </c>
      <c r="Q74" s="23">
        <f t="shared" si="11"/>
        <v>47.23680555555557</v>
      </c>
      <c r="R74" s="23">
        <f t="shared" si="12"/>
        <v>47.23680555555557</v>
      </c>
      <c r="S74">
        <f t="shared" ref="S74:T137" si="27">IF(Q74=0,1,0)</f>
        <v>0</v>
      </c>
      <c r="T74">
        <f t="shared" si="27"/>
        <v>0</v>
      </c>
    </row>
    <row r="75" spans="1:20" x14ac:dyDescent="0.35">
      <c r="A75" s="181">
        <v>41706</v>
      </c>
      <c r="B75" s="182">
        <v>52.4</v>
      </c>
      <c r="C75" s="20">
        <f t="shared" si="17"/>
        <v>2.5</v>
      </c>
      <c r="D75" s="20">
        <f t="shared" si="14"/>
        <v>0.45</v>
      </c>
      <c r="E75" s="20">
        <f t="shared" si="13"/>
        <v>36.000000000000014</v>
      </c>
      <c r="F75" s="21">
        <v>190000</v>
      </c>
      <c r="G75" s="22">
        <f t="shared" si="18"/>
        <v>659722.22222222225</v>
      </c>
      <c r="H75" s="23">
        <f t="shared" si="19"/>
        <v>0.65972222222222221</v>
      </c>
      <c r="I75">
        <f t="shared" si="20"/>
        <v>12500</v>
      </c>
      <c r="J75">
        <f t="shared" si="21"/>
        <v>12.5</v>
      </c>
      <c r="K75" s="23">
        <f t="shared" si="22"/>
        <v>25000000</v>
      </c>
      <c r="L75" s="23">
        <f t="shared" si="23"/>
        <v>25</v>
      </c>
      <c r="M75">
        <f t="shared" si="24"/>
        <v>1200</v>
      </c>
      <c r="N75" s="23">
        <f t="shared" si="25"/>
        <v>4.32</v>
      </c>
      <c r="O75" s="23">
        <f t="shared" si="16"/>
        <v>29.979722222222222</v>
      </c>
      <c r="P75" s="23">
        <f t="shared" si="26"/>
        <v>2.1414087301587301</v>
      </c>
      <c r="Q75" s="23">
        <f t="shared" ref="Q75:Q138" si="28">IF(Q74+P75&gt;250,0,Q74+P75)</f>
        <v>49.3782142857143</v>
      </c>
      <c r="R75" s="23">
        <f t="shared" ref="R75:R138" si="29">IF(R74+P75&gt;100,0,R74+P75)</f>
        <v>49.3782142857143</v>
      </c>
      <c r="S75">
        <f t="shared" si="27"/>
        <v>0</v>
      </c>
      <c r="T75">
        <f t="shared" si="27"/>
        <v>0</v>
      </c>
    </row>
    <row r="76" spans="1:20" x14ac:dyDescent="0.35">
      <c r="A76" s="181">
        <v>41707</v>
      </c>
      <c r="B76" s="182">
        <v>10.6</v>
      </c>
      <c r="C76" s="20">
        <f t="shared" si="17"/>
        <v>1.06</v>
      </c>
      <c r="D76" s="20">
        <f t="shared" si="14"/>
        <v>0.45</v>
      </c>
      <c r="E76" s="20">
        <f t="shared" ref="E76:E139" si="30">E75+C76-D76</f>
        <v>36.610000000000014</v>
      </c>
      <c r="F76" s="21">
        <v>190000</v>
      </c>
      <c r="G76" s="22">
        <f t="shared" si="18"/>
        <v>279722.22222222225</v>
      </c>
      <c r="H76" s="23">
        <f t="shared" si="19"/>
        <v>0.27972222222222226</v>
      </c>
      <c r="I76">
        <f t="shared" si="20"/>
        <v>5300</v>
      </c>
      <c r="J76">
        <f t="shared" si="21"/>
        <v>5.3</v>
      </c>
      <c r="K76" s="23">
        <f t="shared" si="22"/>
        <v>10600000</v>
      </c>
      <c r="L76" s="23">
        <f t="shared" si="23"/>
        <v>10.6</v>
      </c>
      <c r="M76">
        <f t="shared" si="24"/>
        <v>1200</v>
      </c>
      <c r="N76" s="23">
        <f t="shared" si="25"/>
        <v>4.32</v>
      </c>
      <c r="O76" s="23">
        <f t="shared" si="16"/>
        <v>15.199722222222222</v>
      </c>
      <c r="P76" s="23">
        <f t="shared" si="26"/>
        <v>1.0856944444444445</v>
      </c>
      <c r="Q76" s="23">
        <f t="shared" si="28"/>
        <v>50.463908730158742</v>
      </c>
      <c r="R76" s="23">
        <f t="shared" si="29"/>
        <v>50.463908730158742</v>
      </c>
      <c r="S76">
        <f t="shared" si="27"/>
        <v>0</v>
      </c>
      <c r="T76">
        <f t="shared" si="27"/>
        <v>0</v>
      </c>
    </row>
    <row r="77" spans="1:20" x14ac:dyDescent="0.35">
      <c r="A77" s="181">
        <v>41708</v>
      </c>
      <c r="B77" s="182">
        <v>2.4</v>
      </c>
      <c r="C77" s="20">
        <f t="shared" si="17"/>
        <v>0.24</v>
      </c>
      <c r="D77" s="20">
        <f t="shared" si="14"/>
        <v>0.45</v>
      </c>
      <c r="E77" s="20">
        <f t="shared" si="30"/>
        <v>36.400000000000013</v>
      </c>
      <c r="F77" s="21">
        <v>190000</v>
      </c>
      <c r="G77" s="22">
        <f t="shared" si="18"/>
        <v>63333.333333333336</v>
      </c>
      <c r="H77" s="23">
        <f t="shared" si="19"/>
        <v>6.3333333333333339E-2</v>
      </c>
      <c r="I77">
        <f t="shared" si="20"/>
        <v>1200</v>
      </c>
      <c r="J77">
        <f t="shared" si="21"/>
        <v>1.2</v>
      </c>
      <c r="K77" s="23">
        <f t="shared" si="22"/>
        <v>2400000</v>
      </c>
      <c r="L77" s="23">
        <f t="shared" si="23"/>
        <v>2.4</v>
      </c>
      <c r="M77">
        <f t="shared" si="24"/>
        <v>1200</v>
      </c>
      <c r="N77" s="23">
        <f t="shared" si="25"/>
        <v>4.32</v>
      </c>
      <c r="O77" s="23">
        <f t="shared" si="16"/>
        <v>6.7833333333333341</v>
      </c>
      <c r="P77" s="23">
        <f t="shared" si="26"/>
        <v>0.48452380952380963</v>
      </c>
      <c r="Q77" s="23">
        <f t="shared" si="28"/>
        <v>50.94843253968255</v>
      </c>
      <c r="R77" s="23">
        <f t="shared" si="29"/>
        <v>50.94843253968255</v>
      </c>
      <c r="S77">
        <f t="shared" si="27"/>
        <v>0</v>
      </c>
      <c r="T77">
        <f t="shared" si="27"/>
        <v>0</v>
      </c>
    </row>
    <row r="78" spans="1:20" x14ac:dyDescent="0.35">
      <c r="A78" s="181">
        <v>41709</v>
      </c>
      <c r="B78" s="182">
        <v>0</v>
      </c>
      <c r="C78" s="20">
        <f t="shared" si="17"/>
        <v>0</v>
      </c>
      <c r="D78" s="20">
        <f t="shared" si="14"/>
        <v>0.45</v>
      </c>
      <c r="E78" s="20">
        <f t="shared" si="30"/>
        <v>35.95000000000001</v>
      </c>
      <c r="F78" s="21">
        <v>190000</v>
      </c>
      <c r="G78" s="22">
        <f t="shared" si="18"/>
        <v>0</v>
      </c>
      <c r="H78" s="23">
        <f t="shared" si="19"/>
        <v>0</v>
      </c>
      <c r="I78">
        <f t="shared" si="20"/>
        <v>0</v>
      </c>
      <c r="J78">
        <f t="shared" si="21"/>
        <v>0</v>
      </c>
      <c r="K78" s="23">
        <f t="shared" si="22"/>
        <v>0</v>
      </c>
      <c r="L78" s="23">
        <f t="shared" si="23"/>
        <v>0</v>
      </c>
      <c r="M78">
        <f t="shared" si="24"/>
        <v>1200</v>
      </c>
      <c r="N78" s="23">
        <f t="shared" si="25"/>
        <v>4.32</v>
      </c>
      <c r="O78" s="23">
        <f t="shared" si="16"/>
        <v>4.32</v>
      </c>
      <c r="P78" s="23">
        <f t="shared" si="26"/>
        <v>0.30857142857142861</v>
      </c>
      <c r="Q78" s="23">
        <f t="shared" si="28"/>
        <v>51.257003968253976</v>
      </c>
      <c r="R78" s="23">
        <f t="shared" si="29"/>
        <v>51.257003968253976</v>
      </c>
      <c r="S78">
        <f t="shared" si="27"/>
        <v>0</v>
      </c>
      <c r="T78">
        <f t="shared" si="27"/>
        <v>0</v>
      </c>
    </row>
    <row r="79" spans="1:20" x14ac:dyDescent="0.35">
      <c r="A79" s="181">
        <v>41710</v>
      </c>
      <c r="B79" s="182">
        <v>2.8</v>
      </c>
      <c r="C79" s="20">
        <f t="shared" si="17"/>
        <v>0.27999999999999997</v>
      </c>
      <c r="D79" s="20">
        <f t="shared" si="14"/>
        <v>0.45</v>
      </c>
      <c r="E79" s="20">
        <f t="shared" si="30"/>
        <v>35.780000000000008</v>
      </c>
      <c r="F79" s="21">
        <v>190000</v>
      </c>
      <c r="G79" s="22">
        <f t="shared" si="18"/>
        <v>73888.888888888876</v>
      </c>
      <c r="H79" s="23">
        <f t="shared" si="19"/>
        <v>7.3888888888888879E-2</v>
      </c>
      <c r="I79">
        <f t="shared" si="20"/>
        <v>1399.9999999999995</v>
      </c>
      <c r="J79">
        <f t="shared" si="21"/>
        <v>1.3999999999999995</v>
      </c>
      <c r="K79" s="23">
        <f t="shared" si="22"/>
        <v>2799999.9999999991</v>
      </c>
      <c r="L79" s="23">
        <f t="shared" si="23"/>
        <v>2.7999999999999989</v>
      </c>
      <c r="M79">
        <f t="shared" si="24"/>
        <v>1200</v>
      </c>
      <c r="N79" s="23">
        <f t="shared" si="25"/>
        <v>4.32</v>
      </c>
      <c r="O79" s="23">
        <f t="shared" si="16"/>
        <v>7.1938888888888881</v>
      </c>
      <c r="P79" s="23">
        <f t="shared" si="26"/>
        <v>0.51384920634920639</v>
      </c>
      <c r="Q79" s="23">
        <f t="shared" si="28"/>
        <v>51.770853174603182</v>
      </c>
      <c r="R79" s="23">
        <f t="shared" si="29"/>
        <v>51.770853174603182</v>
      </c>
      <c r="S79">
        <f t="shared" si="27"/>
        <v>0</v>
      </c>
      <c r="T79">
        <f t="shared" si="27"/>
        <v>0</v>
      </c>
    </row>
    <row r="80" spans="1:20" x14ac:dyDescent="0.35">
      <c r="A80" s="181">
        <v>41711</v>
      </c>
      <c r="B80" s="182">
        <v>20.2</v>
      </c>
      <c r="C80" s="20">
        <f t="shared" si="17"/>
        <v>2.02</v>
      </c>
      <c r="D80" s="20">
        <f t="shared" si="14"/>
        <v>0.45</v>
      </c>
      <c r="E80" s="20">
        <f t="shared" si="30"/>
        <v>37.350000000000009</v>
      </c>
      <c r="F80" s="21">
        <v>190000</v>
      </c>
      <c r="G80" s="22">
        <f t="shared" si="18"/>
        <v>533055.55555555562</v>
      </c>
      <c r="H80" s="23">
        <f t="shared" si="19"/>
        <v>0.53305555555555562</v>
      </c>
      <c r="I80">
        <f t="shared" si="20"/>
        <v>10100</v>
      </c>
      <c r="J80">
        <f t="shared" si="21"/>
        <v>10.1</v>
      </c>
      <c r="K80" s="23">
        <f t="shared" si="22"/>
        <v>20200000</v>
      </c>
      <c r="L80" s="23">
        <f t="shared" si="23"/>
        <v>20.2</v>
      </c>
      <c r="M80">
        <f t="shared" si="24"/>
        <v>1200</v>
      </c>
      <c r="N80" s="23">
        <f t="shared" si="25"/>
        <v>4.32</v>
      </c>
      <c r="O80" s="23">
        <f t="shared" si="16"/>
        <v>25.053055555555556</v>
      </c>
      <c r="P80" s="23">
        <f t="shared" si="26"/>
        <v>1.7895039682539684</v>
      </c>
      <c r="Q80" s="23">
        <f t="shared" si="28"/>
        <v>53.56035714285715</v>
      </c>
      <c r="R80" s="23">
        <f t="shared" si="29"/>
        <v>53.56035714285715</v>
      </c>
      <c r="S80">
        <f t="shared" si="27"/>
        <v>0</v>
      </c>
      <c r="T80">
        <f t="shared" si="27"/>
        <v>0</v>
      </c>
    </row>
    <row r="81" spans="1:20" x14ac:dyDescent="0.35">
      <c r="A81" s="181">
        <v>41712</v>
      </c>
      <c r="B81" s="182">
        <v>13.8</v>
      </c>
      <c r="C81" s="20">
        <f t="shared" si="17"/>
        <v>1.3800000000000001</v>
      </c>
      <c r="D81" s="20">
        <f t="shared" si="14"/>
        <v>0.45</v>
      </c>
      <c r="E81" s="20">
        <f t="shared" si="30"/>
        <v>38.280000000000008</v>
      </c>
      <c r="F81" s="21">
        <v>190000</v>
      </c>
      <c r="G81" s="22">
        <f t="shared" si="18"/>
        <v>364166.66666666669</v>
      </c>
      <c r="H81" s="23">
        <f t="shared" si="19"/>
        <v>0.36416666666666669</v>
      </c>
      <c r="I81">
        <f t="shared" si="20"/>
        <v>6900.0000000000018</v>
      </c>
      <c r="J81">
        <f t="shared" si="21"/>
        <v>6.9000000000000021</v>
      </c>
      <c r="K81" s="23">
        <f t="shared" si="22"/>
        <v>13800000.000000004</v>
      </c>
      <c r="L81" s="23">
        <f t="shared" si="23"/>
        <v>13.800000000000004</v>
      </c>
      <c r="M81">
        <f t="shared" si="24"/>
        <v>1200</v>
      </c>
      <c r="N81" s="23">
        <f t="shared" si="25"/>
        <v>4.32</v>
      </c>
      <c r="O81" s="23">
        <f t="shared" si="16"/>
        <v>18.48416666666667</v>
      </c>
      <c r="P81" s="23">
        <f t="shared" si="26"/>
        <v>1.3202976190476194</v>
      </c>
      <c r="Q81" s="23">
        <f t="shared" si="28"/>
        <v>54.880654761904772</v>
      </c>
      <c r="R81" s="23">
        <f t="shared" si="29"/>
        <v>54.880654761904772</v>
      </c>
      <c r="S81">
        <f t="shared" si="27"/>
        <v>0</v>
      </c>
      <c r="T81">
        <f t="shared" si="27"/>
        <v>0</v>
      </c>
    </row>
    <row r="82" spans="1:20" x14ac:dyDescent="0.35">
      <c r="A82" s="181">
        <v>41713</v>
      </c>
      <c r="B82" s="182">
        <v>22.8</v>
      </c>
      <c r="C82" s="20">
        <f t="shared" si="17"/>
        <v>2.2800000000000002</v>
      </c>
      <c r="D82" s="20">
        <f t="shared" si="14"/>
        <v>0.45</v>
      </c>
      <c r="E82" s="20">
        <f t="shared" si="30"/>
        <v>40.110000000000007</v>
      </c>
      <c r="F82" s="21">
        <v>190000</v>
      </c>
      <c r="G82" s="22">
        <f t="shared" si="18"/>
        <v>601666.66666666674</v>
      </c>
      <c r="H82" s="23">
        <f t="shared" si="19"/>
        <v>0.60166666666666679</v>
      </c>
      <c r="I82">
        <f t="shared" si="20"/>
        <v>11400.000000000004</v>
      </c>
      <c r="J82">
        <f t="shared" si="21"/>
        <v>11.400000000000004</v>
      </c>
      <c r="K82" s="23">
        <f t="shared" si="22"/>
        <v>22800000.000000007</v>
      </c>
      <c r="L82" s="23">
        <f t="shared" si="23"/>
        <v>22.800000000000008</v>
      </c>
      <c r="M82">
        <f t="shared" si="24"/>
        <v>1200</v>
      </c>
      <c r="N82" s="23">
        <f t="shared" si="25"/>
        <v>4.32</v>
      </c>
      <c r="O82" s="23">
        <f t="shared" si="16"/>
        <v>27.721666666666675</v>
      </c>
      <c r="P82" s="23">
        <f t="shared" si="26"/>
        <v>1.9801190476190484</v>
      </c>
      <c r="Q82" s="23">
        <f t="shared" si="28"/>
        <v>56.86077380952382</v>
      </c>
      <c r="R82" s="23">
        <f t="shared" si="29"/>
        <v>56.86077380952382</v>
      </c>
      <c r="S82">
        <f t="shared" si="27"/>
        <v>0</v>
      </c>
      <c r="T82">
        <f t="shared" si="27"/>
        <v>0</v>
      </c>
    </row>
    <row r="83" spans="1:20" x14ac:dyDescent="0.35">
      <c r="A83" s="181">
        <v>41714</v>
      </c>
      <c r="B83" s="182">
        <v>5.4</v>
      </c>
      <c r="C83" s="20">
        <f t="shared" si="17"/>
        <v>0.54</v>
      </c>
      <c r="D83" s="20">
        <f t="shared" si="14"/>
        <v>0.45</v>
      </c>
      <c r="E83" s="20">
        <f t="shared" si="30"/>
        <v>40.200000000000003</v>
      </c>
      <c r="F83" s="21">
        <v>190000</v>
      </c>
      <c r="G83" s="22">
        <f t="shared" si="18"/>
        <v>142500</v>
      </c>
      <c r="H83" s="23">
        <f t="shared" si="19"/>
        <v>0.14249999999999999</v>
      </c>
      <c r="I83">
        <f t="shared" si="20"/>
        <v>2700</v>
      </c>
      <c r="J83">
        <f t="shared" si="21"/>
        <v>2.7</v>
      </c>
      <c r="K83" s="23">
        <f t="shared" si="22"/>
        <v>5400000</v>
      </c>
      <c r="L83" s="23">
        <f t="shared" si="23"/>
        <v>5.4</v>
      </c>
      <c r="M83">
        <f t="shared" si="24"/>
        <v>1200</v>
      </c>
      <c r="N83" s="23">
        <f t="shared" si="25"/>
        <v>4.32</v>
      </c>
      <c r="O83" s="23">
        <f t="shared" si="16"/>
        <v>9.8625000000000007</v>
      </c>
      <c r="P83" s="23">
        <f t="shared" si="26"/>
        <v>0.70446428571428577</v>
      </c>
      <c r="Q83" s="23">
        <f t="shared" si="28"/>
        <v>57.565238095238108</v>
      </c>
      <c r="R83" s="23">
        <f t="shared" si="29"/>
        <v>57.565238095238108</v>
      </c>
      <c r="S83">
        <f t="shared" si="27"/>
        <v>0</v>
      </c>
      <c r="T83">
        <f t="shared" si="27"/>
        <v>0</v>
      </c>
    </row>
    <row r="84" spans="1:20" x14ac:dyDescent="0.35">
      <c r="A84" s="181">
        <v>41715</v>
      </c>
      <c r="B84" s="182">
        <v>0.4</v>
      </c>
      <c r="C84" s="20">
        <f t="shared" si="17"/>
        <v>0.04</v>
      </c>
      <c r="D84" s="20">
        <f t="shared" si="14"/>
        <v>0.45</v>
      </c>
      <c r="E84" s="20">
        <f t="shared" si="30"/>
        <v>39.79</v>
      </c>
      <c r="F84" s="21">
        <v>190000</v>
      </c>
      <c r="G84" s="22">
        <f t="shared" si="18"/>
        <v>10555.555555555557</v>
      </c>
      <c r="H84" s="23">
        <f t="shared" si="19"/>
        <v>1.0555555555555556E-2</v>
      </c>
      <c r="I84">
        <f t="shared" si="20"/>
        <v>200</v>
      </c>
      <c r="J84">
        <f t="shared" si="21"/>
        <v>0.2</v>
      </c>
      <c r="K84" s="23">
        <f t="shared" si="22"/>
        <v>400000</v>
      </c>
      <c r="L84" s="23">
        <f t="shared" si="23"/>
        <v>0.4</v>
      </c>
      <c r="M84">
        <f t="shared" si="24"/>
        <v>1200</v>
      </c>
      <c r="N84" s="23">
        <f t="shared" si="25"/>
        <v>4.32</v>
      </c>
      <c r="O84" s="23">
        <f t="shared" si="16"/>
        <v>4.7305555555555561</v>
      </c>
      <c r="P84" s="23">
        <f t="shared" si="26"/>
        <v>0.33789682539682547</v>
      </c>
      <c r="Q84" s="23">
        <f t="shared" si="28"/>
        <v>57.903134920634933</v>
      </c>
      <c r="R84" s="23">
        <f t="shared" si="29"/>
        <v>57.903134920634933</v>
      </c>
      <c r="S84">
        <f t="shared" si="27"/>
        <v>0</v>
      </c>
      <c r="T84">
        <f t="shared" si="27"/>
        <v>0</v>
      </c>
    </row>
    <row r="85" spans="1:20" x14ac:dyDescent="0.35">
      <c r="A85" s="181">
        <v>41716</v>
      </c>
      <c r="B85" s="182">
        <v>31</v>
      </c>
      <c r="C85" s="20">
        <f t="shared" si="17"/>
        <v>2.5</v>
      </c>
      <c r="D85" s="20">
        <f t="shared" si="14"/>
        <v>0.45</v>
      </c>
      <c r="E85" s="20">
        <f t="shared" si="30"/>
        <v>41.839999999999996</v>
      </c>
      <c r="F85" s="21">
        <v>190000</v>
      </c>
      <c r="G85" s="22">
        <f t="shared" si="18"/>
        <v>659722.22222222225</v>
      </c>
      <c r="H85" s="23">
        <f t="shared" si="19"/>
        <v>0.65972222222222221</v>
      </c>
      <c r="I85">
        <f t="shared" si="20"/>
        <v>12500</v>
      </c>
      <c r="J85">
        <f t="shared" si="21"/>
        <v>12.5</v>
      </c>
      <c r="K85" s="23">
        <f t="shared" si="22"/>
        <v>25000000</v>
      </c>
      <c r="L85" s="23">
        <f t="shared" si="23"/>
        <v>25</v>
      </c>
      <c r="M85">
        <f t="shared" si="24"/>
        <v>1200</v>
      </c>
      <c r="N85" s="23">
        <f t="shared" si="25"/>
        <v>4.32</v>
      </c>
      <c r="O85" s="23">
        <f t="shared" si="16"/>
        <v>29.979722222222222</v>
      </c>
      <c r="P85" s="23">
        <f t="shared" si="26"/>
        <v>2.1414087301587301</v>
      </c>
      <c r="Q85" s="23">
        <f t="shared" si="28"/>
        <v>60.044543650793663</v>
      </c>
      <c r="R85" s="23">
        <f t="shared" si="29"/>
        <v>60.044543650793663</v>
      </c>
      <c r="S85">
        <f t="shared" si="27"/>
        <v>0</v>
      </c>
      <c r="T85">
        <f t="shared" si="27"/>
        <v>0</v>
      </c>
    </row>
    <row r="86" spans="1:20" x14ac:dyDescent="0.35">
      <c r="A86" s="181">
        <v>41717</v>
      </c>
      <c r="B86" s="182">
        <v>1.6</v>
      </c>
      <c r="C86" s="20">
        <f t="shared" si="17"/>
        <v>0.16</v>
      </c>
      <c r="D86" s="20">
        <f t="shared" si="14"/>
        <v>0.45</v>
      </c>
      <c r="E86" s="20">
        <f t="shared" si="30"/>
        <v>41.54999999999999</v>
      </c>
      <c r="F86" s="21">
        <v>190000</v>
      </c>
      <c r="G86" s="22">
        <f t="shared" si="18"/>
        <v>42222.222222222226</v>
      </c>
      <c r="H86" s="23">
        <f t="shared" si="19"/>
        <v>4.2222222222222223E-2</v>
      </c>
      <c r="I86">
        <f t="shared" si="20"/>
        <v>800</v>
      </c>
      <c r="J86">
        <f t="shared" si="21"/>
        <v>0.8</v>
      </c>
      <c r="K86" s="23">
        <f t="shared" si="22"/>
        <v>1600000</v>
      </c>
      <c r="L86" s="23">
        <f t="shared" si="23"/>
        <v>1.6</v>
      </c>
      <c r="M86">
        <f t="shared" si="24"/>
        <v>1200</v>
      </c>
      <c r="N86" s="23">
        <f t="shared" si="25"/>
        <v>4.32</v>
      </c>
      <c r="O86" s="23">
        <f t="shared" si="16"/>
        <v>5.9622222222222225</v>
      </c>
      <c r="P86" s="23">
        <f t="shared" si="26"/>
        <v>0.4258730158730159</v>
      </c>
      <c r="Q86" s="23">
        <f t="shared" si="28"/>
        <v>60.470416666666679</v>
      </c>
      <c r="R86" s="23">
        <f t="shared" si="29"/>
        <v>60.470416666666679</v>
      </c>
      <c r="S86">
        <f t="shared" si="27"/>
        <v>0</v>
      </c>
      <c r="T86">
        <f t="shared" si="27"/>
        <v>0</v>
      </c>
    </row>
    <row r="87" spans="1:20" x14ac:dyDescent="0.35">
      <c r="A87" s="181">
        <v>41718</v>
      </c>
      <c r="B87" s="182">
        <v>1.6</v>
      </c>
      <c r="C87" s="20">
        <f t="shared" si="17"/>
        <v>0.16</v>
      </c>
      <c r="D87" s="20">
        <f t="shared" si="14"/>
        <v>0.45</v>
      </c>
      <c r="E87" s="20">
        <f t="shared" si="30"/>
        <v>41.259999999999984</v>
      </c>
      <c r="F87" s="21">
        <v>190000</v>
      </c>
      <c r="G87" s="22">
        <f t="shared" si="18"/>
        <v>42222.222222222226</v>
      </c>
      <c r="H87" s="23">
        <f t="shared" si="19"/>
        <v>4.2222222222222223E-2</v>
      </c>
      <c r="I87">
        <f t="shared" si="20"/>
        <v>800</v>
      </c>
      <c r="J87">
        <f t="shared" si="21"/>
        <v>0.8</v>
      </c>
      <c r="K87" s="23">
        <f t="shared" si="22"/>
        <v>1600000</v>
      </c>
      <c r="L87" s="23">
        <f t="shared" si="23"/>
        <v>1.6</v>
      </c>
      <c r="M87">
        <f t="shared" si="24"/>
        <v>1200</v>
      </c>
      <c r="N87" s="23">
        <f t="shared" si="25"/>
        <v>4.32</v>
      </c>
      <c r="O87" s="23">
        <f t="shared" si="16"/>
        <v>5.9622222222222225</v>
      </c>
      <c r="P87" s="23">
        <f t="shared" si="26"/>
        <v>0.4258730158730159</v>
      </c>
      <c r="Q87" s="23">
        <f t="shared" si="28"/>
        <v>60.896289682539695</v>
      </c>
      <c r="R87" s="23">
        <f t="shared" si="29"/>
        <v>60.896289682539695</v>
      </c>
      <c r="S87">
        <f t="shared" si="27"/>
        <v>0</v>
      </c>
      <c r="T87">
        <f t="shared" si="27"/>
        <v>0</v>
      </c>
    </row>
    <row r="88" spans="1:20" x14ac:dyDescent="0.35">
      <c r="A88" s="181">
        <v>41719</v>
      </c>
      <c r="B88" s="182">
        <v>7.6</v>
      </c>
      <c r="C88" s="20">
        <f t="shared" si="17"/>
        <v>0.76</v>
      </c>
      <c r="D88" s="20">
        <f t="shared" si="14"/>
        <v>0.45</v>
      </c>
      <c r="E88" s="20">
        <f t="shared" si="30"/>
        <v>41.569999999999979</v>
      </c>
      <c r="F88" s="21">
        <v>190000</v>
      </c>
      <c r="G88" s="22">
        <f t="shared" si="18"/>
        <v>200555.55555555556</v>
      </c>
      <c r="H88" s="23">
        <f t="shared" si="19"/>
        <v>0.20055555555555557</v>
      </c>
      <c r="I88">
        <f t="shared" si="20"/>
        <v>3800</v>
      </c>
      <c r="J88">
        <f t="shared" si="21"/>
        <v>3.8</v>
      </c>
      <c r="K88" s="23">
        <f t="shared" si="22"/>
        <v>7600000</v>
      </c>
      <c r="L88" s="23">
        <f t="shared" si="23"/>
        <v>7.6</v>
      </c>
      <c r="M88">
        <f t="shared" si="24"/>
        <v>1200</v>
      </c>
      <c r="N88" s="23">
        <f t="shared" si="25"/>
        <v>4.32</v>
      </c>
      <c r="O88" s="23">
        <f t="shared" si="16"/>
        <v>12.120555555555555</v>
      </c>
      <c r="P88" s="23">
        <f t="shared" si="26"/>
        <v>0.86575396825396822</v>
      </c>
      <c r="Q88" s="23">
        <f t="shared" si="28"/>
        <v>61.762043650793665</v>
      </c>
      <c r="R88" s="23">
        <f t="shared" si="29"/>
        <v>61.762043650793665</v>
      </c>
      <c r="S88">
        <f t="shared" si="27"/>
        <v>0</v>
      </c>
      <c r="T88">
        <f t="shared" si="27"/>
        <v>0</v>
      </c>
    </row>
    <row r="89" spans="1:20" x14ac:dyDescent="0.35">
      <c r="A89" s="181">
        <v>41720</v>
      </c>
      <c r="B89" s="182">
        <v>2.6</v>
      </c>
      <c r="C89" s="20">
        <f t="shared" si="17"/>
        <v>0.26</v>
      </c>
      <c r="D89" s="20">
        <f t="shared" si="14"/>
        <v>0.45</v>
      </c>
      <c r="E89" s="20">
        <f t="shared" si="30"/>
        <v>41.379999999999974</v>
      </c>
      <c r="F89" s="21">
        <v>190000</v>
      </c>
      <c r="G89" s="22">
        <f t="shared" si="18"/>
        <v>68611.111111111109</v>
      </c>
      <c r="H89" s="23">
        <f t="shared" si="19"/>
        <v>6.8611111111111109E-2</v>
      </c>
      <c r="I89">
        <f t="shared" si="20"/>
        <v>1300</v>
      </c>
      <c r="J89">
        <f t="shared" si="21"/>
        <v>1.3</v>
      </c>
      <c r="K89" s="23">
        <f t="shared" si="22"/>
        <v>2600000</v>
      </c>
      <c r="L89" s="23">
        <f t="shared" si="23"/>
        <v>2.6</v>
      </c>
      <c r="M89">
        <f t="shared" si="24"/>
        <v>1200</v>
      </c>
      <c r="N89" s="23">
        <f t="shared" si="25"/>
        <v>4.32</v>
      </c>
      <c r="O89" s="23">
        <f t="shared" si="16"/>
        <v>6.9886111111111111</v>
      </c>
      <c r="P89" s="23">
        <f t="shared" si="26"/>
        <v>0.49918650793650798</v>
      </c>
      <c r="Q89" s="23">
        <f t="shared" si="28"/>
        <v>62.261230158730172</v>
      </c>
      <c r="R89" s="23">
        <f t="shared" si="29"/>
        <v>62.261230158730172</v>
      </c>
      <c r="S89">
        <f t="shared" si="27"/>
        <v>0</v>
      </c>
      <c r="T89">
        <f t="shared" si="27"/>
        <v>0</v>
      </c>
    </row>
    <row r="90" spans="1:20" x14ac:dyDescent="0.35">
      <c r="A90" s="181">
        <v>41721</v>
      </c>
      <c r="B90" s="182">
        <v>0</v>
      </c>
      <c r="C90" s="20">
        <f t="shared" si="17"/>
        <v>0</v>
      </c>
      <c r="D90" s="20">
        <f t="shared" si="14"/>
        <v>0.45</v>
      </c>
      <c r="E90" s="20">
        <f t="shared" si="30"/>
        <v>40.929999999999971</v>
      </c>
      <c r="F90" s="21">
        <v>190000</v>
      </c>
      <c r="G90" s="22">
        <f t="shared" si="18"/>
        <v>0</v>
      </c>
      <c r="H90" s="23">
        <f t="shared" si="19"/>
        <v>0</v>
      </c>
      <c r="I90">
        <f t="shared" si="20"/>
        <v>0</v>
      </c>
      <c r="J90">
        <f t="shared" si="21"/>
        <v>0</v>
      </c>
      <c r="K90" s="23">
        <f t="shared" si="22"/>
        <v>0</v>
      </c>
      <c r="L90" s="23">
        <f t="shared" si="23"/>
        <v>0</v>
      </c>
      <c r="M90">
        <f t="shared" si="24"/>
        <v>1200</v>
      </c>
      <c r="N90" s="23">
        <f t="shared" si="25"/>
        <v>4.32</v>
      </c>
      <c r="O90" s="23">
        <f t="shared" si="16"/>
        <v>4.32</v>
      </c>
      <c r="P90" s="23">
        <f t="shared" si="26"/>
        <v>0.30857142857142861</v>
      </c>
      <c r="Q90" s="23">
        <f t="shared" si="28"/>
        <v>62.569801587301598</v>
      </c>
      <c r="R90" s="23">
        <f t="shared" si="29"/>
        <v>62.569801587301598</v>
      </c>
      <c r="S90">
        <f t="shared" si="27"/>
        <v>0</v>
      </c>
      <c r="T90">
        <f t="shared" si="27"/>
        <v>0</v>
      </c>
    </row>
    <row r="91" spans="1:20" x14ac:dyDescent="0.35">
      <c r="A91" s="181">
        <v>41722</v>
      </c>
      <c r="B91" s="182">
        <v>4</v>
      </c>
      <c r="C91" s="20">
        <f t="shared" si="17"/>
        <v>0.4</v>
      </c>
      <c r="D91" s="20">
        <f t="shared" si="14"/>
        <v>0.45</v>
      </c>
      <c r="E91" s="20">
        <f t="shared" si="30"/>
        <v>40.879999999999967</v>
      </c>
      <c r="F91" s="21">
        <v>190000</v>
      </c>
      <c r="G91" s="22">
        <f t="shared" si="18"/>
        <v>105555.55555555556</v>
      </c>
      <c r="H91" s="23">
        <f t="shared" si="19"/>
        <v>0.10555555555555556</v>
      </c>
      <c r="I91">
        <f t="shared" si="20"/>
        <v>2000</v>
      </c>
      <c r="J91">
        <f t="shared" si="21"/>
        <v>2</v>
      </c>
      <c r="K91" s="23">
        <f t="shared" si="22"/>
        <v>4000000</v>
      </c>
      <c r="L91" s="23">
        <f t="shared" si="23"/>
        <v>4</v>
      </c>
      <c r="M91">
        <f t="shared" si="24"/>
        <v>1200</v>
      </c>
      <c r="N91" s="23">
        <f t="shared" si="25"/>
        <v>4.32</v>
      </c>
      <c r="O91" s="23">
        <f t="shared" si="16"/>
        <v>8.4255555555555564</v>
      </c>
      <c r="P91" s="23">
        <f t="shared" si="26"/>
        <v>0.60182539682539693</v>
      </c>
      <c r="Q91" s="23">
        <f t="shared" si="28"/>
        <v>63.171626984126995</v>
      </c>
      <c r="R91" s="23">
        <f t="shared" si="29"/>
        <v>63.171626984126995</v>
      </c>
      <c r="S91">
        <f t="shared" si="27"/>
        <v>0</v>
      </c>
      <c r="T91">
        <f t="shared" si="27"/>
        <v>0</v>
      </c>
    </row>
    <row r="92" spans="1:20" x14ac:dyDescent="0.35">
      <c r="A92" s="181">
        <v>41723</v>
      </c>
      <c r="B92" s="182">
        <v>31</v>
      </c>
      <c r="C92" s="20">
        <f t="shared" si="17"/>
        <v>2.5</v>
      </c>
      <c r="D92" s="20">
        <f t="shared" si="14"/>
        <v>0.45</v>
      </c>
      <c r="E92" s="20">
        <f t="shared" si="30"/>
        <v>42.929999999999964</v>
      </c>
      <c r="F92" s="21">
        <v>190000</v>
      </c>
      <c r="G92" s="22">
        <f t="shared" si="18"/>
        <v>659722.22222222225</v>
      </c>
      <c r="H92" s="23">
        <f t="shared" si="19"/>
        <v>0.65972222222222221</v>
      </c>
      <c r="I92">
        <f t="shared" si="20"/>
        <v>12500</v>
      </c>
      <c r="J92">
        <f t="shared" si="21"/>
        <v>12.5</v>
      </c>
      <c r="K92" s="23">
        <f t="shared" si="22"/>
        <v>25000000</v>
      </c>
      <c r="L92" s="23">
        <f t="shared" si="23"/>
        <v>25</v>
      </c>
      <c r="M92">
        <f t="shared" si="24"/>
        <v>1200</v>
      </c>
      <c r="N92" s="23">
        <f t="shared" si="25"/>
        <v>4.32</v>
      </c>
      <c r="O92" s="23">
        <f t="shared" si="16"/>
        <v>29.979722222222222</v>
      </c>
      <c r="P92" s="23">
        <f t="shared" si="26"/>
        <v>2.1414087301587301</v>
      </c>
      <c r="Q92" s="23">
        <f t="shared" si="28"/>
        <v>65.313035714285718</v>
      </c>
      <c r="R92" s="23">
        <f t="shared" si="29"/>
        <v>65.313035714285718</v>
      </c>
      <c r="S92">
        <f t="shared" si="27"/>
        <v>0</v>
      </c>
      <c r="T92">
        <f t="shared" si="27"/>
        <v>0</v>
      </c>
    </row>
    <row r="93" spans="1:20" x14ac:dyDescent="0.35">
      <c r="A93" s="181">
        <v>41724</v>
      </c>
      <c r="B93" s="182">
        <v>0.2</v>
      </c>
      <c r="C93" s="20">
        <f t="shared" si="17"/>
        <v>0.02</v>
      </c>
      <c r="D93" s="20">
        <f t="shared" si="14"/>
        <v>0.45</v>
      </c>
      <c r="E93" s="20">
        <f t="shared" si="30"/>
        <v>42.499999999999964</v>
      </c>
      <c r="F93" s="21">
        <v>190000</v>
      </c>
      <c r="G93" s="22">
        <f t="shared" si="18"/>
        <v>5277.7777777777783</v>
      </c>
      <c r="H93" s="23">
        <f t="shared" si="19"/>
        <v>5.2777777777777779E-3</v>
      </c>
      <c r="I93">
        <f t="shared" si="20"/>
        <v>100</v>
      </c>
      <c r="J93">
        <f t="shared" si="21"/>
        <v>0.1</v>
      </c>
      <c r="K93" s="23">
        <f t="shared" si="22"/>
        <v>200000</v>
      </c>
      <c r="L93" s="23">
        <f t="shared" si="23"/>
        <v>0.2</v>
      </c>
      <c r="M93">
        <f t="shared" si="24"/>
        <v>1200</v>
      </c>
      <c r="N93" s="23">
        <f t="shared" si="25"/>
        <v>4.32</v>
      </c>
      <c r="O93" s="23">
        <f t="shared" si="16"/>
        <v>4.5252777777777782</v>
      </c>
      <c r="P93" s="23">
        <f t="shared" si="26"/>
        <v>0.32323412698412701</v>
      </c>
      <c r="Q93" s="23">
        <f t="shared" si="28"/>
        <v>65.636269841269851</v>
      </c>
      <c r="R93" s="23">
        <f t="shared" si="29"/>
        <v>65.636269841269851</v>
      </c>
      <c r="S93">
        <f t="shared" si="27"/>
        <v>0</v>
      </c>
      <c r="T93">
        <f t="shared" si="27"/>
        <v>0</v>
      </c>
    </row>
    <row r="94" spans="1:20" x14ac:dyDescent="0.35">
      <c r="A94" s="181">
        <v>41725</v>
      </c>
      <c r="B94" s="182">
        <v>4.4000000000000004</v>
      </c>
      <c r="C94" s="20">
        <f t="shared" si="17"/>
        <v>0.44</v>
      </c>
      <c r="D94" s="20">
        <f t="shared" si="14"/>
        <v>0.45</v>
      </c>
      <c r="E94" s="20">
        <f t="shared" si="30"/>
        <v>42.489999999999959</v>
      </c>
      <c r="F94" s="21">
        <v>190000</v>
      </c>
      <c r="G94" s="22">
        <f t="shared" si="18"/>
        <v>116111.11111111111</v>
      </c>
      <c r="H94" s="23">
        <f t="shared" si="19"/>
        <v>0.11611111111111111</v>
      </c>
      <c r="I94">
        <f t="shared" si="20"/>
        <v>2200</v>
      </c>
      <c r="J94">
        <f t="shared" si="21"/>
        <v>2.2000000000000002</v>
      </c>
      <c r="K94" s="23">
        <f t="shared" si="22"/>
        <v>4400000</v>
      </c>
      <c r="L94" s="23">
        <f t="shared" si="23"/>
        <v>4.4000000000000004</v>
      </c>
      <c r="M94">
        <f t="shared" si="24"/>
        <v>1200</v>
      </c>
      <c r="N94" s="23">
        <f t="shared" si="25"/>
        <v>4.32</v>
      </c>
      <c r="O94" s="23">
        <f t="shared" si="16"/>
        <v>8.8361111111111121</v>
      </c>
      <c r="P94" s="23">
        <f t="shared" si="26"/>
        <v>0.63115079365079374</v>
      </c>
      <c r="Q94" s="23">
        <f t="shared" si="28"/>
        <v>66.26742063492064</v>
      </c>
      <c r="R94" s="23">
        <f t="shared" si="29"/>
        <v>66.26742063492064</v>
      </c>
      <c r="S94">
        <f t="shared" si="27"/>
        <v>0</v>
      </c>
      <c r="T94">
        <f t="shared" si="27"/>
        <v>0</v>
      </c>
    </row>
    <row r="95" spans="1:20" x14ac:dyDescent="0.35">
      <c r="A95" s="181">
        <v>41726</v>
      </c>
      <c r="B95" s="182">
        <v>23.6</v>
      </c>
      <c r="C95" s="20">
        <f t="shared" si="17"/>
        <v>2.3600000000000003</v>
      </c>
      <c r="D95" s="20">
        <f t="shared" si="14"/>
        <v>0.45</v>
      </c>
      <c r="E95" s="20">
        <f t="shared" si="30"/>
        <v>44.399999999999956</v>
      </c>
      <c r="F95" s="21">
        <v>190000</v>
      </c>
      <c r="G95" s="22">
        <f t="shared" si="18"/>
        <v>622777.77777777787</v>
      </c>
      <c r="H95" s="23">
        <f t="shared" si="19"/>
        <v>0.62277777777777787</v>
      </c>
      <c r="I95">
        <f t="shared" si="20"/>
        <v>11800.000000000004</v>
      </c>
      <c r="J95">
        <f t="shared" si="21"/>
        <v>11.800000000000004</v>
      </c>
      <c r="K95" s="23">
        <f t="shared" si="22"/>
        <v>23600000.000000007</v>
      </c>
      <c r="L95" s="23">
        <f t="shared" si="23"/>
        <v>23.600000000000009</v>
      </c>
      <c r="M95">
        <f t="shared" si="24"/>
        <v>1200</v>
      </c>
      <c r="N95" s="23">
        <f t="shared" si="25"/>
        <v>4.32</v>
      </c>
      <c r="O95" s="23">
        <f t="shared" si="16"/>
        <v>28.542777777777786</v>
      </c>
      <c r="P95" s="23">
        <f t="shared" si="26"/>
        <v>2.0387698412698421</v>
      </c>
      <c r="Q95" s="23">
        <f t="shared" si="28"/>
        <v>68.30619047619048</v>
      </c>
      <c r="R95" s="23">
        <f t="shared" si="29"/>
        <v>68.30619047619048</v>
      </c>
      <c r="S95">
        <f t="shared" si="27"/>
        <v>0</v>
      </c>
      <c r="T95">
        <f t="shared" si="27"/>
        <v>0</v>
      </c>
    </row>
    <row r="96" spans="1:20" x14ac:dyDescent="0.35">
      <c r="A96" s="181">
        <v>41727</v>
      </c>
      <c r="B96" s="182">
        <v>41.6</v>
      </c>
      <c r="C96" s="20">
        <f t="shared" si="17"/>
        <v>2.5</v>
      </c>
      <c r="D96" s="20">
        <f t="shared" si="14"/>
        <v>0.45</v>
      </c>
      <c r="E96" s="20">
        <f t="shared" si="30"/>
        <v>46.449999999999953</v>
      </c>
      <c r="F96" s="21">
        <v>190000</v>
      </c>
      <c r="G96" s="22">
        <f t="shared" si="18"/>
        <v>659722.22222222225</v>
      </c>
      <c r="H96" s="23">
        <f t="shared" si="19"/>
        <v>0.65972222222222221</v>
      </c>
      <c r="I96">
        <f t="shared" si="20"/>
        <v>12500</v>
      </c>
      <c r="J96">
        <f t="shared" si="21"/>
        <v>12.5</v>
      </c>
      <c r="K96" s="23">
        <f t="shared" si="22"/>
        <v>25000000</v>
      </c>
      <c r="L96" s="23">
        <f t="shared" si="23"/>
        <v>25</v>
      </c>
      <c r="M96">
        <f t="shared" si="24"/>
        <v>1200</v>
      </c>
      <c r="N96" s="23">
        <f t="shared" si="25"/>
        <v>4.32</v>
      </c>
      <c r="O96" s="23">
        <f t="shared" si="16"/>
        <v>29.979722222222222</v>
      </c>
      <c r="P96" s="23">
        <f t="shared" si="26"/>
        <v>2.1414087301587301</v>
      </c>
      <c r="Q96" s="23">
        <f t="shared" si="28"/>
        <v>70.44759920634921</v>
      </c>
      <c r="R96" s="23">
        <f t="shared" si="29"/>
        <v>70.44759920634921</v>
      </c>
      <c r="S96">
        <f t="shared" si="27"/>
        <v>0</v>
      </c>
      <c r="T96">
        <f t="shared" si="27"/>
        <v>0</v>
      </c>
    </row>
    <row r="97" spans="1:20" x14ac:dyDescent="0.35">
      <c r="A97" s="181">
        <v>41728</v>
      </c>
      <c r="B97" s="182">
        <v>3</v>
      </c>
      <c r="C97" s="20">
        <f t="shared" si="17"/>
        <v>0.3</v>
      </c>
      <c r="D97" s="20">
        <f t="shared" si="14"/>
        <v>0.45</v>
      </c>
      <c r="E97" s="20">
        <f t="shared" si="30"/>
        <v>46.299999999999947</v>
      </c>
      <c r="F97" s="21">
        <v>190000</v>
      </c>
      <c r="G97" s="22">
        <f t="shared" si="18"/>
        <v>79166.666666666672</v>
      </c>
      <c r="H97" s="23">
        <f t="shared" si="19"/>
        <v>7.9166666666666677E-2</v>
      </c>
      <c r="I97">
        <f t="shared" si="20"/>
        <v>1500</v>
      </c>
      <c r="J97">
        <f t="shared" si="21"/>
        <v>1.5</v>
      </c>
      <c r="K97" s="23">
        <f t="shared" si="22"/>
        <v>3000000</v>
      </c>
      <c r="L97" s="23">
        <f t="shared" si="23"/>
        <v>3</v>
      </c>
      <c r="M97">
        <f t="shared" si="24"/>
        <v>1200</v>
      </c>
      <c r="N97" s="23">
        <f t="shared" si="25"/>
        <v>4.32</v>
      </c>
      <c r="O97" s="23">
        <f t="shared" si="16"/>
        <v>7.3991666666666669</v>
      </c>
      <c r="P97" s="23">
        <f t="shared" si="26"/>
        <v>0.52851190476190479</v>
      </c>
      <c r="Q97" s="23">
        <f t="shared" si="28"/>
        <v>70.976111111111109</v>
      </c>
      <c r="R97" s="23">
        <f t="shared" si="29"/>
        <v>70.976111111111109</v>
      </c>
      <c r="S97">
        <f t="shared" si="27"/>
        <v>0</v>
      </c>
      <c r="T97">
        <f t="shared" si="27"/>
        <v>0</v>
      </c>
    </row>
    <row r="98" spans="1:20" x14ac:dyDescent="0.35">
      <c r="A98" s="181">
        <v>41729</v>
      </c>
      <c r="B98" s="182">
        <v>0</v>
      </c>
      <c r="C98" s="20">
        <f t="shared" si="17"/>
        <v>0</v>
      </c>
      <c r="D98" s="20">
        <f t="shared" si="14"/>
        <v>0.45</v>
      </c>
      <c r="E98" s="20">
        <f t="shared" si="30"/>
        <v>45.849999999999945</v>
      </c>
      <c r="F98" s="21">
        <v>190000</v>
      </c>
      <c r="G98" s="22">
        <f t="shared" si="18"/>
        <v>0</v>
      </c>
      <c r="H98" s="23">
        <f t="shared" si="19"/>
        <v>0</v>
      </c>
      <c r="I98">
        <f t="shared" si="20"/>
        <v>0</v>
      </c>
      <c r="J98">
        <f t="shared" si="21"/>
        <v>0</v>
      </c>
      <c r="K98" s="23">
        <f t="shared" si="22"/>
        <v>0</v>
      </c>
      <c r="L98" s="23">
        <f t="shared" si="23"/>
        <v>0</v>
      </c>
      <c r="M98">
        <f t="shared" si="24"/>
        <v>1200</v>
      </c>
      <c r="N98" s="23">
        <f t="shared" si="25"/>
        <v>4.32</v>
      </c>
      <c r="O98" s="23">
        <f t="shared" si="16"/>
        <v>4.32</v>
      </c>
      <c r="P98" s="23">
        <f t="shared" si="26"/>
        <v>0.30857142857142861</v>
      </c>
      <c r="Q98" s="23">
        <f t="shared" si="28"/>
        <v>71.284682539682535</v>
      </c>
      <c r="R98" s="23">
        <f t="shared" si="29"/>
        <v>71.284682539682535</v>
      </c>
      <c r="S98">
        <f t="shared" si="27"/>
        <v>0</v>
      </c>
      <c r="T98">
        <f t="shared" si="27"/>
        <v>0</v>
      </c>
    </row>
    <row r="99" spans="1:20" x14ac:dyDescent="0.35">
      <c r="A99" s="181">
        <v>41730</v>
      </c>
      <c r="B99" s="182">
        <v>0</v>
      </c>
      <c r="C99" s="20">
        <f t="shared" si="17"/>
        <v>0</v>
      </c>
      <c r="D99" s="20">
        <f t="shared" si="14"/>
        <v>0.45</v>
      </c>
      <c r="E99" s="20">
        <f t="shared" si="30"/>
        <v>45.399999999999942</v>
      </c>
      <c r="F99" s="21">
        <v>190000</v>
      </c>
      <c r="G99" s="22">
        <f t="shared" si="18"/>
        <v>0</v>
      </c>
      <c r="H99" s="23">
        <f t="shared" si="19"/>
        <v>0</v>
      </c>
      <c r="I99">
        <f t="shared" si="20"/>
        <v>0</v>
      </c>
      <c r="J99">
        <f t="shared" si="21"/>
        <v>0</v>
      </c>
      <c r="K99" s="23">
        <f t="shared" si="22"/>
        <v>0</v>
      </c>
      <c r="L99" s="23">
        <f t="shared" si="23"/>
        <v>0</v>
      </c>
      <c r="M99">
        <f t="shared" si="24"/>
        <v>1200</v>
      </c>
      <c r="N99" s="23">
        <f t="shared" si="25"/>
        <v>4.32</v>
      </c>
      <c r="O99" s="23">
        <f t="shared" si="16"/>
        <v>4.32</v>
      </c>
      <c r="P99" s="23">
        <f t="shared" si="26"/>
        <v>0.30857142857142861</v>
      </c>
      <c r="Q99" s="23">
        <f t="shared" si="28"/>
        <v>71.593253968253961</v>
      </c>
      <c r="R99" s="23">
        <f t="shared" si="29"/>
        <v>71.593253968253961</v>
      </c>
      <c r="S99">
        <f t="shared" si="27"/>
        <v>0</v>
      </c>
      <c r="T99">
        <f t="shared" si="27"/>
        <v>0</v>
      </c>
    </row>
    <row r="100" spans="1:20" x14ac:dyDescent="0.35">
      <c r="A100" s="181">
        <v>41731</v>
      </c>
      <c r="B100" s="182">
        <v>5.6</v>
      </c>
      <c r="C100" s="20">
        <f t="shared" si="17"/>
        <v>0.55999999999999994</v>
      </c>
      <c r="D100" s="20">
        <f t="shared" si="14"/>
        <v>0.45</v>
      </c>
      <c r="E100" s="20">
        <f t="shared" si="30"/>
        <v>45.509999999999941</v>
      </c>
      <c r="F100" s="21">
        <v>190000</v>
      </c>
      <c r="G100" s="22">
        <f t="shared" si="18"/>
        <v>147777.77777777775</v>
      </c>
      <c r="H100" s="23">
        <f t="shared" si="19"/>
        <v>0.14777777777777776</v>
      </c>
      <c r="I100">
        <f t="shared" si="20"/>
        <v>2799.9999999999991</v>
      </c>
      <c r="J100">
        <f t="shared" si="21"/>
        <v>2.7999999999999989</v>
      </c>
      <c r="K100" s="23">
        <f t="shared" si="22"/>
        <v>5599999.9999999981</v>
      </c>
      <c r="L100" s="23">
        <f t="shared" si="23"/>
        <v>5.5999999999999979</v>
      </c>
      <c r="M100">
        <f t="shared" si="24"/>
        <v>1200</v>
      </c>
      <c r="N100" s="23">
        <f t="shared" si="25"/>
        <v>4.32</v>
      </c>
      <c r="O100" s="23">
        <f t="shared" si="16"/>
        <v>10.067777777777776</v>
      </c>
      <c r="P100" s="23">
        <f t="shared" si="26"/>
        <v>0.71912698412698406</v>
      </c>
      <c r="Q100" s="23">
        <f t="shared" si="28"/>
        <v>72.312380952380948</v>
      </c>
      <c r="R100" s="23">
        <f t="shared" si="29"/>
        <v>72.312380952380948</v>
      </c>
      <c r="S100">
        <f t="shared" si="27"/>
        <v>0</v>
      </c>
      <c r="T100">
        <f t="shared" si="27"/>
        <v>0</v>
      </c>
    </row>
    <row r="101" spans="1:20" x14ac:dyDescent="0.35">
      <c r="A101" s="181">
        <v>41732</v>
      </c>
      <c r="B101" s="182">
        <v>20.399999999999999</v>
      </c>
      <c r="C101" s="20">
        <f t="shared" si="17"/>
        <v>2.0399999999999996</v>
      </c>
      <c r="D101" s="20">
        <f t="shared" si="14"/>
        <v>0.45</v>
      </c>
      <c r="E101" s="20">
        <f t="shared" si="30"/>
        <v>47.099999999999937</v>
      </c>
      <c r="F101" s="21">
        <v>190000</v>
      </c>
      <c r="G101" s="22">
        <f t="shared" si="18"/>
        <v>538333.33333333326</v>
      </c>
      <c r="H101" s="23">
        <f t="shared" si="19"/>
        <v>0.53833333333333322</v>
      </c>
      <c r="I101">
        <f t="shared" si="20"/>
        <v>10199.999999999996</v>
      </c>
      <c r="J101">
        <f t="shared" si="21"/>
        <v>10.199999999999996</v>
      </c>
      <c r="K101" s="23">
        <f t="shared" si="22"/>
        <v>20399999.999999993</v>
      </c>
      <c r="L101" s="23">
        <f t="shared" si="23"/>
        <v>20.399999999999991</v>
      </c>
      <c r="M101">
        <f t="shared" si="24"/>
        <v>1200</v>
      </c>
      <c r="N101" s="23">
        <f t="shared" si="25"/>
        <v>4.32</v>
      </c>
      <c r="O101" s="23">
        <f t="shared" si="16"/>
        <v>25.258333333333326</v>
      </c>
      <c r="P101" s="23">
        <f t="shared" si="26"/>
        <v>1.8041666666666663</v>
      </c>
      <c r="Q101" s="23">
        <f t="shared" si="28"/>
        <v>74.116547619047608</v>
      </c>
      <c r="R101" s="23">
        <f t="shared" si="29"/>
        <v>74.116547619047608</v>
      </c>
      <c r="S101">
        <f t="shared" si="27"/>
        <v>0</v>
      </c>
      <c r="T101">
        <f t="shared" si="27"/>
        <v>0</v>
      </c>
    </row>
    <row r="102" spans="1:20" x14ac:dyDescent="0.35">
      <c r="A102" s="181">
        <v>41733</v>
      </c>
      <c r="B102" s="182">
        <v>2.6</v>
      </c>
      <c r="C102" s="20">
        <f t="shared" si="17"/>
        <v>0.26</v>
      </c>
      <c r="D102" s="20">
        <f t="shared" si="14"/>
        <v>0.45</v>
      </c>
      <c r="E102" s="20">
        <f t="shared" si="30"/>
        <v>46.909999999999933</v>
      </c>
      <c r="F102" s="21">
        <v>190000</v>
      </c>
      <c r="G102" s="22">
        <f t="shared" si="18"/>
        <v>68611.111111111109</v>
      </c>
      <c r="H102" s="23">
        <f t="shared" si="19"/>
        <v>6.8611111111111109E-2</v>
      </c>
      <c r="I102">
        <f t="shared" si="20"/>
        <v>1300</v>
      </c>
      <c r="J102">
        <f t="shared" si="21"/>
        <v>1.3</v>
      </c>
      <c r="K102" s="23">
        <f t="shared" si="22"/>
        <v>2600000</v>
      </c>
      <c r="L102" s="23">
        <f t="shared" si="23"/>
        <v>2.6</v>
      </c>
      <c r="M102">
        <f t="shared" si="24"/>
        <v>1200</v>
      </c>
      <c r="N102" s="23">
        <f t="shared" si="25"/>
        <v>4.32</v>
      </c>
      <c r="O102" s="23">
        <f t="shared" si="16"/>
        <v>6.9886111111111111</v>
      </c>
      <c r="P102" s="23">
        <f t="shared" si="26"/>
        <v>0.49918650793650798</v>
      </c>
      <c r="Q102" s="23">
        <f t="shared" si="28"/>
        <v>74.615734126984123</v>
      </c>
      <c r="R102" s="23">
        <f t="shared" si="29"/>
        <v>74.615734126984123</v>
      </c>
      <c r="S102">
        <f t="shared" si="27"/>
        <v>0</v>
      </c>
      <c r="T102">
        <f t="shared" si="27"/>
        <v>0</v>
      </c>
    </row>
    <row r="103" spans="1:20" x14ac:dyDescent="0.35">
      <c r="A103" s="181">
        <v>41734</v>
      </c>
      <c r="B103" s="182">
        <v>15.9</v>
      </c>
      <c r="C103" s="20">
        <f t="shared" si="17"/>
        <v>1.59</v>
      </c>
      <c r="D103" s="20">
        <f t="shared" si="14"/>
        <v>0.45</v>
      </c>
      <c r="E103" s="20">
        <f t="shared" si="30"/>
        <v>48.049999999999933</v>
      </c>
      <c r="F103" s="21">
        <v>190000</v>
      </c>
      <c r="G103" s="22">
        <f t="shared" si="18"/>
        <v>419583.33333333337</v>
      </c>
      <c r="H103" s="23">
        <f t="shared" si="19"/>
        <v>0.41958333333333336</v>
      </c>
      <c r="I103">
        <f t="shared" si="20"/>
        <v>7950</v>
      </c>
      <c r="J103">
        <f t="shared" si="21"/>
        <v>7.95</v>
      </c>
      <c r="K103" s="23">
        <f t="shared" si="22"/>
        <v>15900000</v>
      </c>
      <c r="L103" s="23">
        <f t="shared" si="23"/>
        <v>15.9</v>
      </c>
      <c r="M103">
        <f t="shared" si="24"/>
        <v>1200</v>
      </c>
      <c r="N103" s="23">
        <f t="shared" si="25"/>
        <v>4.32</v>
      </c>
      <c r="O103" s="23">
        <f t="shared" si="16"/>
        <v>20.639583333333331</v>
      </c>
      <c r="P103" s="23">
        <f t="shared" si="26"/>
        <v>1.4742559523809522</v>
      </c>
      <c r="Q103" s="23">
        <f t="shared" si="28"/>
        <v>76.08999007936508</v>
      </c>
      <c r="R103" s="23">
        <f t="shared" si="29"/>
        <v>76.08999007936508</v>
      </c>
      <c r="S103">
        <f t="shared" si="27"/>
        <v>0</v>
      </c>
      <c r="T103">
        <f t="shared" si="27"/>
        <v>0</v>
      </c>
    </row>
    <row r="104" spans="1:20" x14ac:dyDescent="0.35">
      <c r="A104" s="181">
        <v>41735</v>
      </c>
      <c r="B104" s="182">
        <v>9.4</v>
      </c>
      <c r="C104" s="20">
        <f t="shared" si="17"/>
        <v>0.94000000000000006</v>
      </c>
      <c r="D104" s="20">
        <f t="shared" ref="D104:D167" si="31">$B$4/1000</f>
        <v>0.45</v>
      </c>
      <c r="E104" s="20">
        <f t="shared" si="30"/>
        <v>48.539999999999928</v>
      </c>
      <c r="F104" s="21">
        <v>190000</v>
      </c>
      <c r="G104" s="22">
        <f t="shared" si="18"/>
        <v>248055.55555555556</v>
      </c>
      <c r="H104" s="23">
        <f t="shared" si="19"/>
        <v>0.24805555555555556</v>
      </c>
      <c r="I104">
        <f t="shared" si="20"/>
        <v>4700.0000000000009</v>
      </c>
      <c r="J104">
        <f t="shared" si="21"/>
        <v>4.7000000000000011</v>
      </c>
      <c r="K104" s="23">
        <f t="shared" si="22"/>
        <v>9400000.0000000019</v>
      </c>
      <c r="L104" s="23">
        <f t="shared" si="23"/>
        <v>9.4000000000000021</v>
      </c>
      <c r="M104">
        <f t="shared" si="24"/>
        <v>1200</v>
      </c>
      <c r="N104" s="23">
        <f t="shared" si="25"/>
        <v>4.32</v>
      </c>
      <c r="O104" s="23">
        <f t="shared" si="16"/>
        <v>13.968055555555559</v>
      </c>
      <c r="P104" s="23">
        <f t="shared" si="26"/>
        <v>0.9977182539682542</v>
      </c>
      <c r="Q104" s="23">
        <f t="shared" si="28"/>
        <v>77.087708333333339</v>
      </c>
      <c r="R104" s="23">
        <f t="shared" si="29"/>
        <v>77.087708333333339</v>
      </c>
      <c r="S104">
        <f t="shared" si="27"/>
        <v>0</v>
      </c>
      <c r="T104">
        <f t="shared" si="27"/>
        <v>0</v>
      </c>
    </row>
    <row r="105" spans="1:20" x14ac:dyDescent="0.35">
      <c r="A105" s="181">
        <v>41736</v>
      </c>
      <c r="B105" s="182">
        <v>13.6</v>
      </c>
      <c r="C105" s="20">
        <f t="shared" si="17"/>
        <v>1.3599999999999999</v>
      </c>
      <c r="D105" s="20">
        <f t="shared" si="31"/>
        <v>0.45</v>
      </c>
      <c r="E105" s="20">
        <f t="shared" si="30"/>
        <v>49.449999999999925</v>
      </c>
      <c r="F105" s="21">
        <v>190000</v>
      </c>
      <c r="G105" s="22">
        <f t="shared" si="18"/>
        <v>358888.88888888888</v>
      </c>
      <c r="H105" s="23">
        <f t="shared" si="19"/>
        <v>0.35888888888888887</v>
      </c>
      <c r="I105">
        <f t="shared" si="20"/>
        <v>6799.9999999999982</v>
      </c>
      <c r="J105">
        <f t="shared" si="21"/>
        <v>6.799999999999998</v>
      </c>
      <c r="K105" s="23">
        <f t="shared" si="22"/>
        <v>13599999.999999996</v>
      </c>
      <c r="L105" s="23">
        <f t="shared" si="23"/>
        <v>13.599999999999996</v>
      </c>
      <c r="M105">
        <f t="shared" si="24"/>
        <v>1200</v>
      </c>
      <c r="N105" s="23">
        <f t="shared" si="25"/>
        <v>4.32</v>
      </c>
      <c r="O105" s="23">
        <f t="shared" si="16"/>
        <v>18.278888888888883</v>
      </c>
      <c r="P105" s="23">
        <f t="shared" si="26"/>
        <v>1.3056349206349203</v>
      </c>
      <c r="Q105" s="23">
        <f t="shared" si="28"/>
        <v>78.393343253968254</v>
      </c>
      <c r="R105" s="23">
        <f t="shared" si="29"/>
        <v>78.393343253968254</v>
      </c>
      <c r="S105">
        <f t="shared" si="27"/>
        <v>0</v>
      </c>
      <c r="T105">
        <f t="shared" si="27"/>
        <v>0</v>
      </c>
    </row>
    <row r="106" spans="1:20" x14ac:dyDescent="0.35">
      <c r="A106" s="181">
        <v>41737</v>
      </c>
      <c r="B106" s="182">
        <v>5.6</v>
      </c>
      <c r="C106" s="20">
        <f t="shared" si="17"/>
        <v>0.55999999999999994</v>
      </c>
      <c r="D106" s="20">
        <f t="shared" si="31"/>
        <v>0.45</v>
      </c>
      <c r="E106" s="20">
        <f t="shared" si="30"/>
        <v>49.559999999999924</v>
      </c>
      <c r="F106" s="21">
        <v>190000</v>
      </c>
      <c r="G106" s="22">
        <f t="shared" si="18"/>
        <v>147777.77777777775</v>
      </c>
      <c r="H106" s="23">
        <f t="shared" si="19"/>
        <v>0.14777777777777776</v>
      </c>
      <c r="I106">
        <f t="shared" si="20"/>
        <v>2799.9999999999991</v>
      </c>
      <c r="J106">
        <f t="shared" si="21"/>
        <v>2.7999999999999989</v>
      </c>
      <c r="K106" s="23">
        <f t="shared" si="22"/>
        <v>5599999.9999999981</v>
      </c>
      <c r="L106" s="23">
        <f t="shared" si="23"/>
        <v>5.5999999999999979</v>
      </c>
      <c r="M106">
        <f t="shared" si="24"/>
        <v>1200</v>
      </c>
      <c r="N106" s="23">
        <f t="shared" si="25"/>
        <v>4.32</v>
      </c>
      <c r="O106" s="23">
        <f t="shared" si="16"/>
        <v>10.067777777777776</v>
      </c>
      <c r="P106" s="23">
        <f t="shared" si="26"/>
        <v>0.71912698412698406</v>
      </c>
      <c r="Q106" s="23">
        <f t="shared" si="28"/>
        <v>79.112470238095241</v>
      </c>
      <c r="R106" s="23">
        <f t="shared" si="29"/>
        <v>79.112470238095241</v>
      </c>
      <c r="S106">
        <f t="shared" si="27"/>
        <v>0</v>
      </c>
      <c r="T106">
        <f t="shared" si="27"/>
        <v>0</v>
      </c>
    </row>
    <row r="107" spans="1:20" x14ac:dyDescent="0.35">
      <c r="A107" s="181">
        <v>41738</v>
      </c>
      <c r="B107" s="182">
        <v>0</v>
      </c>
      <c r="C107" s="20">
        <f t="shared" si="17"/>
        <v>0</v>
      </c>
      <c r="D107" s="20">
        <f t="shared" si="31"/>
        <v>0.45</v>
      </c>
      <c r="E107" s="20">
        <f t="shared" si="30"/>
        <v>49.109999999999921</v>
      </c>
      <c r="F107" s="21">
        <v>190000</v>
      </c>
      <c r="G107" s="22">
        <f t="shared" si="18"/>
        <v>0</v>
      </c>
      <c r="H107" s="23">
        <f t="shared" si="19"/>
        <v>0</v>
      </c>
      <c r="I107">
        <f t="shared" si="20"/>
        <v>0</v>
      </c>
      <c r="J107">
        <f t="shared" si="21"/>
        <v>0</v>
      </c>
      <c r="K107" s="23">
        <f t="shared" si="22"/>
        <v>0</v>
      </c>
      <c r="L107" s="23">
        <f t="shared" si="23"/>
        <v>0</v>
      </c>
      <c r="M107">
        <f t="shared" si="24"/>
        <v>1200</v>
      </c>
      <c r="N107" s="23">
        <f t="shared" si="25"/>
        <v>4.32</v>
      </c>
      <c r="O107" s="23">
        <f t="shared" si="16"/>
        <v>4.32</v>
      </c>
      <c r="P107" s="23">
        <f t="shared" si="26"/>
        <v>0.30857142857142861</v>
      </c>
      <c r="Q107" s="23">
        <f t="shared" si="28"/>
        <v>79.421041666666667</v>
      </c>
      <c r="R107" s="23">
        <f t="shared" si="29"/>
        <v>79.421041666666667</v>
      </c>
      <c r="S107">
        <f t="shared" si="27"/>
        <v>0</v>
      </c>
      <c r="T107">
        <f t="shared" si="27"/>
        <v>0</v>
      </c>
    </row>
    <row r="108" spans="1:20" x14ac:dyDescent="0.35">
      <c r="A108" s="181">
        <v>41739</v>
      </c>
      <c r="B108" s="182">
        <v>16.600000000000001</v>
      </c>
      <c r="C108" s="20">
        <f t="shared" si="17"/>
        <v>1.66</v>
      </c>
      <c r="D108" s="20">
        <f t="shared" si="31"/>
        <v>0.45</v>
      </c>
      <c r="E108" s="20">
        <f t="shared" si="30"/>
        <v>50.319999999999915</v>
      </c>
      <c r="F108" s="21">
        <v>190000</v>
      </c>
      <c r="G108" s="22">
        <f t="shared" si="18"/>
        <v>438055.55555555556</v>
      </c>
      <c r="H108" s="23">
        <f t="shared" si="19"/>
        <v>0.43805555555555559</v>
      </c>
      <c r="I108">
        <f t="shared" si="20"/>
        <v>8300</v>
      </c>
      <c r="J108">
        <f t="shared" si="21"/>
        <v>8.3000000000000007</v>
      </c>
      <c r="K108" s="23">
        <f t="shared" si="22"/>
        <v>16600000.000000002</v>
      </c>
      <c r="L108" s="23">
        <f t="shared" si="23"/>
        <v>16.600000000000001</v>
      </c>
      <c r="M108">
        <f t="shared" si="24"/>
        <v>1200</v>
      </c>
      <c r="N108" s="23">
        <f t="shared" si="25"/>
        <v>4.32</v>
      </c>
      <c r="O108" s="23">
        <f t="shared" si="16"/>
        <v>21.358055555555556</v>
      </c>
      <c r="P108" s="23">
        <f t="shared" si="26"/>
        <v>1.5255753968253971</v>
      </c>
      <c r="Q108" s="23">
        <f t="shared" si="28"/>
        <v>80.94661706349207</v>
      </c>
      <c r="R108" s="23">
        <f t="shared" si="29"/>
        <v>80.94661706349207</v>
      </c>
      <c r="S108">
        <f t="shared" si="27"/>
        <v>0</v>
      </c>
      <c r="T108">
        <f t="shared" si="27"/>
        <v>0</v>
      </c>
    </row>
    <row r="109" spans="1:20" x14ac:dyDescent="0.35">
      <c r="A109" s="181">
        <v>41740</v>
      </c>
      <c r="B109" s="182">
        <v>0</v>
      </c>
      <c r="C109" s="20">
        <f t="shared" si="17"/>
        <v>0</v>
      </c>
      <c r="D109" s="20">
        <f t="shared" si="31"/>
        <v>0.45</v>
      </c>
      <c r="E109" s="20">
        <f t="shared" si="30"/>
        <v>49.869999999999912</v>
      </c>
      <c r="F109" s="21">
        <v>190000</v>
      </c>
      <c r="G109" s="22">
        <f t="shared" si="18"/>
        <v>0</v>
      </c>
      <c r="H109" s="23">
        <f t="shared" si="19"/>
        <v>0</v>
      </c>
      <c r="I109">
        <f t="shared" si="20"/>
        <v>0</v>
      </c>
      <c r="J109">
        <f t="shared" si="21"/>
        <v>0</v>
      </c>
      <c r="K109" s="23">
        <f t="shared" si="22"/>
        <v>0</v>
      </c>
      <c r="L109" s="23">
        <f t="shared" si="23"/>
        <v>0</v>
      </c>
      <c r="M109">
        <f t="shared" si="24"/>
        <v>1200</v>
      </c>
      <c r="N109" s="23">
        <f t="shared" si="25"/>
        <v>4.32</v>
      </c>
      <c r="O109" s="23">
        <f t="shared" si="16"/>
        <v>4.32</v>
      </c>
      <c r="P109" s="23">
        <f t="shared" si="26"/>
        <v>0.30857142857142861</v>
      </c>
      <c r="Q109" s="23">
        <f t="shared" si="28"/>
        <v>81.255188492063496</v>
      </c>
      <c r="R109" s="23">
        <f t="shared" si="29"/>
        <v>81.255188492063496</v>
      </c>
      <c r="S109">
        <f t="shared" si="27"/>
        <v>0</v>
      </c>
      <c r="T109">
        <f t="shared" si="27"/>
        <v>0</v>
      </c>
    </row>
    <row r="110" spans="1:20" x14ac:dyDescent="0.35">
      <c r="A110" s="181">
        <v>41741</v>
      </c>
      <c r="B110" s="182">
        <v>0</v>
      </c>
      <c r="C110" s="20">
        <f t="shared" si="17"/>
        <v>0</v>
      </c>
      <c r="D110" s="20">
        <f t="shared" si="31"/>
        <v>0.45</v>
      </c>
      <c r="E110" s="20">
        <f t="shared" si="30"/>
        <v>49.419999999999909</v>
      </c>
      <c r="F110" s="21">
        <v>190000</v>
      </c>
      <c r="G110" s="22">
        <f t="shared" si="18"/>
        <v>0</v>
      </c>
      <c r="H110" s="23">
        <f t="shared" si="19"/>
        <v>0</v>
      </c>
      <c r="I110">
        <f t="shared" si="20"/>
        <v>0</v>
      </c>
      <c r="J110">
        <f t="shared" si="21"/>
        <v>0</v>
      </c>
      <c r="K110" s="23">
        <f t="shared" si="22"/>
        <v>0</v>
      </c>
      <c r="L110" s="23">
        <f t="shared" si="23"/>
        <v>0</v>
      </c>
      <c r="M110">
        <f t="shared" si="24"/>
        <v>1200</v>
      </c>
      <c r="N110" s="23">
        <f t="shared" si="25"/>
        <v>4.32</v>
      </c>
      <c r="O110" s="23">
        <f t="shared" si="16"/>
        <v>4.32</v>
      </c>
      <c r="P110" s="23">
        <f t="shared" si="26"/>
        <v>0.30857142857142861</v>
      </c>
      <c r="Q110" s="23">
        <f t="shared" si="28"/>
        <v>81.563759920634922</v>
      </c>
      <c r="R110" s="23">
        <f t="shared" si="29"/>
        <v>81.563759920634922</v>
      </c>
      <c r="S110">
        <f t="shared" si="27"/>
        <v>0</v>
      </c>
      <c r="T110">
        <f t="shared" si="27"/>
        <v>0</v>
      </c>
    </row>
    <row r="111" spans="1:20" x14ac:dyDescent="0.35">
      <c r="A111" s="181">
        <v>41742</v>
      </c>
      <c r="B111" s="182">
        <v>0</v>
      </c>
      <c r="C111" s="20">
        <f t="shared" si="17"/>
        <v>0</v>
      </c>
      <c r="D111" s="20">
        <f t="shared" si="31"/>
        <v>0.45</v>
      </c>
      <c r="E111" s="20">
        <f t="shared" si="30"/>
        <v>48.969999999999906</v>
      </c>
      <c r="F111" s="21">
        <v>190000</v>
      </c>
      <c r="G111" s="22">
        <f t="shared" si="18"/>
        <v>0</v>
      </c>
      <c r="H111" s="23">
        <f t="shared" si="19"/>
        <v>0</v>
      </c>
      <c r="I111">
        <f t="shared" si="20"/>
        <v>0</v>
      </c>
      <c r="J111">
        <f t="shared" si="21"/>
        <v>0</v>
      </c>
      <c r="K111" s="23">
        <f t="shared" si="22"/>
        <v>0</v>
      </c>
      <c r="L111" s="23">
        <f t="shared" si="23"/>
        <v>0</v>
      </c>
      <c r="M111">
        <f t="shared" si="24"/>
        <v>1200</v>
      </c>
      <c r="N111" s="23">
        <f t="shared" si="25"/>
        <v>4.32</v>
      </c>
      <c r="O111" s="23">
        <f t="shared" si="16"/>
        <v>4.32</v>
      </c>
      <c r="P111" s="23">
        <f t="shared" si="26"/>
        <v>0.30857142857142861</v>
      </c>
      <c r="Q111" s="23">
        <f t="shared" si="28"/>
        <v>81.872331349206348</v>
      </c>
      <c r="R111" s="23">
        <f t="shared" si="29"/>
        <v>81.872331349206348</v>
      </c>
      <c r="S111">
        <f t="shared" si="27"/>
        <v>0</v>
      </c>
      <c r="T111">
        <f t="shared" si="27"/>
        <v>0</v>
      </c>
    </row>
    <row r="112" spans="1:20" x14ac:dyDescent="0.35">
      <c r="A112" s="181">
        <v>41743</v>
      </c>
      <c r="B112" s="182">
        <v>14.8</v>
      </c>
      <c r="C112" s="20">
        <f t="shared" si="17"/>
        <v>1.48</v>
      </c>
      <c r="D112" s="20">
        <f t="shared" si="31"/>
        <v>0.45</v>
      </c>
      <c r="E112" s="20">
        <f t="shared" si="30"/>
        <v>49.999999999999901</v>
      </c>
      <c r="F112" s="21">
        <v>190000</v>
      </c>
      <c r="G112" s="22">
        <f t="shared" si="18"/>
        <v>390555.55555555556</v>
      </c>
      <c r="H112" s="23">
        <f t="shared" si="19"/>
        <v>0.39055555555555554</v>
      </c>
      <c r="I112">
        <f t="shared" si="20"/>
        <v>7400</v>
      </c>
      <c r="J112">
        <f t="shared" si="21"/>
        <v>7.4</v>
      </c>
      <c r="K112" s="23">
        <f t="shared" si="22"/>
        <v>14800000</v>
      </c>
      <c r="L112" s="23">
        <f t="shared" si="23"/>
        <v>14.8</v>
      </c>
      <c r="M112">
        <f t="shared" si="24"/>
        <v>1200</v>
      </c>
      <c r="N112" s="23">
        <f t="shared" si="25"/>
        <v>4.32</v>
      </c>
      <c r="O112" s="23">
        <f t="shared" si="16"/>
        <v>19.510555555555555</v>
      </c>
      <c r="P112" s="23">
        <f t="shared" si="26"/>
        <v>1.3936111111111111</v>
      </c>
      <c r="Q112" s="23">
        <f t="shared" si="28"/>
        <v>83.265942460317461</v>
      </c>
      <c r="R112" s="23">
        <f t="shared" si="29"/>
        <v>83.265942460317461</v>
      </c>
      <c r="S112">
        <f t="shared" si="27"/>
        <v>0</v>
      </c>
      <c r="T112">
        <f t="shared" si="27"/>
        <v>0</v>
      </c>
    </row>
    <row r="113" spans="1:20" x14ac:dyDescent="0.35">
      <c r="A113" s="181">
        <v>41744</v>
      </c>
      <c r="B113" s="182">
        <v>20.8</v>
      </c>
      <c r="C113" s="20">
        <f t="shared" si="17"/>
        <v>2.08</v>
      </c>
      <c r="D113" s="20">
        <f t="shared" si="31"/>
        <v>0.45</v>
      </c>
      <c r="E113" s="20">
        <f t="shared" si="30"/>
        <v>51.629999999999896</v>
      </c>
      <c r="F113" s="21">
        <v>190000</v>
      </c>
      <c r="G113" s="22">
        <f t="shared" si="18"/>
        <v>548888.88888888888</v>
      </c>
      <c r="H113" s="23">
        <f t="shared" si="19"/>
        <v>0.54888888888888887</v>
      </c>
      <c r="I113">
        <f t="shared" si="20"/>
        <v>10400</v>
      </c>
      <c r="J113">
        <f t="shared" si="21"/>
        <v>10.4</v>
      </c>
      <c r="K113" s="23">
        <f t="shared" si="22"/>
        <v>20800000</v>
      </c>
      <c r="L113" s="23">
        <f t="shared" si="23"/>
        <v>20.8</v>
      </c>
      <c r="M113">
        <f t="shared" si="24"/>
        <v>1200</v>
      </c>
      <c r="N113" s="23">
        <f t="shared" si="25"/>
        <v>4.32</v>
      </c>
      <c r="O113" s="23">
        <f t="shared" si="16"/>
        <v>25.66888888888889</v>
      </c>
      <c r="P113" s="23">
        <f t="shared" si="26"/>
        <v>1.833492063492064</v>
      </c>
      <c r="Q113" s="23">
        <f t="shared" si="28"/>
        <v>85.099434523809521</v>
      </c>
      <c r="R113" s="23">
        <f t="shared" si="29"/>
        <v>85.099434523809521</v>
      </c>
      <c r="S113">
        <f t="shared" si="27"/>
        <v>0</v>
      </c>
      <c r="T113">
        <f t="shared" si="27"/>
        <v>0</v>
      </c>
    </row>
    <row r="114" spans="1:20" x14ac:dyDescent="0.35">
      <c r="A114" s="181">
        <v>41745</v>
      </c>
      <c r="B114" s="182">
        <v>37.4</v>
      </c>
      <c r="C114" s="20">
        <f t="shared" si="17"/>
        <v>2.5</v>
      </c>
      <c r="D114" s="20">
        <f t="shared" si="31"/>
        <v>0.45</v>
      </c>
      <c r="E114" s="20">
        <f t="shared" si="30"/>
        <v>53.679999999999893</v>
      </c>
      <c r="F114" s="21">
        <v>190000</v>
      </c>
      <c r="G114" s="22">
        <f t="shared" si="18"/>
        <v>659722.22222222225</v>
      </c>
      <c r="H114" s="23">
        <f t="shared" si="19"/>
        <v>0.65972222222222221</v>
      </c>
      <c r="I114">
        <f t="shared" si="20"/>
        <v>12500</v>
      </c>
      <c r="J114">
        <f t="shared" si="21"/>
        <v>12.5</v>
      </c>
      <c r="K114" s="23">
        <f t="shared" si="22"/>
        <v>25000000</v>
      </c>
      <c r="L114" s="23">
        <f t="shared" si="23"/>
        <v>25</v>
      </c>
      <c r="M114">
        <f t="shared" si="24"/>
        <v>1200</v>
      </c>
      <c r="N114" s="23">
        <f t="shared" si="25"/>
        <v>4.32</v>
      </c>
      <c r="O114" s="23">
        <f t="shared" si="16"/>
        <v>29.979722222222222</v>
      </c>
      <c r="P114" s="23">
        <f t="shared" si="26"/>
        <v>2.1414087301587301</v>
      </c>
      <c r="Q114" s="23">
        <f t="shared" si="28"/>
        <v>87.240843253968251</v>
      </c>
      <c r="R114" s="23">
        <f t="shared" si="29"/>
        <v>87.240843253968251</v>
      </c>
      <c r="S114">
        <f t="shared" si="27"/>
        <v>0</v>
      </c>
      <c r="T114">
        <f t="shared" si="27"/>
        <v>0</v>
      </c>
    </row>
    <row r="115" spans="1:20" x14ac:dyDescent="0.35">
      <c r="A115" s="181">
        <v>41746</v>
      </c>
      <c r="B115" s="182">
        <v>9.8000000000000007</v>
      </c>
      <c r="C115" s="20">
        <f t="shared" si="17"/>
        <v>0.98000000000000009</v>
      </c>
      <c r="D115" s="20">
        <f t="shared" si="31"/>
        <v>0.45</v>
      </c>
      <c r="E115" s="20">
        <f t="shared" si="30"/>
        <v>54.209999999999887</v>
      </c>
      <c r="F115" s="21">
        <v>190000</v>
      </c>
      <c r="G115" s="22">
        <f t="shared" si="18"/>
        <v>258611.11111111115</v>
      </c>
      <c r="H115" s="23">
        <f t="shared" si="19"/>
        <v>0.25861111111111118</v>
      </c>
      <c r="I115">
        <f t="shared" si="20"/>
        <v>4900.0000000000009</v>
      </c>
      <c r="J115">
        <f t="shared" si="21"/>
        <v>4.9000000000000012</v>
      </c>
      <c r="K115" s="23">
        <f t="shared" si="22"/>
        <v>9800000.0000000019</v>
      </c>
      <c r="L115" s="23">
        <f t="shared" si="23"/>
        <v>9.8000000000000025</v>
      </c>
      <c r="M115">
        <f t="shared" si="24"/>
        <v>1200</v>
      </c>
      <c r="N115" s="23">
        <f t="shared" si="25"/>
        <v>4.32</v>
      </c>
      <c r="O115" s="23">
        <f t="shared" si="16"/>
        <v>14.378611111111114</v>
      </c>
      <c r="P115" s="23">
        <f t="shared" si="26"/>
        <v>1.0270436507936511</v>
      </c>
      <c r="Q115" s="23">
        <f t="shared" si="28"/>
        <v>88.267886904761909</v>
      </c>
      <c r="R115" s="23">
        <f t="shared" si="29"/>
        <v>88.267886904761909</v>
      </c>
      <c r="S115">
        <f t="shared" si="27"/>
        <v>0</v>
      </c>
      <c r="T115">
        <f t="shared" si="27"/>
        <v>0</v>
      </c>
    </row>
    <row r="116" spans="1:20" x14ac:dyDescent="0.35">
      <c r="A116" s="181">
        <v>41747</v>
      </c>
      <c r="B116" s="182">
        <v>1.9</v>
      </c>
      <c r="C116" s="20">
        <f t="shared" si="17"/>
        <v>0.19</v>
      </c>
      <c r="D116" s="20">
        <f t="shared" si="31"/>
        <v>0.45</v>
      </c>
      <c r="E116" s="20">
        <f t="shared" si="30"/>
        <v>53.949999999999882</v>
      </c>
      <c r="F116" s="21">
        <v>190000</v>
      </c>
      <c r="G116" s="22">
        <f t="shared" si="18"/>
        <v>50138.888888888891</v>
      </c>
      <c r="H116" s="23">
        <f t="shared" si="19"/>
        <v>5.0138888888888893E-2</v>
      </c>
      <c r="I116">
        <f t="shared" si="20"/>
        <v>950</v>
      </c>
      <c r="J116">
        <f t="shared" si="21"/>
        <v>0.95</v>
      </c>
      <c r="K116" s="23">
        <f t="shared" si="22"/>
        <v>1900000</v>
      </c>
      <c r="L116" s="23">
        <f t="shared" si="23"/>
        <v>1.9</v>
      </c>
      <c r="M116">
        <f t="shared" si="24"/>
        <v>1200</v>
      </c>
      <c r="N116" s="23">
        <f t="shared" si="25"/>
        <v>4.32</v>
      </c>
      <c r="O116" s="23">
        <f t="shared" si="16"/>
        <v>6.2701388888888898</v>
      </c>
      <c r="P116" s="23">
        <f t="shared" si="26"/>
        <v>0.44786706349206357</v>
      </c>
      <c r="Q116" s="23">
        <f t="shared" si="28"/>
        <v>88.715753968253978</v>
      </c>
      <c r="R116" s="23">
        <f t="shared" si="29"/>
        <v>88.715753968253978</v>
      </c>
      <c r="S116">
        <f t="shared" si="27"/>
        <v>0</v>
      </c>
      <c r="T116">
        <f t="shared" si="27"/>
        <v>0</v>
      </c>
    </row>
    <row r="117" spans="1:20" x14ac:dyDescent="0.35">
      <c r="A117" s="181">
        <v>41748</v>
      </c>
      <c r="B117" s="182">
        <v>21</v>
      </c>
      <c r="C117" s="20">
        <f t="shared" si="17"/>
        <v>2.1</v>
      </c>
      <c r="D117" s="20">
        <f t="shared" si="31"/>
        <v>0.45</v>
      </c>
      <c r="E117" s="20">
        <f t="shared" si="30"/>
        <v>55.599999999999881</v>
      </c>
      <c r="F117" s="21">
        <v>190000</v>
      </c>
      <c r="G117" s="22">
        <f t="shared" si="18"/>
        <v>554166.66666666674</v>
      </c>
      <c r="H117" s="23">
        <f t="shared" si="19"/>
        <v>0.5541666666666667</v>
      </c>
      <c r="I117">
        <f t="shared" si="20"/>
        <v>10500</v>
      </c>
      <c r="J117">
        <f t="shared" si="21"/>
        <v>10.5</v>
      </c>
      <c r="K117" s="23">
        <f t="shared" si="22"/>
        <v>21000000</v>
      </c>
      <c r="L117" s="23">
        <f t="shared" si="23"/>
        <v>21</v>
      </c>
      <c r="M117">
        <f t="shared" si="24"/>
        <v>1200</v>
      </c>
      <c r="N117" s="23">
        <f t="shared" si="25"/>
        <v>4.32</v>
      </c>
      <c r="O117" s="23">
        <f t="shared" si="16"/>
        <v>25.874166666666667</v>
      </c>
      <c r="P117" s="23">
        <f t="shared" si="26"/>
        <v>1.8481547619047622</v>
      </c>
      <c r="Q117" s="23">
        <f t="shared" si="28"/>
        <v>90.563908730158744</v>
      </c>
      <c r="R117" s="23">
        <f t="shared" si="29"/>
        <v>90.563908730158744</v>
      </c>
      <c r="S117">
        <f t="shared" si="27"/>
        <v>0</v>
      </c>
      <c r="T117">
        <f t="shared" si="27"/>
        <v>0</v>
      </c>
    </row>
    <row r="118" spans="1:20" x14ac:dyDescent="0.35">
      <c r="A118" s="181">
        <v>41749</v>
      </c>
      <c r="B118" s="182">
        <v>30</v>
      </c>
      <c r="C118" s="20">
        <f t="shared" si="17"/>
        <v>2.5</v>
      </c>
      <c r="D118" s="20">
        <f t="shared" si="31"/>
        <v>0.45</v>
      </c>
      <c r="E118" s="20">
        <f t="shared" si="30"/>
        <v>57.649999999999878</v>
      </c>
      <c r="F118" s="21">
        <v>190000</v>
      </c>
      <c r="G118" s="22">
        <f t="shared" si="18"/>
        <v>659722.22222222225</v>
      </c>
      <c r="H118" s="23">
        <f t="shared" si="19"/>
        <v>0.65972222222222221</v>
      </c>
      <c r="I118">
        <f t="shared" si="20"/>
        <v>12500</v>
      </c>
      <c r="J118">
        <f t="shared" si="21"/>
        <v>12.5</v>
      </c>
      <c r="K118" s="23">
        <f t="shared" si="22"/>
        <v>25000000</v>
      </c>
      <c r="L118" s="23">
        <f t="shared" si="23"/>
        <v>25</v>
      </c>
      <c r="M118">
        <f t="shared" si="24"/>
        <v>1200</v>
      </c>
      <c r="N118" s="23">
        <f t="shared" si="25"/>
        <v>4.32</v>
      </c>
      <c r="O118" s="23">
        <f t="shared" si="16"/>
        <v>29.979722222222222</v>
      </c>
      <c r="P118" s="23">
        <f t="shared" si="26"/>
        <v>2.1414087301587301</v>
      </c>
      <c r="Q118" s="23">
        <f t="shared" si="28"/>
        <v>92.705317460317474</v>
      </c>
      <c r="R118" s="23">
        <f t="shared" si="29"/>
        <v>92.705317460317474</v>
      </c>
      <c r="S118">
        <f t="shared" si="27"/>
        <v>0</v>
      </c>
      <c r="T118">
        <f t="shared" si="27"/>
        <v>0</v>
      </c>
    </row>
    <row r="119" spans="1:20" x14ac:dyDescent="0.35">
      <c r="A119" s="181">
        <v>41750</v>
      </c>
      <c r="B119" s="182">
        <v>0</v>
      </c>
      <c r="C119" s="20">
        <f t="shared" si="17"/>
        <v>0</v>
      </c>
      <c r="D119" s="20">
        <f t="shared" si="31"/>
        <v>0.45</v>
      </c>
      <c r="E119" s="20">
        <f t="shared" si="30"/>
        <v>57.199999999999875</v>
      </c>
      <c r="F119" s="21">
        <v>190000</v>
      </c>
      <c r="G119" s="22">
        <f t="shared" si="18"/>
        <v>0</v>
      </c>
      <c r="H119" s="23">
        <f t="shared" si="19"/>
        <v>0</v>
      </c>
      <c r="I119">
        <f t="shared" si="20"/>
        <v>0</v>
      </c>
      <c r="J119">
        <f t="shared" si="21"/>
        <v>0</v>
      </c>
      <c r="K119" s="23">
        <f t="shared" si="22"/>
        <v>0</v>
      </c>
      <c r="L119" s="23">
        <f t="shared" si="23"/>
        <v>0</v>
      </c>
      <c r="M119">
        <f t="shared" si="24"/>
        <v>1200</v>
      </c>
      <c r="N119" s="23">
        <f t="shared" si="25"/>
        <v>4.32</v>
      </c>
      <c r="O119" s="23">
        <f t="shared" si="16"/>
        <v>4.32</v>
      </c>
      <c r="P119" s="23">
        <f t="shared" si="26"/>
        <v>0.30857142857142861</v>
      </c>
      <c r="Q119" s="23">
        <f t="shared" si="28"/>
        <v>93.0138888888889</v>
      </c>
      <c r="R119" s="23">
        <f t="shared" si="29"/>
        <v>93.0138888888889</v>
      </c>
      <c r="S119">
        <f t="shared" si="27"/>
        <v>0</v>
      </c>
      <c r="T119">
        <f t="shared" si="27"/>
        <v>0</v>
      </c>
    </row>
    <row r="120" spans="1:20" x14ac:dyDescent="0.35">
      <c r="A120" s="181">
        <v>41751</v>
      </c>
      <c r="B120" s="182">
        <v>4.4000000000000004</v>
      </c>
      <c r="C120" s="20">
        <f t="shared" si="17"/>
        <v>0.44</v>
      </c>
      <c r="D120" s="20">
        <f t="shared" si="31"/>
        <v>0.45</v>
      </c>
      <c r="E120" s="20">
        <f t="shared" si="30"/>
        <v>57.18999999999987</v>
      </c>
      <c r="F120" s="21">
        <v>190000</v>
      </c>
      <c r="G120" s="22">
        <f t="shared" si="18"/>
        <v>116111.11111111111</v>
      </c>
      <c r="H120" s="23">
        <f t="shared" si="19"/>
        <v>0.11611111111111111</v>
      </c>
      <c r="I120">
        <f t="shared" si="20"/>
        <v>2200</v>
      </c>
      <c r="J120">
        <f t="shared" si="21"/>
        <v>2.2000000000000002</v>
      </c>
      <c r="K120" s="23">
        <f t="shared" si="22"/>
        <v>4400000</v>
      </c>
      <c r="L120" s="23">
        <f t="shared" si="23"/>
        <v>4.4000000000000004</v>
      </c>
      <c r="M120">
        <f t="shared" si="24"/>
        <v>1200</v>
      </c>
      <c r="N120" s="23">
        <f t="shared" si="25"/>
        <v>4.32</v>
      </c>
      <c r="O120" s="23">
        <f t="shared" si="16"/>
        <v>8.8361111111111121</v>
      </c>
      <c r="P120" s="23">
        <f t="shared" si="26"/>
        <v>0.63115079365079374</v>
      </c>
      <c r="Q120" s="23">
        <f t="shared" si="28"/>
        <v>93.645039682539689</v>
      </c>
      <c r="R120" s="23">
        <f t="shared" si="29"/>
        <v>93.645039682539689</v>
      </c>
      <c r="S120">
        <f t="shared" si="27"/>
        <v>0</v>
      </c>
      <c r="T120">
        <f t="shared" si="27"/>
        <v>0</v>
      </c>
    </row>
    <row r="121" spans="1:20" x14ac:dyDescent="0.35">
      <c r="A121" s="181">
        <v>41752</v>
      </c>
      <c r="B121" s="182">
        <v>12.8</v>
      </c>
      <c r="C121" s="20">
        <f t="shared" si="17"/>
        <v>1.28</v>
      </c>
      <c r="D121" s="20">
        <f t="shared" si="31"/>
        <v>0.45</v>
      </c>
      <c r="E121" s="20">
        <f t="shared" si="30"/>
        <v>58.019999999999868</v>
      </c>
      <c r="F121" s="21">
        <v>190000</v>
      </c>
      <c r="G121" s="22">
        <f t="shared" si="18"/>
        <v>337777.77777777781</v>
      </c>
      <c r="H121" s="23">
        <f t="shared" si="19"/>
        <v>0.33777777777777779</v>
      </c>
      <c r="I121">
        <f t="shared" si="20"/>
        <v>6400</v>
      </c>
      <c r="J121">
        <f t="shared" si="21"/>
        <v>6.4</v>
      </c>
      <c r="K121" s="23">
        <f t="shared" si="22"/>
        <v>12800000</v>
      </c>
      <c r="L121" s="23">
        <f t="shared" si="23"/>
        <v>12.8</v>
      </c>
      <c r="M121">
        <f t="shared" si="24"/>
        <v>1200</v>
      </c>
      <c r="N121" s="23">
        <f t="shared" si="25"/>
        <v>4.32</v>
      </c>
      <c r="O121" s="23">
        <f t="shared" si="16"/>
        <v>17.457777777777778</v>
      </c>
      <c r="P121" s="23">
        <f t="shared" si="26"/>
        <v>1.2469841269841271</v>
      </c>
      <c r="Q121" s="23">
        <f t="shared" si="28"/>
        <v>94.89202380952382</v>
      </c>
      <c r="R121" s="23">
        <f t="shared" si="29"/>
        <v>94.89202380952382</v>
      </c>
      <c r="S121">
        <f t="shared" si="27"/>
        <v>0</v>
      </c>
      <c r="T121">
        <f t="shared" si="27"/>
        <v>0</v>
      </c>
    </row>
    <row r="122" spans="1:20" x14ac:dyDescent="0.35">
      <c r="A122" s="181">
        <v>41753</v>
      </c>
      <c r="B122" s="182">
        <v>26</v>
      </c>
      <c r="C122" s="20">
        <f t="shared" si="17"/>
        <v>2.5</v>
      </c>
      <c r="D122" s="20">
        <f t="shared" si="31"/>
        <v>0.45</v>
      </c>
      <c r="E122" s="20">
        <f t="shared" si="30"/>
        <v>60.069999999999865</v>
      </c>
      <c r="F122" s="21">
        <v>190000</v>
      </c>
      <c r="G122" s="22">
        <f t="shared" si="18"/>
        <v>659722.22222222225</v>
      </c>
      <c r="H122" s="23">
        <f t="shared" si="19"/>
        <v>0.65972222222222221</v>
      </c>
      <c r="I122">
        <f t="shared" si="20"/>
        <v>12500</v>
      </c>
      <c r="J122">
        <f t="shared" si="21"/>
        <v>12.5</v>
      </c>
      <c r="K122" s="23">
        <f t="shared" si="22"/>
        <v>25000000</v>
      </c>
      <c r="L122" s="23">
        <f t="shared" si="23"/>
        <v>25</v>
      </c>
      <c r="M122">
        <f t="shared" si="24"/>
        <v>1200</v>
      </c>
      <c r="N122" s="23">
        <f t="shared" si="25"/>
        <v>4.32</v>
      </c>
      <c r="O122" s="23">
        <f t="shared" si="16"/>
        <v>29.979722222222222</v>
      </c>
      <c r="P122" s="23">
        <f t="shared" si="26"/>
        <v>2.1414087301587301</v>
      </c>
      <c r="Q122" s="23">
        <f t="shared" si="28"/>
        <v>97.033432539682551</v>
      </c>
      <c r="R122" s="23">
        <f t="shared" si="29"/>
        <v>97.033432539682551</v>
      </c>
      <c r="S122">
        <f t="shared" si="27"/>
        <v>0</v>
      </c>
      <c r="T122">
        <f t="shared" si="27"/>
        <v>0</v>
      </c>
    </row>
    <row r="123" spans="1:20" x14ac:dyDescent="0.35">
      <c r="A123" s="181">
        <v>41754</v>
      </c>
      <c r="B123" s="182">
        <v>1.8</v>
      </c>
      <c r="C123" s="20">
        <f t="shared" si="17"/>
        <v>0.18</v>
      </c>
      <c r="D123" s="20">
        <f t="shared" si="31"/>
        <v>0.45</v>
      </c>
      <c r="E123" s="20">
        <f t="shared" si="30"/>
        <v>59.799999999999862</v>
      </c>
      <c r="F123" s="21">
        <v>190000</v>
      </c>
      <c r="G123" s="22">
        <f t="shared" si="18"/>
        <v>47500</v>
      </c>
      <c r="H123" s="23">
        <f t="shared" si="19"/>
        <v>4.7500000000000001E-2</v>
      </c>
      <c r="I123">
        <f t="shared" si="20"/>
        <v>900</v>
      </c>
      <c r="J123">
        <f t="shared" si="21"/>
        <v>0.9</v>
      </c>
      <c r="K123" s="23">
        <f t="shared" si="22"/>
        <v>1800000</v>
      </c>
      <c r="L123" s="23">
        <f t="shared" si="23"/>
        <v>1.8</v>
      </c>
      <c r="M123">
        <f t="shared" si="24"/>
        <v>1200</v>
      </c>
      <c r="N123" s="23">
        <f t="shared" si="25"/>
        <v>4.32</v>
      </c>
      <c r="O123" s="23">
        <f t="shared" si="16"/>
        <v>6.1675000000000004</v>
      </c>
      <c r="P123" s="23">
        <f t="shared" si="26"/>
        <v>0.44053571428571431</v>
      </c>
      <c r="Q123" s="23">
        <f t="shared" si="28"/>
        <v>97.473968253968266</v>
      </c>
      <c r="R123" s="23">
        <f t="shared" si="29"/>
        <v>97.473968253968266</v>
      </c>
      <c r="S123">
        <f t="shared" si="27"/>
        <v>0</v>
      </c>
      <c r="T123">
        <f t="shared" si="27"/>
        <v>0</v>
      </c>
    </row>
    <row r="124" spans="1:20" x14ac:dyDescent="0.35">
      <c r="A124" s="181">
        <v>41755</v>
      </c>
      <c r="B124" s="182">
        <v>35</v>
      </c>
      <c r="C124" s="20">
        <f t="shared" si="17"/>
        <v>2.5</v>
      </c>
      <c r="D124" s="20">
        <f t="shared" si="31"/>
        <v>0.45</v>
      </c>
      <c r="E124" s="20">
        <f t="shared" si="30"/>
        <v>61.849999999999859</v>
      </c>
      <c r="F124" s="21">
        <v>190000</v>
      </c>
      <c r="G124" s="22">
        <f t="shared" si="18"/>
        <v>659722.22222222225</v>
      </c>
      <c r="H124" s="23">
        <f t="shared" si="19"/>
        <v>0.65972222222222221</v>
      </c>
      <c r="I124">
        <f t="shared" si="20"/>
        <v>12500</v>
      </c>
      <c r="J124">
        <f t="shared" si="21"/>
        <v>12.5</v>
      </c>
      <c r="K124" s="23">
        <f t="shared" si="22"/>
        <v>25000000</v>
      </c>
      <c r="L124" s="23">
        <f t="shared" si="23"/>
        <v>25</v>
      </c>
      <c r="M124">
        <f t="shared" si="24"/>
        <v>1200</v>
      </c>
      <c r="N124" s="23">
        <f t="shared" si="25"/>
        <v>4.32</v>
      </c>
      <c r="O124" s="23">
        <f t="shared" si="16"/>
        <v>29.979722222222222</v>
      </c>
      <c r="P124" s="23">
        <f t="shared" si="26"/>
        <v>2.1414087301587301</v>
      </c>
      <c r="Q124" s="23">
        <f t="shared" si="28"/>
        <v>99.615376984126996</v>
      </c>
      <c r="R124" s="23">
        <f t="shared" si="29"/>
        <v>99.615376984126996</v>
      </c>
      <c r="S124">
        <f t="shared" si="27"/>
        <v>0</v>
      </c>
      <c r="T124">
        <f t="shared" si="27"/>
        <v>0</v>
      </c>
    </row>
    <row r="125" spans="1:20" x14ac:dyDescent="0.35">
      <c r="A125" s="181">
        <v>41756</v>
      </c>
      <c r="B125" s="182">
        <v>7.2</v>
      </c>
      <c r="C125" s="20">
        <f t="shared" si="17"/>
        <v>0.72</v>
      </c>
      <c r="D125" s="20">
        <f t="shared" si="31"/>
        <v>0.45</v>
      </c>
      <c r="E125" s="20">
        <f t="shared" si="30"/>
        <v>62.119999999999855</v>
      </c>
      <c r="F125" s="21">
        <v>190000</v>
      </c>
      <c r="G125" s="22">
        <f t="shared" si="18"/>
        <v>190000</v>
      </c>
      <c r="H125" s="23">
        <f t="shared" si="19"/>
        <v>0.19</v>
      </c>
      <c r="I125">
        <f t="shared" si="20"/>
        <v>3600</v>
      </c>
      <c r="J125">
        <f t="shared" si="21"/>
        <v>3.6</v>
      </c>
      <c r="K125" s="23">
        <f t="shared" si="22"/>
        <v>7200000</v>
      </c>
      <c r="L125" s="23">
        <f t="shared" si="23"/>
        <v>7.2</v>
      </c>
      <c r="M125">
        <f t="shared" si="24"/>
        <v>1200</v>
      </c>
      <c r="N125" s="23">
        <f t="shared" si="25"/>
        <v>4.32</v>
      </c>
      <c r="O125" s="23">
        <f t="shared" si="16"/>
        <v>11.709999999999999</v>
      </c>
      <c r="P125" s="23">
        <f t="shared" si="26"/>
        <v>0.8364285714285713</v>
      </c>
      <c r="Q125" s="23">
        <f t="shared" si="28"/>
        <v>100.45180555555557</v>
      </c>
      <c r="R125" s="23">
        <f t="shared" si="29"/>
        <v>0</v>
      </c>
      <c r="S125">
        <f t="shared" si="27"/>
        <v>0</v>
      </c>
      <c r="T125">
        <f t="shared" si="27"/>
        <v>1</v>
      </c>
    </row>
    <row r="126" spans="1:20" x14ac:dyDescent="0.35">
      <c r="A126" s="181">
        <v>41757</v>
      </c>
      <c r="B126" s="182">
        <v>0.8</v>
      </c>
      <c r="C126" s="20">
        <f t="shared" si="17"/>
        <v>0.08</v>
      </c>
      <c r="D126" s="20">
        <f t="shared" si="31"/>
        <v>0.45</v>
      </c>
      <c r="E126" s="20">
        <f t="shared" si="30"/>
        <v>61.749999999999851</v>
      </c>
      <c r="F126" s="21">
        <v>190000</v>
      </c>
      <c r="G126" s="22">
        <f t="shared" si="18"/>
        <v>21111.111111111113</v>
      </c>
      <c r="H126" s="23">
        <f t="shared" si="19"/>
        <v>2.1111111111111112E-2</v>
      </c>
      <c r="I126">
        <f t="shared" si="20"/>
        <v>400</v>
      </c>
      <c r="J126">
        <f t="shared" si="21"/>
        <v>0.4</v>
      </c>
      <c r="K126" s="23">
        <f t="shared" si="22"/>
        <v>800000</v>
      </c>
      <c r="L126" s="23">
        <f t="shared" si="23"/>
        <v>0.8</v>
      </c>
      <c r="M126">
        <f t="shared" si="24"/>
        <v>1200</v>
      </c>
      <c r="N126" s="23">
        <f t="shared" si="25"/>
        <v>4.32</v>
      </c>
      <c r="O126" s="23">
        <f t="shared" si="16"/>
        <v>5.141111111111111</v>
      </c>
      <c r="P126" s="23">
        <f t="shared" si="26"/>
        <v>0.36722222222222223</v>
      </c>
      <c r="Q126" s="23">
        <f t="shared" si="28"/>
        <v>100.81902777777779</v>
      </c>
      <c r="R126" s="23">
        <f t="shared" si="29"/>
        <v>0.36722222222222223</v>
      </c>
      <c r="S126">
        <f t="shared" si="27"/>
        <v>0</v>
      </c>
      <c r="T126">
        <f t="shared" si="27"/>
        <v>0</v>
      </c>
    </row>
    <row r="127" spans="1:20" x14ac:dyDescent="0.35">
      <c r="A127" s="181">
        <v>41758</v>
      </c>
      <c r="B127" s="182">
        <v>0.1</v>
      </c>
      <c r="C127" s="20">
        <f t="shared" si="17"/>
        <v>0.01</v>
      </c>
      <c r="D127" s="20">
        <f t="shared" si="31"/>
        <v>0.45</v>
      </c>
      <c r="E127" s="20">
        <f t="shared" si="30"/>
        <v>61.309999999999846</v>
      </c>
      <c r="F127" s="21">
        <v>190000</v>
      </c>
      <c r="G127" s="22">
        <f t="shared" si="18"/>
        <v>2638.8888888888891</v>
      </c>
      <c r="H127" s="23">
        <f t="shared" si="19"/>
        <v>2.638888888888889E-3</v>
      </c>
      <c r="I127">
        <f t="shared" si="20"/>
        <v>50</v>
      </c>
      <c r="J127">
        <f t="shared" si="21"/>
        <v>0.05</v>
      </c>
      <c r="K127" s="23">
        <f t="shared" si="22"/>
        <v>100000</v>
      </c>
      <c r="L127" s="23">
        <f t="shared" si="23"/>
        <v>0.1</v>
      </c>
      <c r="M127">
        <f t="shared" si="24"/>
        <v>1200</v>
      </c>
      <c r="N127" s="23">
        <f t="shared" si="25"/>
        <v>4.32</v>
      </c>
      <c r="O127" s="23">
        <f t="shared" si="16"/>
        <v>4.4226388888888888</v>
      </c>
      <c r="P127" s="23">
        <f t="shared" si="26"/>
        <v>0.31590277777777781</v>
      </c>
      <c r="Q127" s="23">
        <f t="shared" si="28"/>
        <v>101.13493055555557</v>
      </c>
      <c r="R127" s="23">
        <f t="shared" si="29"/>
        <v>0.68312499999999998</v>
      </c>
      <c r="S127">
        <f t="shared" si="27"/>
        <v>0</v>
      </c>
      <c r="T127">
        <f t="shared" si="27"/>
        <v>0</v>
      </c>
    </row>
    <row r="128" spans="1:20" x14ac:dyDescent="0.35">
      <c r="A128" s="181">
        <v>41759</v>
      </c>
      <c r="B128" s="182">
        <v>0</v>
      </c>
      <c r="C128" s="20">
        <f t="shared" si="17"/>
        <v>0</v>
      </c>
      <c r="D128" s="20">
        <f t="shared" si="31"/>
        <v>0.45</v>
      </c>
      <c r="E128" s="20">
        <f t="shared" si="30"/>
        <v>60.859999999999843</v>
      </c>
      <c r="F128" s="21">
        <v>190000</v>
      </c>
      <c r="G128" s="22">
        <f t="shared" si="18"/>
        <v>0</v>
      </c>
      <c r="H128" s="23">
        <f t="shared" si="19"/>
        <v>0</v>
      </c>
      <c r="I128">
        <f t="shared" si="20"/>
        <v>0</v>
      </c>
      <c r="J128">
        <f t="shared" si="21"/>
        <v>0</v>
      </c>
      <c r="K128" s="23">
        <f t="shared" si="22"/>
        <v>0</v>
      </c>
      <c r="L128" s="23">
        <f t="shared" si="23"/>
        <v>0</v>
      </c>
      <c r="M128">
        <f t="shared" si="24"/>
        <v>1200</v>
      </c>
      <c r="N128" s="23">
        <f t="shared" si="25"/>
        <v>4.32</v>
      </c>
      <c r="O128" s="23">
        <f t="shared" si="16"/>
        <v>4.32</v>
      </c>
      <c r="P128" s="23">
        <f t="shared" si="26"/>
        <v>0.30857142857142861</v>
      </c>
      <c r="Q128" s="23">
        <f t="shared" si="28"/>
        <v>101.443501984127</v>
      </c>
      <c r="R128" s="23">
        <f t="shared" si="29"/>
        <v>0.99169642857142859</v>
      </c>
      <c r="S128">
        <f t="shared" si="27"/>
        <v>0</v>
      </c>
      <c r="T128">
        <f t="shared" si="27"/>
        <v>0</v>
      </c>
    </row>
    <row r="129" spans="1:20" x14ac:dyDescent="0.35">
      <c r="A129" s="181">
        <v>41760</v>
      </c>
      <c r="B129" s="182">
        <v>0</v>
      </c>
      <c r="C129" s="20">
        <f t="shared" si="17"/>
        <v>0</v>
      </c>
      <c r="D129" s="20">
        <f t="shared" si="31"/>
        <v>0.45</v>
      </c>
      <c r="E129" s="20">
        <f t="shared" si="30"/>
        <v>60.40999999999984</v>
      </c>
      <c r="F129" s="21">
        <v>190000</v>
      </c>
      <c r="G129" s="22">
        <f t="shared" si="18"/>
        <v>0</v>
      </c>
      <c r="H129" s="23">
        <f t="shared" si="19"/>
        <v>0</v>
      </c>
      <c r="I129">
        <f t="shared" si="20"/>
        <v>0</v>
      </c>
      <c r="J129">
        <f t="shared" si="21"/>
        <v>0</v>
      </c>
      <c r="K129" s="23">
        <f t="shared" si="22"/>
        <v>0</v>
      </c>
      <c r="L129" s="23">
        <f t="shared" si="23"/>
        <v>0</v>
      </c>
      <c r="M129">
        <f t="shared" si="24"/>
        <v>1200</v>
      </c>
      <c r="N129" s="23">
        <f t="shared" si="25"/>
        <v>4.32</v>
      </c>
      <c r="O129" s="23">
        <f t="shared" si="16"/>
        <v>4.32</v>
      </c>
      <c r="P129" s="23">
        <f t="shared" si="26"/>
        <v>0.30857142857142861</v>
      </c>
      <c r="Q129" s="23">
        <f t="shared" si="28"/>
        <v>101.75207341269842</v>
      </c>
      <c r="R129" s="23">
        <f t="shared" si="29"/>
        <v>1.3002678571428572</v>
      </c>
      <c r="S129">
        <f t="shared" si="27"/>
        <v>0</v>
      </c>
      <c r="T129">
        <f t="shared" si="27"/>
        <v>0</v>
      </c>
    </row>
    <row r="130" spans="1:20" x14ac:dyDescent="0.35">
      <c r="A130" s="181">
        <v>41761</v>
      </c>
      <c r="B130" s="182">
        <v>2</v>
      </c>
      <c r="C130" s="20">
        <f t="shared" si="17"/>
        <v>0.2</v>
      </c>
      <c r="D130" s="20">
        <f t="shared" si="31"/>
        <v>0.45</v>
      </c>
      <c r="E130" s="20">
        <f t="shared" si="30"/>
        <v>60.15999999999984</v>
      </c>
      <c r="F130" s="21">
        <v>190000</v>
      </c>
      <c r="G130" s="22">
        <f t="shared" si="18"/>
        <v>52777.777777777781</v>
      </c>
      <c r="H130" s="23">
        <f t="shared" si="19"/>
        <v>5.2777777777777778E-2</v>
      </c>
      <c r="I130">
        <f t="shared" si="20"/>
        <v>1000</v>
      </c>
      <c r="J130">
        <f t="shared" si="21"/>
        <v>1</v>
      </c>
      <c r="K130" s="23">
        <f t="shared" si="22"/>
        <v>2000000</v>
      </c>
      <c r="L130" s="23">
        <f t="shared" si="23"/>
        <v>2</v>
      </c>
      <c r="M130">
        <f t="shared" si="24"/>
        <v>1200</v>
      </c>
      <c r="N130" s="23">
        <f t="shared" si="25"/>
        <v>4.32</v>
      </c>
      <c r="O130" s="23">
        <f t="shared" si="16"/>
        <v>6.3727777777777783</v>
      </c>
      <c r="P130" s="23">
        <f t="shared" si="26"/>
        <v>0.45519841269841277</v>
      </c>
      <c r="Q130" s="23">
        <f t="shared" si="28"/>
        <v>102.20727182539683</v>
      </c>
      <c r="R130" s="23">
        <f t="shared" si="29"/>
        <v>1.75546626984127</v>
      </c>
      <c r="S130">
        <f t="shared" si="27"/>
        <v>0</v>
      </c>
      <c r="T130">
        <f t="shared" si="27"/>
        <v>0</v>
      </c>
    </row>
    <row r="131" spans="1:20" x14ac:dyDescent="0.35">
      <c r="A131" s="181">
        <v>41762</v>
      </c>
      <c r="B131" s="182">
        <v>4.5999999999999996</v>
      </c>
      <c r="C131" s="20">
        <f t="shared" si="17"/>
        <v>0.45999999999999996</v>
      </c>
      <c r="D131" s="20">
        <f t="shared" si="31"/>
        <v>0.45</v>
      </c>
      <c r="E131" s="20">
        <f t="shared" si="30"/>
        <v>60.169999999999838</v>
      </c>
      <c r="F131" s="21">
        <v>190000</v>
      </c>
      <c r="G131" s="22">
        <f t="shared" si="18"/>
        <v>121388.88888888889</v>
      </c>
      <c r="H131" s="23">
        <f t="shared" si="19"/>
        <v>0.12138888888888889</v>
      </c>
      <c r="I131">
        <f t="shared" si="20"/>
        <v>2299.9999999999995</v>
      </c>
      <c r="J131">
        <f t="shared" si="21"/>
        <v>2.2999999999999994</v>
      </c>
      <c r="K131" s="23">
        <f t="shared" si="22"/>
        <v>4599999.9999999991</v>
      </c>
      <c r="L131" s="23">
        <f t="shared" si="23"/>
        <v>4.5999999999999988</v>
      </c>
      <c r="M131">
        <f t="shared" si="24"/>
        <v>1200</v>
      </c>
      <c r="N131" s="23">
        <f t="shared" si="25"/>
        <v>4.32</v>
      </c>
      <c r="O131" s="23">
        <f t="shared" si="16"/>
        <v>9.0413888888888874</v>
      </c>
      <c r="P131" s="23">
        <f t="shared" si="26"/>
        <v>0.64581349206349203</v>
      </c>
      <c r="Q131" s="23">
        <f t="shared" si="28"/>
        <v>102.85308531746033</v>
      </c>
      <c r="R131" s="23">
        <f t="shared" si="29"/>
        <v>2.4012797619047621</v>
      </c>
      <c r="S131">
        <f t="shared" si="27"/>
        <v>0</v>
      </c>
      <c r="T131">
        <f t="shared" si="27"/>
        <v>0</v>
      </c>
    </row>
    <row r="132" spans="1:20" x14ac:dyDescent="0.35">
      <c r="A132" s="181">
        <v>41763</v>
      </c>
      <c r="B132" s="182">
        <v>3.8</v>
      </c>
      <c r="C132" s="20">
        <f t="shared" si="17"/>
        <v>0.38</v>
      </c>
      <c r="D132" s="20">
        <f t="shared" si="31"/>
        <v>0.45</v>
      </c>
      <c r="E132" s="20">
        <f t="shared" si="30"/>
        <v>60.099999999999838</v>
      </c>
      <c r="F132" s="21">
        <v>190000</v>
      </c>
      <c r="G132" s="22">
        <f t="shared" si="18"/>
        <v>100277.77777777778</v>
      </c>
      <c r="H132" s="23">
        <f t="shared" si="19"/>
        <v>0.10027777777777779</v>
      </c>
      <c r="I132">
        <f t="shared" si="20"/>
        <v>1900</v>
      </c>
      <c r="J132">
        <f t="shared" si="21"/>
        <v>1.9</v>
      </c>
      <c r="K132" s="23">
        <f t="shared" si="22"/>
        <v>3800000</v>
      </c>
      <c r="L132" s="23">
        <f t="shared" si="23"/>
        <v>3.8</v>
      </c>
      <c r="M132">
        <f t="shared" si="24"/>
        <v>1200</v>
      </c>
      <c r="N132" s="23">
        <f t="shared" si="25"/>
        <v>4.32</v>
      </c>
      <c r="O132" s="23">
        <f t="shared" si="16"/>
        <v>8.2202777777777793</v>
      </c>
      <c r="P132" s="23">
        <f t="shared" si="26"/>
        <v>0.58716269841269852</v>
      </c>
      <c r="Q132" s="23">
        <f t="shared" si="28"/>
        <v>103.44024801587302</v>
      </c>
      <c r="R132" s="23">
        <f t="shared" si="29"/>
        <v>2.9884424603174606</v>
      </c>
      <c r="S132">
        <f t="shared" si="27"/>
        <v>0</v>
      </c>
      <c r="T132">
        <f t="shared" si="27"/>
        <v>0</v>
      </c>
    </row>
    <row r="133" spans="1:20" x14ac:dyDescent="0.35">
      <c r="A133" s="181">
        <v>41764</v>
      </c>
      <c r="B133" s="182">
        <v>0</v>
      </c>
      <c r="C133" s="20">
        <f t="shared" si="17"/>
        <v>0</v>
      </c>
      <c r="D133" s="20">
        <f t="shared" si="31"/>
        <v>0.45</v>
      </c>
      <c r="E133" s="20">
        <f t="shared" si="30"/>
        <v>59.649999999999835</v>
      </c>
      <c r="F133" s="21">
        <v>190000</v>
      </c>
      <c r="G133" s="22">
        <f t="shared" si="18"/>
        <v>0</v>
      </c>
      <c r="H133" s="23">
        <f t="shared" si="19"/>
        <v>0</v>
      </c>
      <c r="I133">
        <f t="shared" si="20"/>
        <v>0</v>
      </c>
      <c r="J133">
        <f t="shared" si="21"/>
        <v>0</v>
      </c>
      <c r="K133" s="23">
        <f t="shared" si="22"/>
        <v>0</v>
      </c>
      <c r="L133" s="23">
        <f t="shared" si="23"/>
        <v>0</v>
      </c>
      <c r="M133">
        <f t="shared" si="24"/>
        <v>1200</v>
      </c>
      <c r="N133" s="23">
        <f t="shared" si="25"/>
        <v>4.32</v>
      </c>
      <c r="O133" s="23">
        <f t="shared" si="16"/>
        <v>4.32</v>
      </c>
      <c r="P133" s="23">
        <f t="shared" si="26"/>
        <v>0.30857142857142861</v>
      </c>
      <c r="Q133" s="23">
        <f t="shared" si="28"/>
        <v>103.74881944444445</v>
      </c>
      <c r="R133" s="23">
        <f t="shared" si="29"/>
        <v>3.2970138888888894</v>
      </c>
      <c r="S133">
        <f t="shared" si="27"/>
        <v>0</v>
      </c>
      <c r="T133">
        <f t="shared" si="27"/>
        <v>0</v>
      </c>
    </row>
    <row r="134" spans="1:20" x14ac:dyDescent="0.35">
      <c r="A134" s="181">
        <v>41765</v>
      </c>
      <c r="B134" s="182">
        <v>0</v>
      </c>
      <c r="C134" s="20">
        <f t="shared" si="17"/>
        <v>0</v>
      </c>
      <c r="D134" s="20">
        <f t="shared" si="31"/>
        <v>0.45</v>
      </c>
      <c r="E134" s="20">
        <f t="shared" si="30"/>
        <v>59.199999999999832</v>
      </c>
      <c r="F134" s="21">
        <v>190000</v>
      </c>
      <c r="G134" s="22">
        <f t="shared" si="18"/>
        <v>0</v>
      </c>
      <c r="H134" s="23">
        <f t="shared" si="19"/>
        <v>0</v>
      </c>
      <c r="I134">
        <f t="shared" si="20"/>
        <v>0</v>
      </c>
      <c r="J134">
        <f t="shared" si="21"/>
        <v>0</v>
      </c>
      <c r="K134" s="23">
        <f t="shared" si="22"/>
        <v>0</v>
      </c>
      <c r="L134" s="23">
        <f t="shared" si="23"/>
        <v>0</v>
      </c>
      <c r="M134">
        <f t="shared" si="24"/>
        <v>1200</v>
      </c>
      <c r="N134" s="23">
        <f t="shared" si="25"/>
        <v>4.32</v>
      </c>
      <c r="O134" s="23">
        <f t="shared" si="16"/>
        <v>4.32</v>
      </c>
      <c r="P134" s="23">
        <f t="shared" si="26"/>
        <v>0.30857142857142861</v>
      </c>
      <c r="Q134" s="23">
        <f t="shared" si="28"/>
        <v>104.05739087301588</v>
      </c>
      <c r="R134" s="23">
        <f t="shared" si="29"/>
        <v>3.6055853174603181</v>
      </c>
      <c r="S134">
        <f t="shared" si="27"/>
        <v>0</v>
      </c>
      <c r="T134">
        <f t="shared" si="27"/>
        <v>0</v>
      </c>
    </row>
    <row r="135" spans="1:20" x14ac:dyDescent="0.35">
      <c r="A135" s="181">
        <v>41766</v>
      </c>
      <c r="B135" s="182">
        <v>0</v>
      </c>
      <c r="C135" s="20">
        <f t="shared" si="17"/>
        <v>0</v>
      </c>
      <c r="D135" s="20">
        <f t="shared" si="31"/>
        <v>0.45</v>
      </c>
      <c r="E135" s="20">
        <f t="shared" si="30"/>
        <v>58.749999999999829</v>
      </c>
      <c r="F135" s="21">
        <v>190000</v>
      </c>
      <c r="G135" s="22">
        <f t="shared" si="18"/>
        <v>0</v>
      </c>
      <c r="H135" s="23">
        <f t="shared" si="19"/>
        <v>0</v>
      </c>
      <c r="I135">
        <f t="shared" si="20"/>
        <v>0</v>
      </c>
      <c r="J135">
        <f t="shared" si="21"/>
        <v>0</v>
      </c>
      <c r="K135" s="23">
        <f t="shared" si="22"/>
        <v>0</v>
      </c>
      <c r="L135" s="23">
        <f t="shared" si="23"/>
        <v>0</v>
      </c>
      <c r="M135">
        <f t="shared" si="24"/>
        <v>1200</v>
      </c>
      <c r="N135" s="23">
        <f t="shared" si="25"/>
        <v>4.32</v>
      </c>
      <c r="O135" s="23">
        <f t="shared" si="16"/>
        <v>4.32</v>
      </c>
      <c r="P135" s="23">
        <f t="shared" si="26"/>
        <v>0.30857142857142861</v>
      </c>
      <c r="Q135" s="23">
        <f t="shared" si="28"/>
        <v>104.3659623015873</v>
      </c>
      <c r="R135" s="23">
        <f t="shared" si="29"/>
        <v>3.9141567460317468</v>
      </c>
      <c r="S135">
        <f t="shared" si="27"/>
        <v>0</v>
      </c>
      <c r="T135">
        <f t="shared" si="27"/>
        <v>0</v>
      </c>
    </row>
    <row r="136" spans="1:20" x14ac:dyDescent="0.35">
      <c r="A136" s="181">
        <v>41767</v>
      </c>
      <c r="B136" s="182">
        <v>0</v>
      </c>
      <c r="C136" s="20">
        <f t="shared" si="17"/>
        <v>0</v>
      </c>
      <c r="D136" s="20">
        <f t="shared" si="31"/>
        <v>0.45</v>
      </c>
      <c r="E136" s="20">
        <f t="shared" si="30"/>
        <v>58.299999999999827</v>
      </c>
      <c r="F136" s="21">
        <v>190000</v>
      </c>
      <c r="G136" s="22">
        <f t="shared" si="18"/>
        <v>0</v>
      </c>
      <c r="H136" s="23">
        <f t="shared" si="19"/>
        <v>0</v>
      </c>
      <c r="I136">
        <f t="shared" si="20"/>
        <v>0</v>
      </c>
      <c r="J136">
        <f t="shared" si="21"/>
        <v>0</v>
      </c>
      <c r="K136" s="23">
        <f t="shared" si="22"/>
        <v>0</v>
      </c>
      <c r="L136" s="23">
        <f t="shared" si="23"/>
        <v>0</v>
      </c>
      <c r="M136">
        <f t="shared" si="24"/>
        <v>1200</v>
      </c>
      <c r="N136" s="23">
        <f t="shared" si="25"/>
        <v>4.32</v>
      </c>
      <c r="O136" s="23">
        <f t="shared" si="16"/>
        <v>4.32</v>
      </c>
      <c r="P136" s="23">
        <f t="shared" si="26"/>
        <v>0.30857142857142861</v>
      </c>
      <c r="Q136" s="23">
        <f t="shared" si="28"/>
        <v>104.67453373015873</v>
      </c>
      <c r="R136" s="23">
        <f t="shared" si="29"/>
        <v>4.2227281746031755</v>
      </c>
      <c r="S136">
        <f t="shared" si="27"/>
        <v>0</v>
      </c>
      <c r="T136">
        <f t="shared" si="27"/>
        <v>0</v>
      </c>
    </row>
    <row r="137" spans="1:20" x14ac:dyDescent="0.35">
      <c r="A137" s="181">
        <v>41768</v>
      </c>
      <c r="B137" s="182">
        <v>0</v>
      </c>
      <c r="C137" s="20">
        <f t="shared" si="17"/>
        <v>0</v>
      </c>
      <c r="D137" s="20">
        <f t="shared" si="31"/>
        <v>0.45</v>
      </c>
      <c r="E137" s="20">
        <f t="shared" si="30"/>
        <v>57.849999999999824</v>
      </c>
      <c r="F137" s="21">
        <v>190000</v>
      </c>
      <c r="G137" s="22">
        <f t="shared" si="18"/>
        <v>0</v>
      </c>
      <c r="H137" s="23">
        <f t="shared" si="19"/>
        <v>0</v>
      </c>
      <c r="I137">
        <f t="shared" si="20"/>
        <v>0</v>
      </c>
      <c r="J137">
        <f t="shared" si="21"/>
        <v>0</v>
      </c>
      <c r="K137" s="23">
        <f t="shared" si="22"/>
        <v>0</v>
      </c>
      <c r="L137" s="23">
        <f t="shared" si="23"/>
        <v>0</v>
      </c>
      <c r="M137">
        <f t="shared" si="24"/>
        <v>1200</v>
      </c>
      <c r="N137" s="23">
        <f t="shared" si="25"/>
        <v>4.32</v>
      </c>
      <c r="O137" s="23">
        <f t="shared" ref="O137:O200" si="32">N137+L137+H137</f>
        <v>4.32</v>
      </c>
      <c r="P137" s="23">
        <f t="shared" si="26"/>
        <v>0.30857142857142861</v>
      </c>
      <c r="Q137" s="23">
        <f t="shared" si="28"/>
        <v>104.98310515873015</v>
      </c>
      <c r="R137" s="23">
        <f t="shared" si="29"/>
        <v>4.5312996031746042</v>
      </c>
      <c r="S137">
        <f t="shared" si="27"/>
        <v>0</v>
      </c>
      <c r="T137">
        <f t="shared" si="27"/>
        <v>0</v>
      </c>
    </row>
    <row r="138" spans="1:20" x14ac:dyDescent="0.35">
      <c r="A138" s="181">
        <v>41769</v>
      </c>
      <c r="B138" s="182">
        <v>0.2</v>
      </c>
      <c r="C138" s="20">
        <f t="shared" ref="C138:C201" si="33">IF(B138/1000*$B$2&lt;=$B$3,B138/1000*$B$2,$B$3)</f>
        <v>0.02</v>
      </c>
      <c r="D138" s="20">
        <f t="shared" si="31"/>
        <v>0.45</v>
      </c>
      <c r="E138" s="20">
        <f t="shared" si="30"/>
        <v>57.419999999999824</v>
      </c>
      <c r="F138" s="21">
        <v>190000</v>
      </c>
      <c r="G138" s="22">
        <f t="shared" ref="G138:G201" si="34">F138*C138/$G$1</f>
        <v>5277.7777777777783</v>
      </c>
      <c r="H138" s="23">
        <f t="shared" ref="H138:H201" si="35">G138/1000000</f>
        <v>5.2777777777777779E-3</v>
      </c>
      <c r="I138">
        <f t="shared" ref="I138:I201" si="36">((C138*1000)*$J$2)/$J$1</f>
        <v>100</v>
      </c>
      <c r="J138">
        <f t="shared" ref="J138:J201" si="37">I138/1000</f>
        <v>0.1</v>
      </c>
      <c r="K138" s="23">
        <f t="shared" ref="K138:K201" si="38">J138*$J$3*(10^6)</f>
        <v>200000</v>
      </c>
      <c r="L138" s="23">
        <f t="shared" ref="L138:L201" si="39">J138*$J$3</f>
        <v>0.2</v>
      </c>
      <c r="M138">
        <f t="shared" ref="M138:M201" si="40">(24)*$M$1</f>
        <v>1200</v>
      </c>
      <c r="N138" s="23">
        <f t="shared" ref="N138:N201" si="41">(M138*3600)/1000000</f>
        <v>4.32</v>
      </c>
      <c r="O138" s="23">
        <f t="shared" si="32"/>
        <v>4.5252777777777782</v>
      </c>
      <c r="P138" s="23">
        <f t="shared" ref="P138:P201" si="42">(O138/$P$1)/$P$2</f>
        <v>0.32323412698412701</v>
      </c>
      <c r="Q138" s="23">
        <f t="shared" si="28"/>
        <v>105.30633928571429</v>
      </c>
      <c r="R138" s="23">
        <f t="shared" si="29"/>
        <v>4.8545337301587317</v>
      </c>
      <c r="S138">
        <f t="shared" ref="S138:T201" si="43">IF(Q138=0,1,0)</f>
        <v>0</v>
      </c>
      <c r="T138">
        <f t="shared" si="43"/>
        <v>0</v>
      </c>
    </row>
    <row r="139" spans="1:20" x14ac:dyDescent="0.35">
      <c r="A139" s="181">
        <v>41770</v>
      </c>
      <c r="B139" s="182">
        <v>0</v>
      </c>
      <c r="C139" s="20">
        <f t="shared" si="33"/>
        <v>0</v>
      </c>
      <c r="D139" s="20">
        <f t="shared" si="31"/>
        <v>0.45</v>
      </c>
      <c r="E139" s="20">
        <f t="shared" si="30"/>
        <v>56.969999999999821</v>
      </c>
      <c r="F139" s="21">
        <v>190000</v>
      </c>
      <c r="G139" s="22">
        <f t="shared" si="34"/>
        <v>0</v>
      </c>
      <c r="H139" s="23">
        <f t="shared" si="35"/>
        <v>0</v>
      </c>
      <c r="I139">
        <f t="shared" si="36"/>
        <v>0</v>
      </c>
      <c r="J139">
        <f t="shared" si="37"/>
        <v>0</v>
      </c>
      <c r="K139" s="23">
        <f t="shared" si="38"/>
        <v>0</v>
      </c>
      <c r="L139" s="23">
        <f t="shared" si="39"/>
        <v>0</v>
      </c>
      <c r="M139">
        <f t="shared" si="40"/>
        <v>1200</v>
      </c>
      <c r="N139" s="23">
        <f t="shared" si="41"/>
        <v>4.32</v>
      </c>
      <c r="O139" s="23">
        <f t="shared" si="32"/>
        <v>4.32</v>
      </c>
      <c r="P139" s="23">
        <f t="shared" si="42"/>
        <v>0.30857142857142861</v>
      </c>
      <c r="Q139" s="23">
        <f t="shared" ref="Q139:Q202" si="44">IF(Q138+P139&gt;250,0,Q138+P139)</f>
        <v>105.61491071428571</v>
      </c>
      <c r="R139" s="23">
        <f t="shared" ref="R139:R202" si="45">IF(R138+P139&gt;100,0,R138+P139)</f>
        <v>5.1631051587301604</v>
      </c>
      <c r="S139">
        <f t="shared" si="43"/>
        <v>0</v>
      </c>
      <c r="T139">
        <f t="shared" si="43"/>
        <v>0</v>
      </c>
    </row>
    <row r="140" spans="1:20" x14ac:dyDescent="0.35">
      <c r="A140" s="181">
        <v>41771</v>
      </c>
      <c r="B140" s="182">
        <v>0.2</v>
      </c>
      <c r="C140" s="20">
        <f t="shared" si="33"/>
        <v>0.02</v>
      </c>
      <c r="D140" s="20">
        <f t="shared" si="31"/>
        <v>0.45</v>
      </c>
      <c r="E140" s="20">
        <f t="shared" ref="E140:E203" si="46">E139+C140-D140</f>
        <v>56.539999999999822</v>
      </c>
      <c r="F140" s="21">
        <v>190000</v>
      </c>
      <c r="G140" s="22">
        <f t="shared" si="34"/>
        <v>5277.7777777777783</v>
      </c>
      <c r="H140" s="23">
        <f t="shared" si="35"/>
        <v>5.2777777777777779E-3</v>
      </c>
      <c r="I140">
        <f t="shared" si="36"/>
        <v>100</v>
      </c>
      <c r="J140">
        <f t="shared" si="37"/>
        <v>0.1</v>
      </c>
      <c r="K140" s="23">
        <f t="shared" si="38"/>
        <v>200000</v>
      </c>
      <c r="L140" s="23">
        <f t="shared" si="39"/>
        <v>0.2</v>
      </c>
      <c r="M140">
        <f t="shared" si="40"/>
        <v>1200</v>
      </c>
      <c r="N140" s="23">
        <f t="shared" si="41"/>
        <v>4.32</v>
      </c>
      <c r="O140" s="23">
        <f t="shared" si="32"/>
        <v>4.5252777777777782</v>
      </c>
      <c r="P140" s="23">
        <f t="shared" si="42"/>
        <v>0.32323412698412701</v>
      </c>
      <c r="Q140" s="23">
        <f t="shared" si="44"/>
        <v>105.93814484126985</v>
      </c>
      <c r="R140" s="23">
        <f t="shared" si="45"/>
        <v>5.486339285714287</v>
      </c>
      <c r="S140">
        <f t="shared" si="43"/>
        <v>0</v>
      </c>
      <c r="T140">
        <f t="shared" si="43"/>
        <v>0</v>
      </c>
    </row>
    <row r="141" spans="1:20" x14ac:dyDescent="0.35">
      <c r="A141" s="181">
        <v>41772</v>
      </c>
      <c r="B141" s="182">
        <v>0</v>
      </c>
      <c r="C141" s="20">
        <f t="shared" si="33"/>
        <v>0</v>
      </c>
      <c r="D141" s="20">
        <f t="shared" si="31"/>
        <v>0.45</v>
      </c>
      <c r="E141" s="20">
        <f t="shared" si="46"/>
        <v>56.089999999999819</v>
      </c>
      <c r="F141" s="21">
        <v>190000</v>
      </c>
      <c r="G141" s="22">
        <f t="shared" si="34"/>
        <v>0</v>
      </c>
      <c r="H141" s="23">
        <f t="shared" si="35"/>
        <v>0</v>
      </c>
      <c r="I141">
        <f t="shared" si="36"/>
        <v>0</v>
      </c>
      <c r="J141">
        <f t="shared" si="37"/>
        <v>0</v>
      </c>
      <c r="K141" s="23">
        <f t="shared" si="38"/>
        <v>0</v>
      </c>
      <c r="L141" s="23">
        <f t="shared" si="39"/>
        <v>0</v>
      </c>
      <c r="M141">
        <f t="shared" si="40"/>
        <v>1200</v>
      </c>
      <c r="N141" s="23">
        <f t="shared" si="41"/>
        <v>4.32</v>
      </c>
      <c r="O141" s="23">
        <f t="shared" si="32"/>
        <v>4.32</v>
      </c>
      <c r="P141" s="23">
        <f t="shared" si="42"/>
        <v>0.30857142857142861</v>
      </c>
      <c r="Q141" s="23">
        <f t="shared" si="44"/>
        <v>106.24671626984127</v>
      </c>
      <c r="R141" s="23">
        <f t="shared" si="45"/>
        <v>5.7949107142857157</v>
      </c>
      <c r="S141">
        <f t="shared" si="43"/>
        <v>0</v>
      </c>
      <c r="T141">
        <f t="shared" si="43"/>
        <v>0</v>
      </c>
    </row>
    <row r="142" spans="1:20" x14ac:dyDescent="0.35">
      <c r="A142" s="181">
        <v>41773</v>
      </c>
      <c r="B142" s="182">
        <v>0</v>
      </c>
      <c r="C142" s="20">
        <f t="shared" si="33"/>
        <v>0</v>
      </c>
      <c r="D142" s="20">
        <f t="shared" si="31"/>
        <v>0.45</v>
      </c>
      <c r="E142" s="20">
        <f t="shared" si="46"/>
        <v>55.639999999999816</v>
      </c>
      <c r="F142" s="21">
        <v>190000</v>
      </c>
      <c r="G142" s="22">
        <f t="shared" si="34"/>
        <v>0</v>
      </c>
      <c r="H142" s="23">
        <f t="shared" si="35"/>
        <v>0</v>
      </c>
      <c r="I142">
        <f t="shared" si="36"/>
        <v>0</v>
      </c>
      <c r="J142">
        <f t="shared" si="37"/>
        <v>0</v>
      </c>
      <c r="K142" s="23">
        <f t="shared" si="38"/>
        <v>0</v>
      </c>
      <c r="L142" s="23">
        <f t="shared" si="39"/>
        <v>0</v>
      </c>
      <c r="M142">
        <f t="shared" si="40"/>
        <v>1200</v>
      </c>
      <c r="N142" s="23">
        <f t="shared" si="41"/>
        <v>4.32</v>
      </c>
      <c r="O142" s="23">
        <f t="shared" si="32"/>
        <v>4.32</v>
      </c>
      <c r="P142" s="23">
        <f t="shared" si="42"/>
        <v>0.30857142857142861</v>
      </c>
      <c r="Q142" s="23">
        <f t="shared" si="44"/>
        <v>106.5552876984127</v>
      </c>
      <c r="R142" s="23">
        <f t="shared" si="45"/>
        <v>6.1034821428571444</v>
      </c>
      <c r="S142">
        <f t="shared" si="43"/>
        <v>0</v>
      </c>
      <c r="T142">
        <f t="shared" si="43"/>
        <v>0</v>
      </c>
    </row>
    <row r="143" spans="1:20" x14ac:dyDescent="0.35">
      <c r="A143" s="181">
        <v>41774</v>
      </c>
      <c r="B143" s="182">
        <v>0</v>
      </c>
      <c r="C143" s="20">
        <f t="shared" si="33"/>
        <v>0</v>
      </c>
      <c r="D143" s="20">
        <f t="shared" si="31"/>
        <v>0.45</v>
      </c>
      <c r="E143" s="20">
        <f t="shared" si="46"/>
        <v>55.189999999999813</v>
      </c>
      <c r="F143" s="21">
        <v>190000</v>
      </c>
      <c r="G143" s="22">
        <f t="shared" si="34"/>
        <v>0</v>
      </c>
      <c r="H143" s="23">
        <f t="shared" si="35"/>
        <v>0</v>
      </c>
      <c r="I143">
        <f t="shared" si="36"/>
        <v>0</v>
      </c>
      <c r="J143">
        <f t="shared" si="37"/>
        <v>0</v>
      </c>
      <c r="K143" s="23">
        <f t="shared" si="38"/>
        <v>0</v>
      </c>
      <c r="L143" s="23">
        <f t="shared" si="39"/>
        <v>0</v>
      </c>
      <c r="M143">
        <f t="shared" si="40"/>
        <v>1200</v>
      </c>
      <c r="N143" s="23">
        <f t="shared" si="41"/>
        <v>4.32</v>
      </c>
      <c r="O143" s="23">
        <f t="shared" si="32"/>
        <v>4.32</v>
      </c>
      <c r="P143" s="23">
        <f t="shared" si="42"/>
        <v>0.30857142857142861</v>
      </c>
      <c r="Q143" s="23">
        <f t="shared" si="44"/>
        <v>106.86385912698412</v>
      </c>
      <c r="R143" s="23">
        <f t="shared" si="45"/>
        <v>6.4120535714285731</v>
      </c>
      <c r="S143">
        <f t="shared" si="43"/>
        <v>0</v>
      </c>
      <c r="T143">
        <f t="shared" si="43"/>
        <v>0</v>
      </c>
    </row>
    <row r="144" spans="1:20" x14ac:dyDescent="0.35">
      <c r="A144" s="181">
        <v>41775</v>
      </c>
      <c r="B144" s="182">
        <v>2.8</v>
      </c>
      <c r="C144" s="20">
        <f t="shared" si="33"/>
        <v>0.27999999999999997</v>
      </c>
      <c r="D144" s="20">
        <f t="shared" si="31"/>
        <v>0.45</v>
      </c>
      <c r="E144" s="20">
        <f t="shared" si="46"/>
        <v>55.019999999999811</v>
      </c>
      <c r="F144" s="21">
        <v>190000</v>
      </c>
      <c r="G144" s="22">
        <f t="shared" si="34"/>
        <v>73888.888888888876</v>
      </c>
      <c r="H144" s="23">
        <f t="shared" si="35"/>
        <v>7.3888888888888879E-2</v>
      </c>
      <c r="I144">
        <f t="shared" si="36"/>
        <v>1399.9999999999995</v>
      </c>
      <c r="J144">
        <f t="shared" si="37"/>
        <v>1.3999999999999995</v>
      </c>
      <c r="K144" s="23">
        <f t="shared" si="38"/>
        <v>2799999.9999999991</v>
      </c>
      <c r="L144" s="23">
        <f t="shared" si="39"/>
        <v>2.7999999999999989</v>
      </c>
      <c r="M144">
        <f t="shared" si="40"/>
        <v>1200</v>
      </c>
      <c r="N144" s="23">
        <f t="shared" si="41"/>
        <v>4.32</v>
      </c>
      <c r="O144" s="23">
        <f t="shared" si="32"/>
        <v>7.1938888888888881</v>
      </c>
      <c r="P144" s="23">
        <f t="shared" si="42"/>
        <v>0.51384920634920639</v>
      </c>
      <c r="Q144" s="23">
        <f t="shared" si="44"/>
        <v>107.37770833333333</v>
      </c>
      <c r="R144" s="23">
        <f t="shared" si="45"/>
        <v>6.9259027777777797</v>
      </c>
      <c r="S144">
        <f t="shared" si="43"/>
        <v>0</v>
      </c>
      <c r="T144">
        <f t="shared" si="43"/>
        <v>0</v>
      </c>
    </row>
    <row r="145" spans="1:20" x14ac:dyDescent="0.35">
      <c r="A145" s="181">
        <v>41776</v>
      </c>
      <c r="B145" s="182">
        <v>0</v>
      </c>
      <c r="C145" s="20">
        <f t="shared" si="33"/>
        <v>0</v>
      </c>
      <c r="D145" s="20">
        <f t="shared" si="31"/>
        <v>0.45</v>
      </c>
      <c r="E145" s="20">
        <f t="shared" si="46"/>
        <v>54.569999999999808</v>
      </c>
      <c r="F145" s="21">
        <v>190000</v>
      </c>
      <c r="G145" s="22">
        <f t="shared" si="34"/>
        <v>0</v>
      </c>
      <c r="H145" s="23">
        <f t="shared" si="35"/>
        <v>0</v>
      </c>
      <c r="I145">
        <f t="shared" si="36"/>
        <v>0</v>
      </c>
      <c r="J145">
        <f t="shared" si="37"/>
        <v>0</v>
      </c>
      <c r="K145" s="23">
        <f t="shared" si="38"/>
        <v>0</v>
      </c>
      <c r="L145" s="23">
        <f t="shared" si="39"/>
        <v>0</v>
      </c>
      <c r="M145">
        <f t="shared" si="40"/>
        <v>1200</v>
      </c>
      <c r="N145" s="23">
        <f t="shared" si="41"/>
        <v>4.32</v>
      </c>
      <c r="O145" s="23">
        <f t="shared" si="32"/>
        <v>4.32</v>
      </c>
      <c r="P145" s="23">
        <f t="shared" si="42"/>
        <v>0.30857142857142861</v>
      </c>
      <c r="Q145" s="23">
        <f t="shared" si="44"/>
        <v>107.68627976190476</v>
      </c>
      <c r="R145" s="23">
        <f t="shared" si="45"/>
        <v>7.2344742063492085</v>
      </c>
      <c r="S145">
        <f t="shared" si="43"/>
        <v>0</v>
      </c>
      <c r="T145">
        <f t="shared" si="43"/>
        <v>0</v>
      </c>
    </row>
    <row r="146" spans="1:20" x14ac:dyDescent="0.35">
      <c r="A146" s="181">
        <v>41777</v>
      </c>
      <c r="B146" s="182">
        <v>0</v>
      </c>
      <c r="C146" s="20">
        <f t="shared" si="33"/>
        <v>0</v>
      </c>
      <c r="D146" s="20">
        <f t="shared" si="31"/>
        <v>0.45</v>
      </c>
      <c r="E146" s="20">
        <f t="shared" si="46"/>
        <v>54.119999999999806</v>
      </c>
      <c r="F146" s="21">
        <v>190000</v>
      </c>
      <c r="G146" s="22">
        <f t="shared" si="34"/>
        <v>0</v>
      </c>
      <c r="H146" s="23">
        <f t="shared" si="35"/>
        <v>0</v>
      </c>
      <c r="I146">
        <f t="shared" si="36"/>
        <v>0</v>
      </c>
      <c r="J146">
        <f t="shared" si="37"/>
        <v>0</v>
      </c>
      <c r="K146" s="23">
        <f t="shared" si="38"/>
        <v>0</v>
      </c>
      <c r="L146" s="23">
        <f t="shared" si="39"/>
        <v>0</v>
      </c>
      <c r="M146">
        <f t="shared" si="40"/>
        <v>1200</v>
      </c>
      <c r="N146" s="23">
        <f t="shared" si="41"/>
        <v>4.32</v>
      </c>
      <c r="O146" s="23">
        <f t="shared" si="32"/>
        <v>4.32</v>
      </c>
      <c r="P146" s="23">
        <f t="shared" si="42"/>
        <v>0.30857142857142861</v>
      </c>
      <c r="Q146" s="23">
        <f t="shared" si="44"/>
        <v>107.99485119047618</v>
      </c>
      <c r="R146" s="23">
        <f t="shared" si="45"/>
        <v>7.5430456349206372</v>
      </c>
      <c r="S146">
        <f t="shared" si="43"/>
        <v>0</v>
      </c>
      <c r="T146">
        <f t="shared" si="43"/>
        <v>0</v>
      </c>
    </row>
    <row r="147" spans="1:20" x14ac:dyDescent="0.35">
      <c r="A147" s="181">
        <v>41778</v>
      </c>
      <c r="B147" s="182">
        <v>0</v>
      </c>
      <c r="C147" s="20">
        <f t="shared" si="33"/>
        <v>0</v>
      </c>
      <c r="D147" s="20">
        <f t="shared" si="31"/>
        <v>0.45</v>
      </c>
      <c r="E147" s="20">
        <f t="shared" si="46"/>
        <v>53.669999999999803</v>
      </c>
      <c r="F147" s="21">
        <v>190000</v>
      </c>
      <c r="G147" s="22">
        <f t="shared" si="34"/>
        <v>0</v>
      </c>
      <c r="H147" s="23">
        <f t="shared" si="35"/>
        <v>0</v>
      </c>
      <c r="I147">
        <f t="shared" si="36"/>
        <v>0</v>
      </c>
      <c r="J147">
        <f t="shared" si="37"/>
        <v>0</v>
      </c>
      <c r="K147" s="23">
        <f t="shared" si="38"/>
        <v>0</v>
      </c>
      <c r="L147" s="23">
        <f t="shared" si="39"/>
        <v>0</v>
      </c>
      <c r="M147">
        <f t="shared" si="40"/>
        <v>1200</v>
      </c>
      <c r="N147" s="23">
        <f t="shared" si="41"/>
        <v>4.32</v>
      </c>
      <c r="O147" s="23">
        <f t="shared" si="32"/>
        <v>4.32</v>
      </c>
      <c r="P147" s="23">
        <f t="shared" si="42"/>
        <v>0.30857142857142861</v>
      </c>
      <c r="Q147" s="23">
        <f t="shared" si="44"/>
        <v>108.30342261904761</v>
      </c>
      <c r="R147" s="23">
        <f t="shared" si="45"/>
        <v>7.8516170634920659</v>
      </c>
      <c r="S147">
        <f t="shared" si="43"/>
        <v>0</v>
      </c>
      <c r="T147">
        <f t="shared" si="43"/>
        <v>0</v>
      </c>
    </row>
    <row r="148" spans="1:20" x14ac:dyDescent="0.35">
      <c r="A148" s="181">
        <v>41779</v>
      </c>
      <c r="B148" s="182">
        <v>0</v>
      </c>
      <c r="C148" s="20">
        <f t="shared" si="33"/>
        <v>0</v>
      </c>
      <c r="D148" s="20">
        <f t="shared" si="31"/>
        <v>0.45</v>
      </c>
      <c r="E148" s="20">
        <f t="shared" si="46"/>
        <v>53.2199999999998</v>
      </c>
      <c r="F148" s="21">
        <v>190000</v>
      </c>
      <c r="G148" s="22">
        <f t="shared" si="34"/>
        <v>0</v>
      </c>
      <c r="H148" s="23">
        <f t="shared" si="35"/>
        <v>0</v>
      </c>
      <c r="I148">
        <f t="shared" si="36"/>
        <v>0</v>
      </c>
      <c r="J148">
        <f t="shared" si="37"/>
        <v>0</v>
      </c>
      <c r="K148" s="23">
        <f t="shared" si="38"/>
        <v>0</v>
      </c>
      <c r="L148" s="23">
        <f t="shared" si="39"/>
        <v>0</v>
      </c>
      <c r="M148">
        <f t="shared" si="40"/>
        <v>1200</v>
      </c>
      <c r="N148" s="23">
        <f t="shared" si="41"/>
        <v>4.32</v>
      </c>
      <c r="O148" s="23">
        <f t="shared" si="32"/>
        <v>4.32</v>
      </c>
      <c r="P148" s="23">
        <f t="shared" si="42"/>
        <v>0.30857142857142861</v>
      </c>
      <c r="Q148" s="23">
        <f t="shared" si="44"/>
        <v>108.61199404761904</v>
      </c>
      <c r="R148" s="23">
        <f t="shared" si="45"/>
        <v>8.1601884920634937</v>
      </c>
      <c r="S148">
        <f t="shared" si="43"/>
        <v>0</v>
      </c>
      <c r="T148">
        <f t="shared" si="43"/>
        <v>0</v>
      </c>
    </row>
    <row r="149" spans="1:20" x14ac:dyDescent="0.35">
      <c r="A149" s="181">
        <v>41780</v>
      </c>
      <c r="B149" s="182">
        <v>8.1999999999999993</v>
      </c>
      <c r="C149" s="20">
        <f t="shared" si="33"/>
        <v>0.81999999999999984</v>
      </c>
      <c r="D149" s="20">
        <f t="shared" si="31"/>
        <v>0.45</v>
      </c>
      <c r="E149" s="20">
        <f t="shared" si="46"/>
        <v>53.589999999999797</v>
      </c>
      <c r="F149" s="21">
        <v>190000</v>
      </c>
      <c r="G149" s="22">
        <f t="shared" si="34"/>
        <v>216388.88888888885</v>
      </c>
      <c r="H149" s="23">
        <f t="shared" si="35"/>
        <v>0.21638888888888885</v>
      </c>
      <c r="I149">
        <f t="shared" si="36"/>
        <v>4099.9999999999991</v>
      </c>
      <c r="J149">
        <f t="shared" si="37"/>
        <v>4.0999999999999988</v>
      </c>
      <c r="K149" s="23">
        <f t="shared" si="38"/>
        <v>8199999.9999999972</v>
      </c>
      <c r="L149" s="23">
        <f t="shared" si="39"/>
        <v>8.1999999999999975</v>
      </c>
      <c r="M149">
        <f t="shared" si="40"/>
        <v>1200</v>
      </c>
      <c r="N149" s="23">
        <f t="shared" si="41"/>
        <v>4.32</v>
      </c>
      <c r="O149" s="23">
        <f t="shared" si="32"/>
        <v>12.736388888888886</v>
      </c>
      <c r="P149" s="23">
        <f t="shared" si="42"/>
        <v>0.90974206349206332</v>
      </c>
      <c r="Q149" s="23">
        <f t="shared" si="44"/>
        <v>109.5217361111111</v>
      </c>
      <c r="R149" s="23">
        <f t="shared" si="45"/>
        <v>9.0699305555555565</v>
      </c>
      <c r="S149">
        <f t="shared" si="43"/>
        <v>0</v>
      </c>
      <c r="T149">
        <f t="shared" si="43"/>
        <v>0</v>
      </c>
    </row>
    <row r="150" spans="1:20" x14ac:dyDescent="0.35">
      <c r="A150" s="181">
        <v>41781</v>
      </c>
      <c r="B150" s="182">
        <v>29.6</v>
      </c>
      <c r="C150" s="20">
        <f t="shared" si="33"/>
        <v>2.5</v>
      </c>
      <c r="D150" s="20">
        <f t="shared" si="31"/>
        <v>0.45</v>
      </c>
      <c r="E150" s="20">
        <f t="shared" si="46"/>
        <v>55.639999999999795</v>
      </c>
      <c r="F150" s="21">
        <v>190000</v>
      </c>
      <c r="G150" s="22">
        <f t="shared" si="34"/>
        <v>659722.22222222225</v>
      </c>
      <c r="H150" s="23">
        <f t="shared" si="35"/>
        <v>0.65972222222222221</v>
      </c>
      <c r="I150">
        <f t="shared" si="36"/>
        <v>12500</v>
      </c>
      <c r="J150">
        <f t="shared" si="37"/>
        <v>12.5</v>
      </c>
      <c r="K150" s="23">
        <f t="shared" si="38"/>
        <v>25000000</v>
      </c>
      <c r="L150" s="23">
        <f t="shared" si="39"/>
        <v>25</v>
      </c>
      <c r="M150">
        <f t="shared" si="40"/>
        <v>1200</v>
      </c>
      <c r="N150" s="23">
        <f t="shared" si="41"/>
        <v>4.32</v>
      </c>
      <c r="O150" s="23">
        <f t="shared" si="32"/>
        <v>29.979722222222222</v>
      </c>
      <c r="P150" s="23">
        <f t="shared" si="42"/>
        <v>2.1414087301587301</v>
      </c>
      <c r="Q150" s="23">
        <f t="shared" si="44"/>
        <v>111.66314484126983</v>
      </c>
      <c r="R150" s="23">
        <f t="shared" si="45"/>
        <v>11.211339285714287</v>
      </c>
      <c r="S150">
        <f t="shared" si="43"/>
        <v>0</v>
      </c>
      <c r="T150">
        <f t="shared" si="43"/>
        <v>0</v>
      </c>
    </row>
    <row r="151" spans="1:20" x14ac:dyDescent="0.35">
      <c r="A151" s="181">
        <v>41782</v>
      </c>
      <c r="B151" s="182">
        <v>0.8</v>
      </c>
      <c r="C151" s="20">
        <f t="shared" si="33"/>
        <v>0.08</v>
      </c>
      <c r="D151" s="20">
        <f t="shared" si="31"/>
        <v>0.45</v>
      </c>
      <c r="E151" s="20">
        <f t="shared" si="46"/>
        <v>55.26999999999979</v>
      </c>
      <c r="F151" s="21">
        <v>190000</v>
      </c>
      <c r="G151" s="22">
        <f t="shared" si="34"/>
        <v>21111.111111111113</v>
      </c>
      <c r="H151" s="23">
        <f t="shared" si="35"/>
        <v>2.1111111111111112E-2</v>
      </c>
      <c r="I151">
        <f t="shared" si="36"/>
        <v>400</v>
      </c>
      <c r="J151">
        <f t="shared" si="37"/>
        <v>0.4</v>
      </c>
      <c r="K151" s="23">
        <f t="shared" si="38"/>
        <v>800000</v>
      </c>
      <c r="L151" s="23">
        <f t="shared" si="39"/>
        <v>0.8</v>
      </c>
      <c r="M151">
        <f t="shared" si="40"/>
        <v>1200</v>
      </c>
      <c r="N151" s="23">
        <f t="shared" si="41"/>
        <v>4.32</v>
      </c>
      <c r="O151" s="23">
        <f t="shared" si="32"/>
        <v>5.141111111111111</v>
      </c>
      <c r="P151" s="23">
        <f t="shared" si="42"/>
        <v>0.36722222222222223</v>
      </c>
      <c r="Q151" s="23">
        <f t="shared" si="44"/>
        <v>112.03036706349205</v>
      </c>
      <c r="R151" s="23">
        <f t="shared" si="45"/>
        <v>11.578561507936509</v>
      </c>
      <c r="S151">
        <f t="shared" si="43"/>
        <v>0</v>
      </c>
      <c r="T151">
        <f t="shared" si="43"/>
        <v>0</v>
      </c>
    </row>
    <row r="152" spans="1:20" x14ac:dyDescent="0.35">
      <c r="A152" s="181">
        <v>41783</v>
      </c>
      <c r="B152" s="182">
        <v>5.2</v>
      </c>
      <c r="C152" s="20">
        <f t="shared" si="33"/>
        <v>0.52</v>
      </c>
      <c r="D152" s="20">
        <f t="shared" si="31"/>
        <v>0.45</v>
      </c>
      <c r="E152" s="20">
        <f t="shared" si="46"/>
        <v>55.33999999999979</v>
      </c>
      <c r="F152" s="21">
        <v>190000</v>
      </c>
      <c r="G152" s="22">
        <f t="shared" si="34"/>
        <v>137222.22222222222</v>
      </c>
      <c r="H152" s="23">
        <f t="shared" si="35"/>
        <v>0.13722222222222222</v>
      </c>
      <c r="I152">
        <f t="shared" si="36"/>
        <v>2600</v>
      </c>
      <c r="J152">
        <f t="shared" si="37"/>
        <v>2.6</v>
      </c>
      <c r="K152" s="23">
        <f t="shared" si="38"/>
        <v>5200000</v>
      </c>
      <c r="L152" s="23">
        <f t="shared" si="39"/>
        <v>5.2</v>
      </c>
      <c r="M152">
        <f t="shared" si="40"/>
        <v>1200</v>
      </c>
      <c r="N152" s="23">
        <f t="shared" si="41"/>
        <v>4.32</v>
      </c>
      <c r="O152" s="23">
        <f t="shared" si="32"/>
        <v>9.6572222222222219</v>
      </c>
      <c r="P152" s="23">
        <f t="shared" si="42"/>
        <v>0.68980158730158725</v>
      </c>
      <c r="Q152" s="23">
        <f t="shared" si="44"/>
        <v>112.72016865079364</v>
      </c>
      <c r="R152" s="23">
        <f t="shared" si="45"/>
        <v>12.268363095238097</v>
      </c>
      <c r="S152">
        <f t="shared" si="43"/>
        <v>0</v>
      </c>
      <c r="T152">
        <f t="shared" si="43"/>
        <v>0</v>
      </c>
    </row>
    <row r="153" spans="1:20" x14ac:dyDescent="0.35">
      <c r="A153" s="181">
        <v>41784</v>
      </c>
      <c r="B153" s="182">
        <v>23.4</v>
      </c>
      <c r="C153" s="20">
        <f t="shared" si="33"/>
        <v>2.34</v>
      </c>
      <c r="D153" s="20">
        <f t="shared" si="31"/>
        <v>0.45</v>
      </c>
      <c r="E153" s="20">
        <f t="shared" si="46"/>
        <v>57.229999999999791</v>
      </c>
      <c r="F153" s="21">
        <v>190000</v>
      </c>
      <c r="G153" s="22">
        <f t="shared" si="34"/>
        <v>617500</v>
      </c>
      <c r="H153" s="23">
        <f t="shared" si="35"/>
        <v>0.61750000000000005</v>
      </c>
      <c r="I153">
        <f t="shared" si="36"/>
        <v>11700</v>
      </c>
      <c r="J153">
        <f t="shared" si="37"/>
        <v>11.7</v>
      </c>
      <c r="K153" s="23">
        <f t="shared" si="38"/>
        <v>23400000</v>
      </c>
      <c r="L153" s="23">
        <f t="shared" si="39"/>
        <v>23.4</v>
      </c>
      <c r="M153">
        <f t="shared" si="40"/>
        <v>1200</v>
      </c>
      <c r="N153" s="23">
        <f t="shared" si="41"/>
        <v>4.32</v>
      </c>
      <c r="O153" s="23">
        <f t="shared" si="32"/>
        <v>28.337499999999999</v>
      </c>
      <c r="P153" s="23">
        <f t="shared" si="42"/>
        <v>2.0241071428571429</v>
      </c>
      <c r="Q153" s="23">
        <f t="shared" si="44"/>
        <v>114.74427579365079</v>
      </c>
      <c r="R153" s="23">
        <f t="shared" si="45"/>
        <v>14.292470238095241</v>
      </c>
      <c r="S153">
        <f t="shared" si="43"/>
        <v>0</v>
      </c>
      <c r="T153">
        <f t="shared" si="43"/>
        <v>0</v>
      </c>
    </row>
    <row r="154" spans="1:20" x14ac:dyDescent="0.35">
      <c r="A154" s="181">
        <v>41785</v>
      </c>
      <c r="B154" s="182">
        <v>0</v>
      </c>
      <c r="C154" s="20">
        <f t="shared" si="33"/>
        <v>0</v>
      </c>
      <c r="D154" s="20">
        <f t="shared" si="31"/>
        <v>0.45</v>
      </c>
      <c r="E154" s="20">
        <f t="shared" si="46"/>
        <v>56.779999999999788</v>
      </c>
      <c r="F154" s="21">
        <v>190000</v>
      </c>
      <c r="G154" s="22">
        <f t="shared" si="34"/>
        <v>0</v>
      </c>
      <c r="H154" s="23">
        <f t="shared" si="35"/>
        <v>0</v>
      </c>
      <c r="I154">
        <f t="shared" si="36"/>
        <v>0</v>
      </c>
      <c r="J154">
        <f t="shared" si="37"/>
        <v>0</v>
      </c>
      <c r="K154" s="23">
        <f t="shared" si="38"/>
        <v>0</v>
      </c>
      <c r="L154" s="23">
        <f t="shared" si="39"/>
        <v>0</v>
      </c>
      <c r="M154">
        <f t="shared" si="40"/>
        <v>1200</v>
      </c>
      <c r="N154" s="23">
        <f t="shared" si="41"/>
        <v>4.32</v>
      </c>
      <c r="O154" s="23">
        <f t="shared" si="32"/>
        <v>4.32</v>
      </c>
      <c r="P154" s="23">
        <f t="shared" si="42"/>
        <v>0.30857142857142861</v>
      </c>
      <c r="Q154" s="23">
        <f t="shared" si="44"/>
        <v>115.05284722222221</v>
      </c>
      <c r="R154" s="23">
        <f t="shared" si="45"/>
        <v>14.601041666666669</v>
      </c>
      <c r="S154">
        <f t="shared" si="43"/>
        <v>0</v>
      </c>
      <c r="T154">
        <f t="shared" si="43"/>
        <v>0</v>
      </c>
    </row>
    <row r="155" spans="1:20" x14ac:dyDescent="0.35">
      <c r="A155" s="181">
        <v>41786</v>
      </c>
      <c r="B155" s="182">
        <v>4.4000000000000004</v>
      </c>
      <c r="C155" s="20">
        <f t="shared" si="33"/>
        <v>0.44</v>
      </c>
      <c r="D155" s="20">
        <f t="shared" si="31"/>
        <v>0.45</v>
      </c>
      <c r="E155" s="20">
        <f t="shared" si="46"/>
        <v>56.769999999999783</v>
      </c>
      <c r="F155" s="21">
        <v>190000</v>
      </c>
      <c r="G155" s="22">
        <f t="shared" si="34"/>
        <v>116111.11111111111</v>
      </c>
      <c r="H155" s="23">
        <f t="shared" si="35"/>
        <v>0.11611111111111111</v>
      </c>
      <c r="I155">
        <f t="shared" si="36"/>
        <v>2200</v>
      </c>
      <c r="J155">
        <f t="shared" si="37"/>
        <v>2.2000000000000002</v>
      </c>
      <c r="K155" s="23">
        <f t="shared" si="38"/>
        <v>4400000</v>
      </c>
      <c r="L155" s="23">
        <f t="shared" si="39"/>
        <v>4.4000000000000004</v>
      </c>
      <c r="M155">
        <f t="shared" si="40"/>
        <v>1200</v>
      </c>
      <c r="N155" s="23">
        <f t="shared" si="41"/>
        <v>4.32</v>
      </c>
      <c r="O155" s="23">
        <f t="shared" si="32"/>
        <v>8.8361111111111121</v>
      </c>
      <c r="P155" s="23">
        <f t="shared" si="42"/>
        <v>0.63115079365079374</v>
      </c>
      <c r="Q155" s="23">
        <f t="shared" si="44"/>
        <v>115.683998015873</v>
      </c>
      <c r="R155" s="23">
        <f t="shared" si="45"/>
        <v>15.232192460317462</v>
      </c>
      <c r="S155">
        <f t="shared" si="43"/>
        <v>0</v>
      </c>
      <c r="T155">
        <f t="shared" si="43"/>
        <v>0</v>
      </c>
    </row>
    <row r="156" spans="1:20" x14ac:dyDescent="0.35">
      <c r="A156" s="181">
        <v>41787</v>
      </c>
      <c r="B156" s="182">
        <v>0</v>
      </c>
      <c r="C156" s="20">
        <f t="shared" si="33"/>
        <v>0</v>
      </c>
      <c r="D156" s="20">
        <f t="shared" si="31"/>
        <v>0.45</v>
      </c>
      <c r="E156" s="20">
        <f t="shared" si="46"/>
        <v>56.31999999999978</v>
      </c>
      <c r="F156" s="21">
        <v>190000</v>
      </c>
      <c r="G156" s="22">
        <f t="shared" si="34"/>
        <v>0</v>
      </c>
      <c r="H156" s="23">
        <f t="shared" si="35"/>
        <v>0</v>
      </c>
      <c r="I156">
        <f t="shared" si="36"/>
        <v>0</v>
      </c>
      <c r="J156">
        <f t="shared" si="37"/>
        <v>0</v>
      </c>
      <c r="K156" s="23">
        <f t="shared" si="38"/>
        <v>0</v>
      </c>
      <c r="L156" s="23">
        <f t="shared" si="39"/>
        <v>0</v>
      </c>
      <c r="M156">
        <f t="shared" si="40"/>
        <v>1200</v>
      </c>
      <c r="N156" s="23">
        <f t="shared" si="41"/>
        <v>4.32</v>
      </c>
      <c r="O156" s="23">
        <f t="shared" si="32"/>
        <v>4.32</v>
      </c>
      <c r="P156" s="23">
        <f t="shared" si="42"/>
        <v>0.30857142857142861</v>
      </c>
      <c r="Q156" s="23">
        <f t="shared" si="44"/>
        <v>115.99256944444443</v>
      </c>
      <c r="R156" s="23">
        <f t="shared" si="45"/>
        <v>15.54076388888889</v>
      </c>
      <c r="S156">
        <f t="shared" si="43"/>
        <v>0</v>
      </c>
      <c r="T156">
        <f t="shared" si="43"/>
        <v>0</v>
      </c>
    </row>
    <row r="157" spans="1:20" x14ac:dyDescent="0.35">
      <c r="A157" s="181">
        <v>41788</v>
      </c>
      <c r="B157" s="182">
        <v>0</v>
      </c>
      <c r="C157" s="20">
        <f t="shared" si="33"/>
        <v>0</v>
      </c>
      <c r="D157" s="20">
        <f t="shared" si="31"/>
        <v>0.45</v>
      </c>
      <c r="E157" s="20">
        <f t="shared" si="46"/>
        <v>55.869999999999777</v>
      </c>
      <c r="F157" s="21">
        <v>190000</v>
      </c>
      <c r="G157" s="22">
        <f t="shared" si="34"/>
        <v>0</v>
      </c>
      <c r="H157" s="23">
        <f t="shared" si="35"/>
        <v>0</v>
      </c>
      <c r="I157">
        <f t="shared" si="36"/>
        <v>0</v>
      </c>
      <c r="J157">
        <f t="shared" si="37"/>
        <v>0</v>
      </c>
      <c r="K157" s="23">
        <f t="shared" si="38"/>
        <v>0</v>
      </c>
      <c r="L157" s="23">
        <f t="shared" si="39"/>
        <v>0</v>
      </c>
      <c r="M157">
        <f t="shared" si="40"/>
        <v>1200</v>
      </c>
      <c r="N157" s="23">
        <f t="shared" si="41"/>
        <v>4.32</v>
      </c>
      <c r="O157" s="23">
        <f t="shared" si="32"/>
        <v>4.32</v>
      </c>
      <c r="P157" s="23">
        <f t="shared" si="42"/>
        <v>0.30857142857142861</v>
      </c>
      <c r="Q157" s="23">
        <f t="shared" si="44"/>
        <v>116.30114087301585</v>
      </c>
      <c r="R157" s="23">
        <f t="shared" si="45"/>
        <v>15.849335317460318</v>
      </c>
      <c r="S157">
        <f t="shared" si="43"/>
        <v>0</v>
      </c>
      <c r="T157">
        <f t="shared" si="43"/>
        <v>0</v>
      </c>
    </row>
    <row r="158" spans="1:20" x14ac:dyDescent="0.35">
      <c r="A158" s="181">
        <v>41789</v>
      </c>
      <c r="B158" s="182">
        <v>0</v>
      </c>
      <c r="C158" s="20">
        <f t="shared" si="33"/>
        <v>0</v>
      </c>
      <c r="D158" s="20">
        <f t="shared" si="31"/>
        <v>0.45</v>
      </c>
      <c r="E158" s="20">
        <f t="shared" si="46"/>
        <v>55.419999999999774</v>
      </c>
      <c r="F158" s="21">
        <v>190000</v>
      </c>
      <c r="G158" s="22">
        <f t="shared" si="34"/>
        <v>0</v>
      </c>
      <c r="H158" s="23">
        <f t="shared" si="35"/>
        <v>0</v>
      </c>
      <c r="I158">
        <f t="shared" si="36"/>
        <v>0</v>
      </c>
      <c r="J158">
        <f t="shared" si="37"/>
        <v>0</v>
      </c>
      <c r="K158" s="23">
        <f t="shared" si="38"/>
        <v>0</v>
      </c>
      <c r="L158" s="23">
        <f t="shared" si="39"/>
        <v>0</v>
      </c>
      <c r="M158">
        <f t="shared" si="40"/>
        <v>1200</v>
      </c>
      <c r="N158" s="23">
        <f t="shared" si="41"/>
        <v>4.32</v>
      </c>
      <c r="O158" s="23">
        <f t="shared" si="32"/>
        <v>4.32</v>
      </c>
      <c r="P158" s="23">
        <f t="shared" si="42"/>
        <v>0.30857142857142861</v>
      </c>
      <c r="Q158" s="23">
        <f t="shared" si="44"/>
        <v>116.60971230158728</v>
      </c>
      <c r="R158" s="23">
        <f t="shared" si="45"/>
        <v>16.157906746031745</v>
      </c>
      <c r="S158">
        <f t="shared" si="43"/>
        <v>0</v>
      </c>
      <c r="T158">
        <f t="shared" si="43"/>
        <v>0</v>
      </c>
    </row>
    <row r="159" spans="1:20" x14ac:dyDescent="0.35">
      <c r="A159" s="181">
        <v>41790</v>
      </c>
      <c r="B159" s="182">
        <v>0</v>
      </c>
      <c r="C159" s="20">
        <f t="shared" si="33"/>
        <v>0</v>
      </c>
      <c r="D159" s="20">
        <f t="shared" si="31"/>
        <v>0.45</v>
      </c>
      <c r="E159" s="20">
        <f t="shared" si="46"/>
        <v>54.969999999999771</v>
      </c>
      <c r="F159" s="21">
        <v>190000</v>
      </c>
      <c r="G159" s="22">
        <f t="shared" si="34"/>
        <v>0</v>
      </c>
      <c r="H159" s="23">
        <f t="shared" si="35"/>
        <v>0</v>
      </c>
      <c r="I159">
        <f t="shared" si="36"/>
        <v>0</v>
      </c>
      <c r="J159">
        <f t="shared" si="37"/>
        <v>0</v>
      </c>
      <c r="K159" s="23">
        <f t="shared" si="38"/>
        <v>0</v>
      </c>
      <c r="L159" s="23">
        <f t="shared" si="39"/>
        <v>0</v>
      </c>
      <c r="M159">
        <f t="shared" si="40"/>
        <v>1200</v>
      </c>
      <c r="N159" s="23">
        <f t="shared" si="41"/>
        <v>4.32</v>
      </c>
      <c r="O159" s="23">
        <f t="shared" si="32"/>
        <v>4.32</v>
      </c>
      <c r="P159" s="23">
        <f t="shared" si="42"/>
        <v>0.30857142857142861</v>
      </c>
      <c r="Q159" s="23">
        <f t="shared" si="44"/>
        <v>116.91828373015871</v>
      </c>
      <c r="R159" s="23">
        <f t="shared" si="45"/>
        <v>16.466478174603175</v>
      </c>
      <c r="S159">
        <f t="shared" si="43"/>
        <v>0</v>
      </c>
      <c r="T159">
        <f t="shared" si="43"/>
        <v>0</v>
      </c>
    </row>
    <row r="160" spans="1:20" x14ac:dyDescent="0.35">
      <c r="A160" s="181">
        <v>41791</v>
      </c>
      <c r="B160" s="182">
        <v>0</v>
      </c>
      <c r="C160" s="20">
        <f t="shared" si="33"/>
        <v>0</v>
      </c>
      <c r="D160" s="20">
        <f t="shared" si="31"/>
        <v>0.45</v>
      </c>
      <c r="E160" s="20">
        <f t="shared" si="46"/>
        <v>54.519999999999769</v>
      </c>
      <c r="F160" s="21">
        <v>190000</v>
      </c>
      <c r="G160" s="22">
        <f t="shared" si="34"/>
        <v>0</v>
      </c>
      <c r="H160" s="23">
        <f t="shared" si="35"/>
        <v>0</v>
      </c>
      <c r="I160">
        <f t="shared" si="36"/>
        <v>0</v>
      </c>
      <c r="J160">
        <f t="shared" si="37"/>
        <v>0</v>
      </c>
      <c r="K160" s="23">
        <f t="shared" si="38"/>
        <v>0</v>
      </c>
      <c r="L160" s="23">
        <f t="shared" si="39"/>
        <v>0</v>
      </c>
      <c r="M160">
        <f t="shared" si="40"/>
        <v>1200</v>
      </c>
      <c r="N160" s="23">
        <f t="shared" si="41"/>
        <v>4.32</v>
      </c>
      <c r="O160" s="23">
        <f t="shared" si="32"/>
        <v>4.32</v>
      </c>
      <c r="P160" s="23">
        <f t="shared" si="42"/>
        <v>0.30857142857142861</v>
      </c>
      <c r="Q160" s="23">
        <f t="shared" si="44"/>
        <v>117.22685515873013</v>
      </c>
      <c r="R160" s="23">
        <f t="shared" si="45"/>
        <v>16.775049603174605</v>
      </c>
      <c r="S160">
        <f t="shared" si="43"/>
        <v>0</v>
      </c>
      <c r="T160">
        <f t="shared" si="43"/>
        <v>0</v>
      </c>
    </row>
    <row r="161" spans="1:20" x14ac:dyDescent="0.35">
      <c r="A161" s="181">
        <v>41792</v>
      </c>
      <c r="B161" s="182">
        <v>0</v>
      </c>
      <c r="C161" s="20">
        <f t="shared" si="33"/>
        <v>0</v>
      </c>
      <c r="D161" s="20">
        <f t="shared" si="31"/>
        <v>0.45</v>
      </c>
      <c r="E161" s="20">
        <f t="shared" si="46"/>
        <v>54.069999999999766</v>
      </c>
      <c r="F161" s="21">
        <v>190000</v>
      </c>
      <c r="G161" s="22">
        <f t="shared" si="34"/>
        <v>0</v>
      </c>
      <c r="H161" s="23">
        <f t="shared" si="35"/>
        <v>0</v>
      </c>
      <c r="I161">
        <f t="shared" si="36"/>
        <v>0</v>
      </c>
      <c r="J161">
        <f t="shared" si="37"/>
        <v>0</v>
      </c>
      <c r="K161" s="23">
        <f t="shared" si="38"/>
        <v>0</v>
      </c>
      <c r="L161" s="23">
        <f t="shared" si="39"/>
        <v>0</v>
      </c>
      <c r="M161">
        <f t="shared" si="40"/>
        <v>1200</v>
      </c>
      <c r="N161" s="23">
        <f t="shared" si="41"/>
        <v>4.32</v>
      </c>
      <c r="O161" s="23">
        <f t="shared" si="32"/>
        <v>4.32</v>
      </c>
      <c r="P161" s="23">
        <f t="shared" si="42"/>
        <v>0.30857142857142861</v>
      </c>
      <c r="Q161" s="23">
        <f t="shared" si="44"/>
        <v>117.53542658730156</v>
      </c>
      <c r="R161" s="23">
        <f t="shared" si="45"/>
        <v>17.083621031746034</v>
      </c>
      <c r="S161">
        <f t="shared" si="43"/>
        <v>0</v>
      </c>
      <c r="T161">
        <f t="shared" si="43"/>
        <v>0</v>
      </c>
    </row>
    <row r="162" spans="1:20" x14ac:dyDescent="0.35">
      <c r="A162" s="181">
        <v>41793</v>
      </c>
      <c r="B162" s="182">
        <v>0</v>
      </c>
      <c r="C162" s="20">
        <f t="shared" si="33"/>
        <v>0</v>
      </c>
      <c r="D162" s="20">
        <f t="shared" si="31"/>
        <v>0.45</v>
      </c>
      <c r="E162" s="20">
        <f t="shared" si="46"/>
        <v>53.619999999999763</v>
      </c>
      <c r="F162" s="21">
        <v>190000</v>
      </c>
      <c r="G162" s="22">
        <f t="shared" si="34"/>
        <v>0</v>
      </c>
      <c r="H162" s="23">
        <f t="shared" si="35"/>
        <v>0</v>
      </c>
      <c r="I162">
        <f t="shared" si="36"/>
        <v>0</v>
      </c>
      <c r="J162">
        <f t="shared" si="37"/>
        <v>0</v>
      </c>
      <c r="K162" s="23">
        <f t="shared" si="38"/>
        <v>0</v>
      </c>
      <c r="L162" s="23">
        <f t="shared" si="39"/>
        <v>0</v>
      </c>
      <c r="M162">
        <f t="shared" si="40"/>
        <v>1200</v>
      </c>
      <c r="N162" s="23">
        <f t="shared" si="41"/>
        <v>4.32</v>
      </c>
      <c r="O162" s="23">
        <f t="shared" si="32"/>
        <v>4.32</v>
      </c>
      <c r="P162" s="23">
        <f t="shared" si="42"/>
        <v>0.30857142857142861</v>
      </c>
      <c r="Q162" s="23">
        <f t="shared" si="44"/>
        <v>117.84399801587298</v>
      </c>
      <c r="R162" s="23">
        <f t="shared" si="45"/>
        <v>17.392192460317464</v>
      </c>
      <c r="S162">
        <f t="shared" si="43"/>
        <v>0</v>
      </c>
      <c r="T162">
        <f t="shared" si="43"/>
        <v>0</v>
      </c>
    </row>
    <row r="163" spans="1:20" x14ac:dyDescent="0.35">
      <c r="A163" s="181">
        <v>41794</v>
      </c>
      <c r="B163" s="182">
        <v>0</v>
      </c>
      <c r="C163" s="20">
        <f t="shared" si="33"/>
        <v>0</v>
      </c>
      <c r="D163" s="20">
        <f t="shared" si="31"/>
        <v>0.45</v>
      </c>
      <c r="E163" s="20">
        <f t="shared" si="46"/>
        <v>53.16999999999976</v>
      </c>
      <c r="F163" s="21">
        <v>190000</v>
      </c>
      <c r="G163" s="22">
        <f t="shared" si="34"/>
        <v>0</v>
      </c>
      <c r="H163" s="23">
        <f t="shared" si="35"/>
        <v>0</v>
      </c>
      <c r="I163">
        <f t="shared" si="36"/>
        <v>0</v>
      </c>
      <c r="J163">
        <f t="shared" si="37"/>
        <v>0</v>
      </c>
      <c r="K163" s="23">
        <f t="shared" si="38"/>
        <v>0</v>
      </c>
      <c r="L163" s="23">
        <f t="shared" si="39"/>
        <v>0</v>
      </c>
      <c r="M163">
        <f t="shared" si="40"/>
        <v>1200</v>
      </c>
      <c r="N163" s="23">
        <f t="shared" si="41"/>
        <v>4.32</v>
      </c>
      <c r="O163" s="23">
        <f t="shared" si="32"/>
        <v>4.32</v>
      </c>
      <c r="P163" s="23">
        <f t="shared" si="42"/>
        <v>0.30857142857142861</v>
      </c>
      <c r="Q163" s="23">
        <f t="shared" si="44"/>
        <v>118.15256944444441</v>
      </c>
      <c r="R163" s="23">
        <f t="shared" si="45"/>
        <v>17.700763888888893</v>
      </c>
      <c r="S163">
        <f t="shared" si="43"/>
        <v>0</v>
      </c>
      <c r="T163">
        <f t="shared" si="43"/>
        <v>0</v>
      </c>
    </row>
    <row r="164" spans="1:20" x14ac:dyDescent="0.35">
      <c r="A164" s="181">
        <v>41795</v>
      </c>
      <c r="B164" s="182">
        <v>0</v>
      </c>
      <c r="C164" s="20">
        <f t="shared" si="33"/>
        <v>0</v>
      </c>
      <c r="D164" s="20">
        <f t="shared" si="31"/>
        <v>0.45</v>
      </c>
      <c r="E164" s="20">
        <f t="shared" si="46"/>
        <v>52.719999999999757</v>
      </c>
      <c r="F164" s="21">
        <v>190000</v>
      </c>
      <c r="G164" s="22">
        <f t="shared" si="34"/>
        <v>0</v>
      </c>
      <c r="H164" s="23">
        <f t="shared" si="35"/>
        <v>0</v>
      </c>
      <c r="I164">
        <f t="shared" si="36"/>
        <v>0</v>
      </c>
      <c r="J164">
        <f t="shared" si="37"/>
        <v>0</v>
      </c>
      <c r="K164" s="23">
        <f t="shared" si="38"/>
        <v>0</v>
      </c>
      <c r="L164" s="23">
        <f t="shared" si="39"/>
        <v>0</v>
      </c>
      <c r="M164">
        <f t="shared" si="40"/>
        <v>1200</v>
      </c>
      <c r="N164" s="23">
        <f t="shared" si="41"/>
        <v>4.32</v>
      </c>
      <c r="O164" s="23">
        <f t="shared" si="32"/>
        <v>4.32</v>
      </c>
      <c r="P164" s="23">
        <f t="shared" si="42"/>
        <v>0.30857142857142861</v>
      </c>
      <c r="Q164" s="23">
        <f t="shared" si="44"/>
        <v>118.46114087301584</v>
      </c>
      <c r="R164" s="23">
        <f t="shared" si="45"/>
        <v>18.009335317460323</v>
      </c>
      <c r="S164">
        <f t="shared" si="43"/>
        <v>0</v>
      </c>
      <c r="T164">
        <f t="shared" si="43"/>
        <v>0</v>
      </c>
    </row>
    <row r="165" spans="1:20" x14ac:dyDescent="0.35">
      <c r="A165" s="181">
        <v>41796</v>
      </c>
      <c r="B165" s="182">
        <v>0</v>
      </c>
      <c r="C165" s="20">
        <f t="shared" si="33"/>
        <v>0</v>
      </c>
      <c r="D165" s="20">
        <f t="shared" si="31"/>
        <v>0.45</v>
      </c>
      <c r="E165" s="20">
        <f t="shared" si="46"/>
        <v>52.269999999999754</v>
      </c>
      <c r="F165" s="21">
        <v>190000</v>
      </c>
      <c r="G165" s="22">
        <f t="shared" si="34"/>
        <v>0</v>
      </c>
      <c r="H165" s="23">
        <f t="shared" si="35"/>
        <v>0</v>
      </c>
      <c r="I165">
        <f t="shared" si="36"/>
        <v>0</v>
      </c>
      <c r="J165">
        <f t="shared" si="37"/>
        <v>0</v>
      </c>
      <c r="K165" s="23">
        <f t="shared" si="38"/>
        <v>0</v>
      </c>
      <c r="L165" s="23">
        <f t="shared" si="39"/>
        <v>0</v>
      </c>
      <c r="M165">
        <f t="shared" si="40"/>
        <v>1200</v>
      </c>
      <c r="N165" s="23">
        <f t="shared" si="41"/>
        <v>4.32</v>
      </c>
      <c r="O165" s="23">
        <f t="shared" si="32"/>
        <v>4.32</v>
      </c>
      <c r="P165" s="23">
        <f t="shared" si="42"/>
        <v>0.30857142857142861</v>
      </c>
      <c r="Q165" s="23">
        <f t="shared" si="44"/>
        <v>118.76971230158726</v>
      </c>
      <c r="R165" s="23">
        <f t="shared" si="45"/>
        <v>18.317906746031753</v>
      </c>
      <c r="S165">
        <f t="shared" si="43"/>
        <v>0</v>
      </c>
      <c r="T165">
        <f t="shared" si="43"/>
        <v>0</v>
      </c>
    </row>
    <row r="166" spans="1:20" x14ac:dyDescent="0.35">
      <c r="A166" s="181">
        <v>41797</v>
      </c>
      <c r="B166" s="182">
        <v>0</v>
      </c>
      <c r="C166" s="20">
        <f t="shared" si="33"/>
        <v>0</v>
      </c>
      <c r="D166" s="20">
        <f t="shared" si="31"/>
        <v>0.45</v>
      </c>
      <c r="E166" s="20">
        <f t="shared" si="46"/>
        <v>51.819999999999752</v>
      </c>
      <c r="F166" s="21">
        <v>190000</v>
      </c>
      <c r="G166" s="22">
        <f t="shared" si="34"/>
        <v>0</v>
      </c>
      <c r="H166" s="23">
        <f t="shared" si="35"/>
        <v>0</v>
      </c>
      <c r="I166">
        <f t="shared" si="36"/>
        <v>0</v>
      </c>
      <c r="J166">
        <f t="shared" si="37"/>
        <v>0</v>
      </c>
      <c r="K166" s="23">
        <f t="shared" si="38"/>
        <v>0</v>
      </c>
      <c r="L166" s="23">
        <f t="shared" si="39"/>
        <v>0</v>
      </c>
      <c r="M166">
        <f t="shared" si="40"/>
        <v>1200</v>
      </c>
      <c r="N166" s="23">
        <f t="shared" si="41"/>
        <v>4.32</v>
      </c>
      <c r="O166" s="23">
        <f t="shared" si="32"/>
        <v>4.32</v>
      </c>
      <c r="P166" s="23">
        <f t="shared" si="42"/>
        <v>0.30857142857142861</v>
      </c>
      <c r="Q166" s="23">
        <f t="shared" si="44"/>
        <v>119.07828373015869</v>
      </c>
      <c r="R166" s="23">
        <f t="shared" si="45"/>
        <v>18.626478174603182</v>
      </c>
      <c r="S166">
        <f t="shared" si="43"/>
        <v>0</v>
      </c>
      <c r="T166">
        <f t="shared" si="43"/>
        <v>0</v>
      </c>
    </row>
    <row r="167" spans="1:20" x14ac:dyDescent="0.35">
      <c r="A167" s="181">
        <v>41798</v>
      </c>
      <c r="B167" s="182">
        <v>0.2</v>
      </c>
      <c r="C167" s="20">
        <f t="shared" si="33"/>
        <v>0.02</v>
      </c>
      <c r="D167" s="20">
        <f t="shared" si="31"/>
        <v>0.45</v>
      </c>
      <c r="E167" s="20">
        <f t="shared" si="46"/>
        <v>51.389999999999752</v>
      </c>
      <c r="F167" s="21">
        <v>190000</v>
      </c>
      <c r="G167" s="22">
        <f t="shared" si="34"/>
        <v>5277.7777777777783</v>
      </c>
      <c r="H167" s="23">
        <f t="shared" si="35"/>
        <v>5.2777777777777779E-3</v>
      </c>
      <c r="I167">
        <f t="shared" si="36"/>
        <v>100</v>
      </c>
      <c r="J167">
        <f t="shared" si="37"/>
        <v>0.1</v>
      </c>
      <c r="K167" s="23">
        <f t="shared" si="38"/>
        <v>200000</v>
      </c>
      <c r="L167" s="23">
        <f t="shared" si="39"/>
        <v>0.2</v>
      </c>
      <c r="M167">
        <f t="shared" si="40"/>
        <v>1200</v>
      </c>
      <c r="N167" s="23">
        <f t="shared" si="41"/>
        <v>4.32</v>
      </c>
      <c r="O167" s="23">
        <f t="shared" si="32"/>
        <v>4.5252777777777782</v>
      </c>
      <c r="P167" s="23">
        <f t="shared" si="42"/>
        <v>0.32323412698412701</v>
      </c>
      <c r="Q167" s="23">
        <f t="shared" si="44"/>
        <v>119.40151785714282</v>
      </c>
      <c r="R167" s="23">
        <f t="shared" si="45"/>
        <v>18.949712301587308</v>
      </c>
      <c r="S167">
        <f t="shared" si="43"/>
        <v>0</v>
      </c>
      <c r="T167">
        <f t="shared" si="43"/>
        <v>0</v>
      </c>
    </row>
    <row r="168" spans="1:20" x14ac:dyDescent="0.35">
      <c r="A168" s="181">
        <v>41799</v>
      </c>
      <c r="B168" s="182">
        <v>0</v>
      </c>
      <c r="C168" s="20">
        <f t="shared" si="33"/>
        <v>0</v>
      </c>
      <c r="D168" s="20">
        <f t="shared" ref="D168:D231" si="47">$B$4/1000</f>
        <v>0.45</v>
      </c>
      <c r="E168" s="20">
        <f t="shared" si="46"/>
        <v>50.939999999999749</v>
      </c>
      <c r="F168" s="21">
        <v>190000</v>
      </c>
      <c r="G168" s="22">
        <f t="shared" si="34"/>
        <v>0</v>
      </c>
      <c r="H168" s="23">
        <f t="shared" si="35"/>
        <v>0</v>
      </c>
      <c r="I168">
        <f t="shared" si="36"/>
        <v>0</v>
      </c>
      <c r="J168">
        <f t="shared" si="37"/>
        <v>0</v>
      </c>
      <c r="K168" s="23">
        <f t="shared" si="38"/>
        <v>0</v>
      </c>
      <c r="L168" s="23">
        <f t="shared" si="39"/>
        <v>0</v>
      </c>
      <c r="M168">
        <f t="shared" si="40"/>
        <v>1200</v>
      </c>
      <c r="N168" s="23">
        <f t="shared" si="41"/>
        <v>4.32</v>
      </c>
      <c r="O168" s="23">
        <f t="shared" si="32"/>
        <v>4.32</v>
      </c>
      <c r="P168" s="23">
        <f t="shared" si="42"/>
        <v>0.30857142857142861</v>
      </c>
      <c r="Q168" s="23">
        <f t="shared" si="44"/>
        <v>119.71008928571425</v>
      </c>
      <c r="R168" s="23">
        <f t="shared" si="45"/>
        <v>19.258283730158738</v>
      </c>
      <c r="S168">
        <f t="shared" si="43"/>
        <v>0</v>
      </c>
      <c r="T168">
        <f t="shared" si="43"/>
        <v>0</v>
      </c>
    </row>
    <row r="169" spans="1:20" x14ac:dyDescent="0.35">
      <c r="A169" s="181">
        <v>41800</v>
      </c>
      <c r="B169" s="182">
        <v>0</v>
      </c>
      <c r="C169" s="20">
        <f t="shared" si="33"/>
        <v>0</v>
      </c>
      <c r="D169" s="20">
        <f t="shared" si="47"/>
        <v>0.45</v>
      </c>
      <c r="E169" s="20">
        <f t="shared" si="46"/>
        <v>50.489999999999746</v>
      </c>
      <c r="F169" s="21">
        <v>190000</v>
      </c>
      <c r="G169" s="22">
        <f t="shared" si="34"/>
        <v>0</v>
      </c>
      <c r="H169" s="23">
        <f t="shared" si="35"/>
        <v>0</v>
      </c>
      <c r="I169">
        <f t="shared" si="36"/>
        <v>0</v>
      </c>
      <c r="J169">
        <f t="shared" si="37"/>
        <v>0</v>
      </c>
      <c r="K169" s="23">
        <f t="shared" si="38"/>
        <v>0</v>
      </c>
      <c r="L169" s="23">
        <f t="shared" si="39"/>
        <v>0</v>
      </c>
      <c r="M169">
        <f t="shared" si="40"/>
        <v>1200</v>
      </c>
      <c r="N169" s="23">
        <f t="shared" si="41"/>
        <v>4.32</v>
      </c>
      <c r="O169" s="23">
        <f t="shared" si="32"/>
        <v>4.32</v>
      </c>
      <c r="P169" s="23">
        <f t="shared" si="42"/>
        <v>0.30857142857142861</v>
      </c>
      <c r="Q169" s="23">
        <f t="shared" si="44"/>
        <v>120.01866071428567</v>
      </c>
      <c r="R169" s="23">
        <f t="shared" si="45"/>
        <v>19.566855158730167</v>
      </c>
      <c r="S169">
        <f t="shared" si="43"/>
        <v>0</v>
      </c>
      <c r="T169">
        <f t="shared" si="43"/>
        <v>0</v>
      </c>
    </row>
    <row r="170" spans="1:20" x14ac:dyDescent="0.35">
      <c r="A170" s="181">
        <v>41801</v>
      </c>
      <c r="B170" s="182">
        <v>0</v>
      </c>
      <c r="C170" s="20">
        <f t="shared" si="33"/>
        <v>0</v>
      </c>
      <c r="D170" s="20">
        <f t="shared" si="47"/>
        <v>0.45</v>
      </c>
      <c r="E170" s="20">
        <f t="shared" si="46"/>
        <v>50.039999999999743</v>
      </c>
      <c r="F170" s="21">
        <v>190000</v>
      </c>
      <c r="G170" s="22">
        <f t="shared" si="34"/>
        <v>0</v>
      </c>
      <c r="H170" s="23">
        <f t="shared" si="35"/>
        <v>0</v>
      </c>
      <c r="I170">
        <f t="shared" si="36"/>
        <v>0</v>
      </c>
      <c r="J170">
        <f t="shared" si="37"/>
        <v>0</v>
      </c>
      <c r="K170" s="23">
        <f t="shared" si="38"/>
        <v>0</v>
      </c>
      <c r="L170" s="23">
        <f t="shared" si="39"/>
        <v>0</v>
      </c>
      <c r="M170">
        <f t="shared" si="40"/>
        <v>1200</v>
      </c>
      <c r="N170" s="23">
        <f t="shared" si="41"/>
        <v>4.32</v>
      </c>
      <c r="O170" s="23">
        <f t="shared" si="32"/>
        <v>4.32</v>
      </c>
      <c r="P170" s="23">
        <f t="shared" si="42"/>
        <v>0.30857142857142861</v>
      </c>
      <c r="Q170" s="23">
        <f t="shared" si="44"/>
        <v>120.3272321428571</v>
      </c>
      <c r="R170" s="23">
        <f t="shared" si="45"/>
        <v>19.875426587301597</v>
      </c>
      <c r="S170">
        <f t="shared" si="43"/>
        <v>0</v>
      </c>
      <c r="T170">
        <f t="shared" si="43"/>
        <v>0</v>
      </c>
    </row>
    <row r="171" spans="1:20" x14ac:dyDescent="0.35">
      <c r="A171" s="181">
        <v>41802</v>
      </c>
      <c r="B171" s="182">
        <v>0</v>
      </c>
      <c r="C171" s="20">
        <f t="shared" si="33"/>
        <v>0</v>
      </c>
      <c r="D171" s="20">
        <f t="shared" si="47"/>
        <v>0.45</v>
      </c>
      <c r="E171" s="20">
        <f t="shared" si="46"/>
        <v>49.589999999999741</v>
      </c>
      <c r="F171" s="21">
        <v>190000</v>
      </c>
      <c r="G171" s="22">
        <f t="shared" si="34"/>
        <v>0</v>
      </c>
      <c r="H171" s="23">
        <f t="shared" si="35"/>
        <v>0</v>
      </c>
      <c r="I171">
        <f t="shared" si="36"/>
        <v>0</v>
      </c>
      <c r="J171">
        <f t="shared" si="37"/>
        <v>0</v>
      </c>
      <c r="K171" s="23">
        <f t="shared" si="38"/>
        <v>0</v>
      </c>
      <c r="L171" s="23">
        <f t="shared" si="39"/>
        <v>0</v>
      </c>
      <c r="M171">
        <f t="shared" si="40"/>
        <v>1200</v>
      </c>
      <c r="N171" s="23">
        <f t="shared" si="41"/>
        <v>4.32</v>
      </c>
      <c r="O171" s="23">
        <f t="shared" si="32"/>
        <v>4.32</v>
      </c>
      <c r="P171" s="23">
        <f t="shared" si="42"/>
        <v>0.30857142857142861</v>
      </c>
      <c r="Q171" s="23">
        <f t="shared" si="44"/>
        <v>120.63580357142853</v>
      </c>
      <c r="R171" s="23">
        <f t="shared" si="45"/>
        <v>20.183998015873026</v>
      </c>
      <c r="S171">
        <f t="shared" si="43"/>
        <v>0</v>
      </c>
      <c r="T171">
        <f t="shared" si="43"/>
        <v>0</v>
      </c>
    </row>
    <row r="172" spans="1:20" x14ac:dyDescent="0.35">
      <c r="A172" s="181">
        <v>41803</v>
      </c>
      <c r="B172" s="182">
        <v>0</v>
      </c>
      <c r="C172" s="20">
        <f t="shared" si="33"/>
        <v>0</v>
      </c>
      <c r="D172" s="20">
        <f t="shared" si="47"/>
        <v>0.45</v>
      </c>
      <c r="E172" s="20">
        <f t="shared" si="46"/>
        <v>49.139999999999738</v>
      </c>
      <c r="F172" s="21">
        <v>190000</v>
      </c>
      <c r="G172" s="22">
        <f t="shared" si="34"/>
        <v>0</v>
      </c>
      <c r="H172" s="23">
        <f t="shared" si="35"/>
        <v>0</v>
      </c>
      <c r="I172">
        <f t="shared" si="36"/>
        <v>0</v>
      </c>
      <c r="J172">
        <f t="shared" si="37"/>
        <v>0</v>
      </c>
      <c r="K172" s="23">
        <f t="shared" si="38"/>
        <v>0</v>
      </c>
      <c r="L172" s="23">
        <f t="shared" si="39"/>
        <v>0</v>
      </c>
      <c r="M172">
        <f t="shared" si="40"/>
        <v>1200</v>
      </c>
      <c r="N172" s="23">
        <f t="shared" si="41"/>
        <v>4.32</v>
      </c>
      <c r="O172" s="23">
        <f t="shared" si="32"/>
        <v>4.32</v>
      </c>
      <c r="P172" s="23">
        <f t="shared" si="42"/>
        <v>0.30857142857142861</v>
      </c>
      <c r="Q172" s="23">
        <f t="shared" si="44"/>
        <v>120.94437499999995</v>
      </c>
      <c r="R172" s="23">
        <f t="shared" si="45"/>
        <v>20.492569444444456</v>
      </c>
      <c r="S172">
        <f t="shared" si="43"/>
        <v>0</v>
      </c>
      <c r="T172">
        <f t="shared" si="43"/>
        <v>0</v>
      </c>
    </row>
    <row r="173" spans="1:20" x14ac:dyDescent="0.35">
      <c r="A173" s="181">
        <v>41804</v>
      </c>
      <c r="B173" s="182">
        <v>3.6</v>
      </c>
      <c r="C173" s="20">
        <f t="shared" si="33"/>
        <v>0.36</v>
      </c>
      <c r="D173" s="20">
        <f t="shared" si="47"/>
        <v>0.45</v>
      </c>
      <c r="E173" s="20">
        <f t="shared" si="46"/>
        <v>49.049999999999734</v>
      </c>
      <c r="F173" s="21">
        <v>190000</v>
      </c>
      <c r="G173" s="22">
        <f t="shared" si="34"/>
        <v>95000</v>
      </c>
      <c r="H173" s="23">
        <f t="shared" si="35"/>
        <v>9.5000000000000001E-2</v>
      </c>
      <c r="I173">
        <f t="shared" si="36"/>
        <v>1800</v>
      </c>
      <c r="J173">
        <f t="shared" si="37"/>
        <v>1.8</v>
      </c>
      <c r="K173" s="23">
        <f t="shared" si="38"/>
        <v>3600000</v>
      </c>
      <c r="L173" s="23">
        <f t="shared" si="39"/>
        <v>3.6</v>
      </c>
      <c r="M173">
        <f t="shared" si="40"/>
        <v>1200</v>
      </c>
      <c r="N173" s="23">
        <f t="shared" si="41"/>
        <v>4.32</v>
      </c>
      <c r="O173" s="23">
        <f t="shared" si="32"/>
        <v>8.0150000000000006</v>
      </c>
      <c r="P173" s="23">
        <f t="shared" si="42"/>
        <v>0.57250000000000012</v>
      </c>
      <c r="Q173" s="23">
        <f t="shared" si="44"/>
        <v>121.51687499999996</v>
      </c>
      <c r="R173" s="23">
        <f t="shared" si="45"/>
        <v>21.065069444444458</v>
      </c>
      <c r="S173">
        <f t="shared" si="43"/>
        <v>0</v>
      </c>
      <c r="T173">
        <f t="shared" si="43"/>
        <v>0</v>
      </c>
    </row>
    <row r="174" spans="1:20" x14ac:dyDescent="0.35">
      <c r="A174" s="181">
        <v>41805</v>
      </c>
      <c r="B174" s="182">
        <v>0</v>
      </c>
      <c r="C174" s="20">
        <f t="shared" si="33"/>
        <v>0</v>
      </c>
      <c r="D174" s="20">
        <f t="shared" si="47"/>
        <v>0.45</v>
      </c>
      <c r="E174" s="20">
        <f t="shared" si="46"/>
        <v>48.599999999999731</v>
      </c>
      <c r="F174" s="21">
        <v>190000</v>
      </c>
      <c r="G174" s="22">
        <f t="shared" si="34"/>
        <v>0</v>
      </c>
      <c r="H174" s="23">
        <f t="shared" si="35"/>
        <v>0</v>
      </c>
      <c r="I174">
        <f t="shared" si="36"/>
        <v>0</v>
      </c>
      <c r="J174">
        <f t="shared" si="37"/>
        <v>0</v>
      </c>
      <c r="K174" s="23">
        <f t="shared" si="38"/>
        <v>0</v>
      </c>
      <c r="L174" s="23">
        <f t="shared" si="39"/>
        <v>0</v>
      </c>
      <c r="M174">
        <f t="shared" si="40"/>
        <v>1200</v>
      </c>
      <c r="N174" s="23">
        <f t="shared" si="41"/>
        <v>4.32</v>
      </c>
      <c r="O174" s="23">
        <f t="shared" si="32"/>
        <v>4.32</v>
      </c>
      <c r="P174" s="23">
        <f t="shared" si="42"/>
        <v>0.30857142857142861</v>
      </c>
      <c r="Q174" s="23">
        <f t="shared" si="44"/>
        <v>121.82544642857138</v>
      </c>
      <c r="R174" s="23">
        <f t="shared" si="45"/>
        <v>21.373640873015887</v>
      </c>
      <c r="S174">
        <f t="shared" si="43"/>
        <v>0</v>
      </c>
      <c r="T174">
        <f t="shared" si="43"/>
        <v>0</v>
      </c>
    </row>
    <row r="175" spans="1:20" x14ac:dyDescent="0.35">
      <c r="A175" s="181">
        <v>41806</v>
      </c>
      <c r="B175" s="182">
        <v>0</v>
      </c>
      <c r="C175" s="20">
        <f t="shared" si="33"/>
        <v>0</v>
      </c>
      <c r="D175" s="20">
        <f t="shared" si="47"/>
        <v>0.45</v>
      </c>
      <c r="E175" s="20">
        <f t="shared" si="46"/>
        <v>48.149999999999729</v>
      </c>
      <c r="F175" s="21">
        <v>190000</v>
      </c>
      <c r="G175" s="22">
        <f t="shared" si="34"/>
        <v>0</v>
      </c>
      <c r="H175" s="23">
        <f t="shared" si="35"/>
        <v>0</v>
      </c>
      <c r="I175">
        <f t="shared" si="36"/>
        <v>0</v>
      </c>
      <c r="J175">
        <f t="shared" si="37"/>
        <v>0</v>
      </c>
      <c r="K175" s="23">
        <f t="shared" si="38"/>
        <v>0</v>
      </c>
      <c r="L175" s="23">
        <f t="shared" si="39"/>
        <v>0</v>
      </c>
      <c r="M175">
        <f t="shared" si="40"/>
        <v>1200</v>
      </c>
      <c r="N175" s="23">
        <f t="shared" si="41"/>
        <v>4.32</v>
      </c>
      <c r="O175" s="23">
        <f t="shared" si="32"/>
        <v>4.32</v>
      </c>
      <c r="P175" s="23">
        <f t="shared" si="42"/>
        <v>0.30857142857142861</v>
      </c>
      <c r="Q175" s="23">
        <f t="shared" si="44"/>
        <v>122.13401785714281</v>
      </c>
      <c r="R175" s="23">
        <f t="shared" si="45"/>
        <v>21.682212301587317</v>
      </c>
      <c r="S175">
        <f t="shared" si="43"/>
        <v>0</v>
      </c>
      <c r="T175">
        <f t="shared" si="43"/>
        <v>0</v>
      </c>
    </row>
    <row r="176" spans="1:20" x14ac:dyDescent="0.35">
      <c r="A176" s="181">
        <v>41807</v>
      </c>
      <c r="B176" s="182">
        <v>0</v>
      </c>
      <c r="C176" s="20">
        <f t="shared" si="33"/>
        <v>0</v>
      </c>
      <c r="D176" s="20">
        <f t="shared" si="47"/>
        <v>0.45</v>
      </c>
      <c r="E176" s="20">
        <f t="shared" si="46"/>
        <v>47.699999999999726</v>
      </c>
      <c r="F176" s="21">
        <v>190000</v>
      </c>
      <c r="G176" s="22">
        <f t="shared" si="34"/>
        <v>0</v>
      </c>
      <c r="H176" s="23">
        <f t="shared" si="35"/>
        <v>0</v>
      </c>
      <c r="I176">
        <f t="shared" si="36"/>
        <v>0</v>
      </c>
      <c r="J176">
        <f t="shared" si="37"/>
        <v>0</v>
      </c>
      <c r="K176" s="23">
        <f t="shared" si="38"/>
        <v>0</v>
      </c>
      <c r="L176" s="23">
        <f t="shared" si="39"/>
        <v>0</v>
      </c>
      <c r="M176">
        <f t="shared" si="40"/>
        <v>1200</v>
      </c>
      <c r="N176" s="23">
        <f t="shared" si="41"/>
        <v>4.32</v>
      </c>
      <c r="O176" s="23">
        <f t="shared" si="32"/>
        <v>4.32</v>
      </c>
      <c r="P176" s="23">
        <f t="shared" si="42"/>
        <v>0.30857142857142861</v>
      </c>
      <c r="Q176" s="23">
        <f t="shared" si="44"/>
        <v>122.44258928571423</v>
      </c>
      <c r="R176" s="23">
        <f t="shared" si="45"/>
        <v>21.990783730158746</v>
      </c>
      <c r="S176">
        <f t="shared" si="43"/>
        <v>0</v>
      </c>
      <c r="T176">
        <f t="shared" si="43"/>
        <v>0</v>
      </c>
    </row>
    <row r="177" spans="1:20" x14ac:dyDescent="0.35">
      <c r="A177" s="181">
        <v>41808</v>
      </c>
      <c r="B177" s="182">
        <v>1.6</v>
      </c>
      <c r="C177" s="20">
        <f t="shared" si="33"/>
        <v>0.16</v>
      </c>
      <c r="D177" s="20">
        <f t="shared" si="47"/>
        <v>0.45</v>
      </c>
      <c r="E177" s="20">
        <f t="shared" si="46"/>
        <v>47.409999999999719</v>
      </c>
      <c r="F177" s="21">
        <v>190000</v>
      </c>
      <c r="G177" s="22">
        <f t="shared" si="34"/>
        <v>42222.222222222226</v>
      </c>
      <c r="H177" s="23">
        <f t="shared" si="35"/>
        <v>4.2222222222222223E-2</v>
      </c>
      <c r="I177">
        <f t="shared" si="36"/>
        <v>800</v>
      </c>
      <c r="J177">
        <f t="shared" si="37"/>
        <v>0.8</v>
      </c>
      <c r="K177" s="23">
        <f t="shared" si="38"/>
        <v>1600000</v>
      </c>
      <c r="L177" s="23">
        <f t="shared" si="39"/>
        <v>1.6</v>
      </c>
      <c r="M177">
        <f t="shared" si="40"/>
        <v>1200</v>
      </c>
      <c r="N177" s="23">
        <f t="shared" si="41"/>
        <v>4.32</v>
      </c>
      <c r="O177" s="23">
        <f t="shared" si="32"/>
        <v>5.9622222222222225</v>
      </c>
      <c r="P177" s="23">
        <f t="shared" si="42"/>
        <v>0.4258730158730159</v>
      </c>
      <c r="Q177" s="23">
        <f t="shared" si="44"/>
        <v>122.86846230158724</v>
      </c>
      <c r="R177" s="23">
        <f t="shared" si="45"/>
        <v>22.416656746031762</v>
      </c>
      <c r="S177">
        <f t="shared" si="43"/>
        <v>0</v>
      </c>
      <c r="T177">
        <f t="shared" si="43"/>
        <v>0</v>
      </c>
    </row>
    <row r="178" spans="1:20" x14ac:dyDescent="0.35">
      <c r="A178" s="181">
        <v>41809</v>
      </c>
      <c r="B178" s="182">
        <v>20.8</v>
      </c>
      <c r="C178" s="20">
        <f t="shared" si="33"/>
        <v>2.08</v>
      </c>
      <c r="D178" s="20">
        <f t="shared" si="47"/>
        <v>0.45</v>
      </c>
      <c r="E178" s="20">
        <f t="shared" si="46"/>
        <v>49.039999999999715</v>
      </c>
      <c r="F178" s="21">
        <v>190000</v>
      </c>
      <c r="G178" s="22">
        <f t="shared" si="34"/>
        <v>548888.88888888888</v>
      </c>
      <c r="H178" s="23">
        <f t="shared" si="35"/>
        <v>0.54888888888888887</v>
      </c>
      <c r="I178">
        <f t="shared" si="36"/>
        <v>10400</v>
      </c>
      <c r="J178">
        <f t="shared" si="37"/>
        <v>10.4</v>
      </c>
      <c r="K178" s="23">
        <f t="shared" si="38"/>
        <v>20800000</v>
      </c>
      <c r="L178" s="23">
        <f t="shared" si="39"/>
        <v>20.8</v>
      </c>
      <c r="M178">
        <f t="shared" si="40"/>
        <v>1200</v>
      </c>
      <c r="N178" s="23">
        <f t="shared" si="41"/>
        <v>4.32</v>
      </c>
      <c r="O178" s="23">
        <f t="shared" si="32"/>
        <v>25.66888888888889</v>
      </c>
      <c r="P178" s="23">
        <f t="shared" si="42"/>
        <v>1.833492063492064</v>
      </c>
      <c r="Q178" s="23">
        <f t="shared" si="44"/>
        <v>124.7019543650793</v>
      </c>
      <c r="R178" s="23">
        <f t="shared" si="45"/>
        <v>24.250148809523825</v>
      </c>
      <c r="S178">
        <f t="shared" si="43"/>
        <v>0</v>
      </c>
      <c r="T178">
        <f t="shared" si="43"/>
        <v>0</v>
      </c>
    </row>
    <row r="179" spans="1:20" x14ac:dyDescent="0.35">
      <c r="A179" s="181">
        <v>41810</v>
      </c>
      <c r="B179" s="182">
        <v>3.2</v>
      </c>
      <c r="C179" s="20">
        <f t="shared" si="33"/>
        <v>0.32</v>
      </c>
      <c r="D179" s="20">
        <f t="shared" si="47"/>
        <v>0.45</v>
      </c>
      <c r="E179" s="20">
        <f t="shared" si="46"/>
        <v>48.909999999999712</v>
      </c>
      <c r="F179" s="21">
        <v>190000</v>
      </c>
      <c r="G179" s="22">
        <f t="shared" si="34"/>
        <v>84444.444444444453</v>
      </c>
      <c r="H179" s="23">
        <f t="shared" si="35"/>
        <v>8.4444444444444447E-2</v>
      </c>
      <c r="I179">
        <f t="shared" si="36"/>
        <v>1600</v>
      </c>
      <c r="J179">
        <f t="shared" si="37"/>
        <v>1.6</v>
      </c>
      <c r="K179" s="23">
        <f t="shared" si="38"/>
        <v>3200000</v>
      </c>
      <c r="L179" s="23">
        <f t="shared" si="39"/>
        <v>3.2</v>
      </c>
      <c r="M179">
        <f t="shared" si="40"/>
        <v>1200</v>
      </c>
      <c r="N179" s="23">
        <f t="shared" si="41"/>
        <v>4.32</v>
      </c>
      <c r="O179" s="23">
        <f t="shared" si="32"/>
        <v>7.6044444444444448</v>
      </c>
      <c r="P179" s="23">
        <f t="shared" si="42"/>
        <v>0.5431746031746032</v>
      </c>
      <c r="Q179" s="23">
        <f t="shared" si="44"/>
        <v>125.24512896825391</v>
      </c>
      <c r="R179" s="23">
        <f t="shared" si="45"/>
        <v>24.793323412698427</v>
      </c>
      <c r="S179">
        <f t="shared" si="43"/>
        <v>0</v>
      </c>
      <c r="T179">
        <f t="shared" si="43"/>
        <v>0</v>
      </c>
    </row>
    <row r="180" spans="1:20" x14ac:dyDescent="0.35">
      <c r="A180" s="181">
        <v>41811</v>
      </c>
      <c r="B180" s="182">
        <v>1.2</v>
      </c>
      <c r="C180" s="20">
        <f t="shared" si="33"/>
        <v>0.12</v>
      </c>
      <c r="D180" s="20">
        <f t="shared" si="47"/>
        <v>0.45</v>
      </c>
      <c r="E180" s="20">
        <f t="shared" si="46"/>
        <v>48.579999999999707</v>
      </c>
      <c r="F180" s="21">
        <v>190000</v>
      </c>
      <c r="G180" s="22">
        <f t="shared" si="34"/>
        <v>31666.666666666668</v>
      </c>
      <c r="H180" s="23">
        <f t="shared" si="35"/>
        <v>3.1666666666666669E-2</v>
      </c>
      <c r="I180">
        <f t="shared" si="36"/>
        <v>600</v>
      </c>
      <c r="J180">
        <f t="shared" si="37"/>
        <v>0.6</v>
      </c>
      <c r="K180" s="23">
        <f t="shared" si="38"/>
        <v>1200000</v>
      </c>
      <c r="L180" s="23">
        <f t="shared" si="39"/>
        <v>1.2</v>
      </c>
      <c r="M180">
        <f t="shared" si="40"/>
        <v>1200</v>
      </c>
      <c r="N180" s="23">
        <f t="shared" si="41"/>
        <v>4.32</v>
      </c>
      <c r="O180" s="23">
        <f t="shared" si="32"/>
        <v>5.5516666666666667</v>
      </c>
      <c r="P180" s="23">
        <f t="shared" si="42"/>
        <v>0.39654761904761909</v>
      </c>
      <c r="Q180" s="23">
        <f t="shared" si="44"/>
        <v>125.64167658730153</v>
      </c>
      <c r="R180" s="23">
        <f t="shared" si="45"/>
        <v>25.189871031746048</v>
      </c>
      <c r="S180">
        <f t="shared" si="43"/>
        <v>0</v>
      </c>
      <c r="T180">
        <f t="shared" si="43"/>
        <v>0</v>
      </c>
    </row>
    <row r="181" spans="1:20" x14ac:dyDescent="0.35">
      <c r="A181" s="181">
        <v>41812</v>
      </c>
      <c r="B181" s="182">
        <v>0</v>
      </c>
      <c r="C181" s="20">
        <f t="shared" si="33"/>
        <v>0</v>
      </c>
      <c r="D181" s="20">
        <f t="shared" si="47"/>
        <v>0.45</v>
      </c>
      <c r="E181" s="20">
        <f t="shared" si="46"/>
        <v>48.129999999999704</v>
      </c>
      <c r="F181" s="21">
        <v>190000</v>
      </c>
      <c r="G181" s="22">
        <f t="shared" si="34"/>
        <v>0</v>
      </c>
      <c r="H181" s="23">
        <f t="shared" si="35"/>
        <v>0</v>
      </c>
      <c r="I181">
        <f t="shared" si="36"/>
        <v>0</v>
      </c>
      <c r="J181">
        <f t="shared" si="37"/>
        <v>0</v>
      </c>
      <c r="K181" s="23">
        <f t="shared" si="38"/>
        <v>0</v>
      </c>
      <c r="L181" s="23">
        <f t="shared" si="39"/>
        <v>0</v>
      </c>
      <c r="M181">
        <f t="shared" si="40"/>
        <v>1200</v>
      </c>
      <c r="N181" s="23">
        <f t="shared" si="41"/>
        <v>4.32</v>
      </c>
      <c r="O181" s="23">
        <f t="shared" si="32"/>
        <v>4.32</v>
      </c>
      <c r="P181" s="23">
        <f t="shared" si="42"/>
        <v>0.30857142857142861</v>
      </c>
      <c r="Q181" s="23">
        <f t="shared" si="44"/>
        <v>125.95024801587296</v>
      </c>
      <c r="R181" s="23">
        <f t="shared" si="45"/>
        <v>25.498442460317477</v>
      </c>
      <c r="S181">
        <f t="shared" si="43"/>
        <v>0</v>
      </c>
      <c r="T181">
        <f t="shared" si="43"/>
        <v>0</v>
      </c>
    </row>
    <row r="182" spans="1:20" x14ac:dyDescent="0.35">
      <c r="A182" s="181">
        <v>41813</v>
      </c>
      <c r="B182" s="182">
        <v>15.4</v>
      </c>
      <c r="C182" s="20">
        <f t="shared" si="33"/>
        <v>1.54</v>
      </c>
      <c r="D182" s="20">
        <f t="shared" si="47"/>
        <v>0.45</v>
      </c>
      <c r="E182" s="20">
        <f t="shared" si="46"/>
        <v>49.2199999999997</v>
      </c>
      <c r="F182" s="21">
        <v>190000</v>
      </c>
      <c r="G182" s="22">
        <f t="shared" si="34"/>
        <v>406388.88888888888</v>
      </c>
      <c r="H182" s="23">
        <f t="shared" si="35"/>
        <v>0.40638888888888886</v>
      </c>
      <c r="I182">
        <f t="shared" si="36"/>
        <v>7700</v>
      </c>
      <c r="J182">
        <f t="shared" si="37"/>
        <v>7.7</v>
      </c>
      <c r="K182" s="23">
        <f t="shared" si="38"/>
        <v>15400000</v>
      </c>
      <c r="L182" s="23">
        <f t="shared" si="39"/>
        <v>15.4</v>
      </c>
      <c r="M182">
        <f t="shared" si="40"/>
        <v>1200</v>
      </c>
      <c r="N182" s="23">
        <f t="shared" si="41"/>
        <v>4.32</v>
      </c>
      <c r="O182" s="23">
        <f t="shared" si="32"/>
        <v>20.126388888888886</v>
      </c>
      <c r="P182" s="23">
        <f t="shared" si="42"/>
        <v>1.4375992063492062</v>
      </c>
      <c r="Q182" s="23">
        <f t="shared" si="44"/>
        <v>127.38784722222216</v>
      </c>
      <c r="R182" s="23">
        <f t="shared" si="45"/>
        <v>26.936041666666682</v>
      </c>
      <c r="S182">
        <f t="shared" si="43"/>
        <v>0</v>
      </c>
      <c r="T182">
        <f t="shared" si="43"/>
        <v>0</v>
      </c>
    </row>
    <row r="183" spans="1:20" x14ac:dyDescent="0.35">
      <c r="A183" s="181">
        <v>41814</v>
      </c>
      <c r="B183" s="182">
        <v>1.2</v>
      </c>
      <c r="C183" s="20">
        <f t="shared" si="33"/>
        <v>0.12</v>
      </c>
      <c r="D183" s="20">
        <f t="shared" si="47"/>
        <v>0.45</v>
      </c>
      <c r="E183" s="20">
        <f t="shared" si="46"/>
        <v>48.889999999999695</v>
      </c>
      <c r="F183" s="21">
        <v>190000</v>
      </c>
      <c r="G183" s="22">
        <f t="shared" si="34"/>
        <v>31666.666666666668</v>
      </c>
      <c r="H183" s="23">
        <f t="shared" si="35"/>
        <v>3.1666666666666669E-2</v>
      </c>
      <c r="I183">
        <f t="shared" si="36"/>
        <v>600</v>
      </c>
      <c r="J183">
        <f t="shared" si="37"/>
        <v>0.6</v>
      </c>
      <c r="K183" s="23">
        <f t="shared" si="38"/>
        <v>1200000</v>
      </c>
      <c r="L183" s="23">
        <f t="shared" si="39"/>
        <v>1.2</v>
      </c>
      <c r="M183">
        <f t="shared" si="40"/>
        <v>1200</v>
      </c>
      <c r="N183" s="23">
        <f t="shared" si="41"/>
        <v>4.32</v>
      </c>
      <c r="O183" s="23">
        <f t="shared" si="32"/>
        <v>5.5516666666666667</v>
      </c>
      <c r="P183" s="23">
        <f t="shared" si="42"/>
        <v>0.39654761904761909</v>
      </c>
      <c r="Q183" s="23">
        <f t="shared" si="44"/>
        <v>127.78439484126979</v>
      </c>
      <c r="R183" s="23">
        <f t="shared" si="45"/>
        <v>27.332589285714302</v>
      </c>
      <c r="S183">
        <f t="shared" si="43"/>
        <v>0</v>
      </c>
      <c r="T183">
        <f t="shared" si="43"/>
        <v>0</v>
      </c>
    </row>
    <row r="184" spans="1:20" x14ac:dyDescent="0.35">
      <c r="A184" s="181">
        <v>41815</v>
      </c>
      <c r="B184" s="182">
        <v>0</v>
      </c>
      <c r="C184" s="20">
        <f t="shared" si="33"/>
        <v>0</v>
      </c>
      <c r="D184" s="20">
        <f t="shared" si="47"/>
        <v>0.45</v>
      </c>
      <c r="E184" s="20">
        <f t="shared" si="46"/>
        <v>48.439999999999692</v>
      </c>
      <c r="F184" s="21">
        <v>190000</v>
      </c>
      <c r="G184" s="22">
        <f t="shared" si="34"/>
        <v>0</v>
      </c>
      <c r="H184" s="23">
        <f t="shared" si="35"/>
        <v>0</v>
      </c>
      <c r="I184">
        <f t="shared" si="36"/>
        <v>0</v>
      </c>
      <c r="J184">
        <f t="shared" si="37"/>
        <v>0</v>
      </c>
      <c r="K184" s="23">
        <f t="shared" si="38"/>
        <v>0</v>
      </c>
      <c r="L184" s="23">
        <f t="shared" si="39"/>
        <v>0</v>
      </c>
      <c r="M184">
        <f t="shared" si="40"/>
        <v>1200</v>
      </c>
      <c r="N184" s="23">
        <f t="shared" si="41"/>
        <v>4.32</v>
      </c>
      <c r="O184" s="23">
        <f t="shared" si="32"/>
        <v>4.32</v>
      </c>
      <c r="P184" s="23">
        <f t="shared" si="42"/>
        <v>0.30857142857142861</v>
      </c>
      <c r="Q184" s="23">
        <f t="shared" si="44"/>
        <v>128.09296626984121</v>
      </c>
      <c r="R184" s="23">
        <f t="shared" si="45"/>
        <v>27.641160714285732</v>
      </c>
      <c r="S184">
        <f t="shared" si="43"/>
        <v>0</v>
      </c>
      <c r="T184">
        <f t="shared" si="43"/>
        <v>0</v>
      </c>
    </row>
    <row r="185" spans="1:20" x14ac:dyDescent="0.35">
      <c r="A185" s="181">
        <v>41816</v>
      </c>
      <c r="B185" s="182">
        <v>5.8</v>
      </c>
      <c r="C185" s="20">
        <f t="shared" si="33"/>
        <v>0.57999999999999996</v>
      </c>
      <c r="D185" s="20">
        <f t="shared" si="47"/>
        <v>0.45</v>
      </c>
      <c r="E185" s="20">
        <f t="shared" si="46"/>
        <v>48.569999999999688</v>
      </c>
      <c r="F185" s="21">
        <v>190000</v>
      </c>
      <c r="G185" s="22">
        <f t="shared" si="34"/>
        <v>153055.55555555553</v>
      </c>
      <c r="H185" s="23">
        <f t="shared" si="35"/>
        <v>0.15305555555555553</v>
      </c>
      <c r="I185">
        <f t="shared" si="36"/>
        <v>2900</v>
      </c>
      <c r="J185">
        <f t="shared" si="37"/>
        <v>2.9</v>
      </c>
      <c r="K185" s="23">
        <f t="shared" si="38"/>
        <v>5800000</v>
      </c>
      <c r="L185" s="23">
        <f t="shared" si="39"/>
        <v>5.8</v>
      </c>
      <c r="M185">
        <f t="shared" si="40"/>
        <v>1200</v>
      </c>
      <c r="N185" s="23">
        <f t="shared" si="41"/>
        <v>4.32</v>
      </c>
      <c r="O185" s="23">
        <f t="shared" si="32"/>
        <v>10.273055555555556</v>
      </c>
      <c r="P185" s="23">
        <f t="shared" si="42"/>
        <v>0.73378968253968269</v>
      </c>
      <c r="Q185" s="23">
        <f t="shared" si="44"/>
        <v>128.82675595238089</v>
      </c>
      <c r="R185" s="23">
        <f t="shared" si="45"/>
        <v>28.374950396825415</v>
      </c>
      <c r="S185">
        <f t="shared" si="43"/>
        <v>0</v>
      </c>
      <c r="T185">
        <f t="shared" si="43"/>
        <v>0</v>
      </c>
    </row>
    <row r="186" spans="1:20" x14ac:dyDescent="0.35">
      <c r="A186" s="181">
        <v>41817</v>
      </c>
      <c r="B186" s="182">
        <v>20.399999999999999</v>
      </c>
      <c r="C186" s="20">
        <f t="shared" si="33"/>
        <v>2.0399999999999996</v>
      </c>
      <c r="D186" s="20">
        <f t="shared" si="47"/>
        <v>0.45</v>
      </c>
      <c r="E186" s="20">
        <f t="shared" si="46"/>
        <v>50.159999999999684</v>
      </c>
      <c r="F186" s="21">
        <v>190000</v>
      </c>
      <c r="G186" s="22">
        <f t="shared" si="34"/>
        <v>538333.33333333326</v>
      </c>
      <c r="H186" s="23">
        <f t="shared" si="35"/>
        <v>0.53833333333333322</v>
      </c>
      <c r="I186">
        <f t="shared" si="36"/>
        <v>10199.999999999996</v>
      </c>
      <c r="J186">
        <f t="shared" si="37"/>
        <v>10.199999999999996</v>
      </c>
      <c r="K186" s="23">
        <f t="shared" si="38"/>
        <v>20399999.999999993</v>
      </c>
      <c r="L186" s="23">
        <f t="shared" si="39"/>
        <v>20.399999999999991</v>
      </c>
      <c r="M186">
        <f t="shared" si="40"/>
        <v>1200</v>
      </c>
      <c r="N186" s="23">
        <f t="shared" si="41"/>
        <v>4.32</v>
      </c>
      <c r="O186" s="23">
        <f t="shared" si="32"/>
        <v>25.258333333333326</v>
      </c>
      <c r="P186" s="23">
        <f t="shared" si="42"/>
        <v>1.8041666666666663</v>
      </c>
      <c r="Q186" s="23">
        <f t="shared" si="44"/>
        <v>130.63092261904757</v>
      </c>
      <c r="R186" s="23">
        <f t="shared" si="45"/>
        <v>30.179117063492082</v>
      </c>
      <c r="S186">
        <f t="shared" si="43"/>
        <v>0</v>
      </c>
      <c r="T186">
        <f t="shared" si="43"/>
        <v>0</v>
      </c>
    </row>
    <row r="187" spans="1:20" x14ac:dyDescent="0.35">
      <c r="A187" s="181">
        <v>41818</v>
      </c>
      <c r="B187" s="182">
        <v>20.399999999999999</v>
      </c>
      <c r="C187" s="20">
        <f t="shared" si="33"/>
        <v>2.0399999999999996</v>
      </c>
      <c r="D187" s="20">
        <f t="shared" si="47"/>
        <v>0.45</v>
      </c>
      <c r="E187" s="20">
        <f t="shared" si="46"/>
        <v>51.74999999999968</v>
      </c>
      <c r="F187" s="21">
        <v>190000</v>
      </c>
      <c r="G187" s="22">
        <f t="shared" si="34"/>
        <v>538333.33333333326</v>
      </c>
      <c r="H187" s="23">
        <f t="shared" si="35"/>
        <v>0.53833333333333322</v>
      </c>
      <c r="I187">
        <f t="shared" si="36"/>
        <v>10199.999999999996</v>
      </c>
      <c r="J187">
        <f t="shared" si="37"/>
        <v>10.199999999999996</v>
      </c>
      <c r="K187" s="23">
        <f t="shared" si="38"/>
        <v>20399999.999999993</v>
      </c>
      <c r="L187" s="23">
        <f t="shared" si="39"/>
        <v>20.399999999999991</v>
      </c>
      <c r="M187">
        <f t="shared" si="40"/>
        <v>1200</v>
      </c>
      <c r="N187" s="23">
        <f t="shared" si="41"/>
        <v>4.32</v>
      </c>
      <c r="O187" s="23">
        <f t="shared" si="32"/>
        <v>25.258333333333326</v>
      </c>
      <c r="P187" s="23">
        <f t="shared" si="42"/>
        <v>1.8041666666666663</v>
      </c>
      <c r="Q187" s="23">
        <f t="shared" si="44"/>
        <v>132.43508928571424</v>
      </c>
      <c r="R187" s="23">
        <f t="shared" si="45"/>
        <v>31.98328373015875</v>
      </c>
      <c r="S187">
        <f t="shared" si="43"/>
        <v>0</v>
      </c>
      <c r="T187">
        <f t="shared" si="43"/>
        <v>0</v>
      </c>
    </row>
    <row r="188" spans="1:20" x14ac:dyDescent="0.35">
      <c r="A188" s="181">
        <v>41819</v>
      </c>
      <c r="B188" s="182">
        <v>0.6</v>
      </c>
      <c r="C188" s="20">
        <f t="shared" si="33"/>
        <v>0.06</v>
      </c>
      <c r="D188" s="20">
        <f t="shared" si="47"/>
        <v>0.45</v>
      </c>
      <c r="E188" s="20">
        <f t="shared" si="46"/>
        <v>51.35999999999968</v>
      </c>
      <c r="F188" s="21">
        <v>190000</v>
      </c>
      <c r="G188" s="22">
        <f t="shared" si="34"/>
        <v>15833.333333333334</v>
      </c>
      <c r="H188" s="23">
        <f t="shared" si="35"/>
        <v>1.5833333333333335E-2</v>
      </c>
      <c r="I188">
        <f t="shared" si="36"/>
        <v>300</v>
      </c>
      <c r="J188">
        <f t="shared" si="37"/>
        <v>0.3</v>
      </c>
      <c r="K188" s="23">
        <f t="shared" si="38"/>
        <v>600000</v>
      </c>
      <c r="L188" s="23">
        <f t="shared" si="39"/>
        <v>0.6</v>
      </c>
      <c r="M188">
        <f t="shared" si="40"/>
        <v>1200</v>
      </c>
      <c r="N188" s="23">
        <f t="shared" si="41"/>
        <v>4.32</v>
      </c>
      <c r="O188" s="23">
        <f t="shared" si="32"/>
        <v>4.9358333333333331</v>
      </c>
      <c r="P188" s="23">
        <f t="shared" si="42"/>
        <v>0.35255952380952382</v>
      </c>
      <c r="Q188" s="23">
        <f t="shared" si="44"/>
        <v>132.78764880952377</v>
      </c>
      <c r="R188" s="23">
        <f t="shared" si="45"/>
        <v>32.335843253968271</v>
      </c>
      <c r="S188">
        <f t="shared" si="43"/>
        <v>0</v>
      </c>
      <c r="T188">
        <f t="shared" si="43"/>
        <v>0</v>
      </c>
    </row>
    <row r="189" spans="1:20" x14ac:dyDescent="0.35">
      <c r="A189" s="181">
        <v>41820</v>
      </c>
      <c r="B189" s="182">
        <v>0</v>
      </c>
      <c r="C189" s="20">
        <f t="shared" si="33"/>
        <v>0</v>
      </c>
      <c r="D189" s="20">
        <f t="shared" si="47"/>
        <v>0.45</v>
      </c>
      <c r="E189" s="20">
        <f t="shared" si="46"/>
        <v>50.909999999999677</v>
      </c>
      <c r="F189" s="21">
        <v>190000</v>
      </c>
      <c r="G189" s="22">
        <f t="shared" si="34"/>
        <v>0</v>
      </c>
      <c r="H189" s="23">
        <f t="shared" si="35"/>
        <v>0</v>
      </c>
      <c r="I189">
        <f t="shared" si="36"/>
        <v>0</v>
      </c>
      <c r="J189">
        <f t="shared" si="37"/>
        <v>0</v>
      </c>
      <c r="K189" s="23">
        <f t="shared" si="38"/>
        <v>0</v>
      </c>
      <c r="L189" s="23">
        <f t="shared" si="39"/>
        <v>0</v>
      </c>
      <c r="M189">
        <f t="shared" si="40"/>
        <v>1200</v>
      </c>
      <c r="N189" s="23">
        <f t="shared" si="41"/>
        <v>4.32</v>
      </c>
      <c r="O189" s="23">
        <f t="shared" si="32"/>
        <v>4.32</v>
      </c>
      <c r="P189" s="23">
        <f t="shared" si="42"/>
        <v>0.30857142857142861</v>
      </c>
      <c r="Q189" s="23">
        <f t="shared" si="44"/>
        <v>133.09622023809521</v>
      </c>
      <c r="R189" s="23">
        <f t="shared" si="45"/>
        <v>32.644414682539697</v>
      </c>
      <c r="S189">
        <f t="shared" si="43"/>
        <v>0</v>
      </c>
      <c r="T189">
        <f t="shared" si="43"/>
        <v>0</v>
      </c>
    </row>
    <row r="190" spans="1:20" x14ac:dyDescent="0.35">
      <c r="A190" s="181">
        <v>41821</v>
      </c>
      <c r="B190" s="182">
        <v>0</v>
      </c>
      <c r="C190" s="20">
        <f t="shared" si="33"/>
        <v>0</v>
      </c>
      <c r="D190" s="20">
        <f t="shared" si="47"/>
        <v>0.45</v>
      </c>
      <c r="E190" s="20">
        <f t="shared" si="46"/>
        <v>50.459999999999674</v>
      </c>
      <c r="F190" s="21">
        <v>190000</v>
      </c>
      <c r="G190" s="22">
        <f t="shared" si="34"/>
        <v>0</v>
      </c>
      <c r="H190" s="23">
        <f t="shared" si="35"/>
        <v>0</v>
      </c>
      <c r="I190">
        <f t="shared" si="36"/>
        <v>0</v>
      </c>
      <c r="J190">
        <f t="shared" si="37"/>
        <v>0</v>
      </c>
      <c r="K190" s="23">
        <f t="shared" si="38"/>
        <v>0</v>
      </c>
      <c r="L190" s="23">
        <f t="shared" si="39"/>
        <v>0</v>
      </c>
      <c r="M190">
        <f t="shared" si="40"/>
        <v>1200</v>
      </c>
      <c r="N190" s="23">
        <f t="shared" si="41"/>
        <v>4.32</v>
      </c>
      <c r="O190" s="23">
        <f t="shared" si="32"/>
        <v>4.32</v>
      </c>
      <c r="P190" s="23">
        <f t="shared" si="42"/>
        <v>0.30857142857142861</v>
      </c>
      <c r="Q190" s="23">
        <f t="shared" si="44"/>
        <v>133.40479166666665</v>
      </c>
      <c r="R190" s="23">
        <f t="shared" si="45"/>
        <v>32.952986111111123</v>
      </c>
      <c r="S190">
        <f t="shared" si="43"/>
        <v>0</v>
      </c>
      <c r="T190">
        <f t="shared" si="43"/>
        <v>0</v>
      </c>
    </row>
    <row r="191" spans="1:20" x14ac:dyDescent="0.35">
      <c r="A191" s="181">
        <v>41822</v>
      </c>
      <c r="B191" s="182">
        <v>1.8</v>
      </c>
      <c r="C191" s="20">
        <f t="shared" si="33"/>
        <v>0.18</v>
      </c>
      <c r="D191" s="20">
        <f t="shared" si="47"/>
        <v>0.45</v>
      </c>
      <c r="E191" s="20">
        <f t="shared" si="46"/>
        <v>50.189999999999671</v>
      </c>
      <c r="F191" s="21">
        <v>190000</v>
      </c>
      <c r="G191" s="22">
        <f t="shared" si="34"/>
        <v>47500</v>
      </c>
      <c r="H191" s="23">
        <f t="shared" si="35"/>
        <v>4.7500000000000001E-2</v>
      </c>
      <c r="I191">
        <f t="shared" si="36"/>
        <v>900</v>
      </c>
      <c r="J191">
        <f t="shared" si="37"/>
        <v>0.9</v>
      </c>
      <c r="K191" s="23">
        <f t="shared" si="38"/>
        <v>1800000</v>
      </c>
      <c r="L191" s="23">
        <f t="shared" si="39"/>
        <v>1.8</v>
      </c>
      <c r="M191">
        <f t="shared" si="40"/>
        <v>1200</v>
      </c>
      <c r="N191" s="23">
        <f t="shared" si="41"/>
        <v>4.32</v>
      </c>
      <c r="O191" s="23">
        <f t="shared" si="32"/>
        <v>6.1675000000000004</v>
      </c>
      <c r="P191" s="23">
        <f t="shared" si="42"/>
        <v>0.44053571428571431</v>
      </c>
      <c r="Q191" s="23">
        <f t="shared" si="44"/>
        <v>133.84532738095237</v>
      </c>
      <c r="R191" s="23">
        <f t="shared" si="45"/>
        <v>33.393521825396839</v>
      </c>
      <c r="S191">
        <f t="shared" si="43"/>
        <v>0</v>
      </c>
      <c r="T191">
        <f t="shared" si="43"/>
        <v>0</v>
      </c>
    </row>
    <row r="192" spans="1:20" x14ac:dyDescent="0.35">
      <c r="A192" s="181">
        <v>41823</v>
      </c>
      <c r="B192" s="182">
        <v>6.2</v>
      </c>
      <c r="C192" s="20">
        <f t="shared" si="33"/>
        <v>0.62</v>
      </c>
      <c r="D192" s="20">
        <f t="shared" si="47"/>
        <v>0.45</v>
      </c>
      <c r="E192" s="20">
        <f t="shared" si="46"/>
        <v>50.359999999999665</v>
      </c>
      <c r="F192" s="21">
        <v>190000</v>
      </c>
      <c r="G192" s="22">
        <f t="shared" si="34"/>
        <v>163611.11111111112</v>
      </c>
      <c r="H192" s="23">
        <f t="shared" si="35"/>
        <v>0.16361111111111112</v>
      </c>
      <c r="I192">
        <f t="shared" si="36"/>
        <v>3100</v>
      </c>
      <c r="J192">
        <f t="shared" si="37"/>
        <v>3.1</v>
      </c>
      <c r="K192" s="23">
        <f t="shared" si="38"/>
        <v>6200000</v>
      </c>
      <c r="L192" s="23">
        <f t="shared" si="39"/>
        <v>6.2</v>
      </c>
      <c r="M192">
        <f t="shared" si="40"/>
        <v>1200</v>
      </c>
      <c r="N192" s="23">
        <f t="shared" si="41"/>
        <v>4.32</v>
      </c>
      <c r="O192" s="23">
        <f t="shared" si="32"/>
        <v>10.683611111111111</v>
      </c>
      <c r="P192" s="23">
        <f t="shared" si="42"/>
        <v>0.76311507936507939</v>
      </c>
      <c r="Q192" s="23">
        <f t="shared" si="44"/>
        <v>134.60844246031746</v>
      </c>
      <c r="R192" s="23">
        <f t="shared" si="45"/>
        <v>34.156636904761918</v>
      </c>
      <c r="S192">
        <f t="shared" si="43"/>
        <v>0</v>
      </c>
      <c r="T192">
        <f t="shared" si="43"/>
        <v>0</v>
      </c>
    </row>
    <row r="193" spans="1:20" x14ac:dyDescent="0.35">
      <c r="A193" s="181">
        <v>41824</v>
      </c>
      <c r="B193" s="182">
        <v>9.4</v>
      </c>
      <c r="C193" s="20">
        <f t="shared" si="33"/>
        <v>0.94000000000000006</v>
      </c>
      <c r="D193" s="20">
        <f t="shared" si="47"/>
        <v>0.45</v>
      </c>
      <c r="E193" s="20">
        <f t="shared" si="46"/>
        <v>50.84999999999966</v>
      </c>
      <c r="F193" s="21">
        <v>190000</v>
      </c>
      <c r="G193" s="22">
        <f t="shared" si="34"/>
        <v>248055.55555555556</v>
      </c>
      <c r="H193" s="23">
        <f t="shared" si="35"/>
        <v>0.24805555555555556</v>
      </c>
      <c r="I193">
        <f t="shared" si="36"/>
        <v>4700.0000000000009</v>
      </c>
      <c r="J193">
        <f t="shared" si="37"/>
        <v>4.7000000000000011</v>
      </c>
      <c r="K193" s="23">
        <f t="shared" si="38"/>
        <v>9400000.0000000019</v>
      </c>
      <c r="L193" s="23">
        <f t="shared" si="39"/>
        <v>9.4000000000000021</v>
      </c>
      <c r="M193">
        <f t="shared" si="40"/>
        <v>1200</v>
      </c>
      <c r="N193" s="23">
        <f t="shared" si="41"/>
        <v>4.32</v>
      </c>
      <c r="O193" s="23">
        <f t="shared" si="32"/>
        <v>13.968055555555559</v>
      </c>
      <c r="P193" s="23">
        <f t="shared" si="42"/>
        <v>0.9977182539682542</v>
      </c>
      <c r="Q193" s="23">
        <f t="shared" si="44"/>
        <v>135.60616071428572</v>
      </c>
      <c r="R193" s="23">
        <f t="shared" si="45"/>
        <v>35.154355158730169</v>
      </c>
      <c r="S193">
        <f t="shared" si="43"/>
        <v>0</v>
      </c>
      <c r="T193">
        <f t="shared" si="43"/>
        <v>0</v>
      </c>
    </row>
    <row r="194" spans="1:20" x14ac:dyDescent="0.35">
      <c r="A194" s="181">
        <v>41825</v>
      </c>
      <c r="B194" s="182">
        <v>26.6</v>
      </c>
      <c r="C194" s="20">
        <f t="shared" si="33"/>
        <v>2.5</v>
      </c>
      <c r="D194" s="20">
        <f t="shared" si="47"/>
        <v>0.45</v>
      </c>
      <c r="E194" s="20">
        <f t="shared" si="46"/>
        <v>52.899999999999658</v>
      </c>
      <c r="F194" s="21">
        <v>190000</v>
      </c>
      <c r="G194" s="22">
        <f t="shared" si="34"/>
        <v>659722.22222222225</v>
      </c>
      <c r="H194" s="23">
        <f t="shared" si="35"/>
        <v>0.65972222222222221</v>
      </c>
      <c r="I194">
        <f t="shared" si="36"/>
        <v>12500</v>
      </c>
      <c r="J194">
        <f t="shared" si="37"/>
        <v>12.5</v>
      </c>
      <c r="K194" s="23">
        <f t="shared" si="38"/>
        <v>25000000</v>
      </c>
      <c r="L194" s="23">
        <f t="shared" si="39"/>
        <v>25</v>
      </c>
      <c r="M194">
        <f t="shared" si="40"/>
        <v>1200</v>
      </c>
      <c r="N194" s="23">
        <f t="shared" si="41"/>
        <v>4.32</v>
      </c>
      <c r="O194" s="23">
        <f t="shared" si="32"/>
        <v>29.979722222222222</v>
      </c>
      <c r="P194" s="23">
        <f t="shared" si="42"/>
        <v>2.1414087301587301</v>
      </c>
      <c r="Q194" s="23">
        <f t="shared" si="44"/>
        <v>137.74756944444445</v>
      </c>
      <c r="R194" s="23">
        <f t="shared" si="45"/>
        <v>37.295763888888899</v>
      </c>
      <c r="S194">
        <f t="shared" si="43"/>
        <v>0</v>
      </c>
      <c r="T194">
        <f t="shared" si="43"/>
        <v>0</v>
      </c>
    </row>
    <row r="195" spans="1:20" x14ac:dyDescent="0.35">
      <c r="A195" s="181">
        <v>41826</v>
      </c>
      <c r="B195" s="182">
        <v>13.6</v>
      </c>
      <c r="C195" s="20">
        <f t="shared" si="33"/>
        <v>1.3599999999999999</v>
      </c>
      <c r="D195" s="20">
        <f t="shared" si="47"/>
        <v>0.45</v>
      </c>
      <c r="E195" s="20">
        <f t="shared" si="46"/>
        <v>53.809999999999654</v>
      </c>
      <c r="F195" s="21">
        <v>190000</v>
      </c>
      <c r="G195" s="22">
        <f t="shared" si="34"/>
        <v>358888.88888888888</v>
      </c>
      <c r="H195" s="23">
        <f t="shared" si="35"/>
        <v>0.35888888888888887</v>
      </c>
      <c r="I195">
        <f t="shared" si="36"/>
        <v>6799.9999999999982</v>
      </c>
      <c r="J195">
        <f t="shared" si="37"/>
        <v>6.799999999999998</v>
      </c>
      <c r="K195" s="23">
        <f t="shared" si="38"/>
        <v>13599999.999999996</v>
      </c>
      <c r="L195" s="23">
        <f t="shared" si="39"/>
        <v>13.599999999999996</v>
      </c>
      <c r="M195">
        <f t="shared" si="40"/>
        <v>1200</v>
      </c>
      <c r="N195" s="23">
        <f t="shared" si="41"/>
        <v>4.32</v>
      </c>
      <c r="O195" s="23">
        <f t="shared" si="32"/>
        <v>18.278888888888883</v>
      </c>
      <c r="P195" s="23">
        <f t="shared" si="42"/>
        <v>1.3056349206349203</v>
      </c>
      <c r="Q195" s="23">
        <f t="shared" si="44"/>
        <v>139.05320436507938</v>
      </c>
      <c r="R195" s="23">
        <f t="shared" si="45"/>
        <v>38.601398809523822</v>
      </c>
      <c r="S195">
        <f t="shared" si="43"/>
        <v>0</v>
      </c>
      <c r="T195">
        <f t="shared" si="43"/>
        <v>0</v>
      </c>
    </row>
    <row r="196" spans="1:20" x14ac:dyDescent="0.35">
      <c r="A196" s="181">
        <v>41827</v>
      </c>
      <c r="B196" s="182">
        <v>0</v>
      </c>
      <c r="C196" s="20">
        <f t="shared" si="33"/>
        <v>0</v>
      </c>
      <c r="D196" s="20">
        <f t="shared" si="47"/>
        <v>0.45</v>
      </c>
      <c r="E196" s="20">
        <f t="shared" si="46"/>
        <v>53.359999999999651</v>
      </c>
      <c r="F196" s="21">
        <v>190000</v>
      </c>
      <c r="G196" s="22">
        <f t="shared" si="34"/>
        <v>0</v>
      </c>
      <c r="H196" s="23">
        <f t="shared" si="35"/>
        <v>0</v>
      </c>
      <c r="I196">
        <f t="shared" si="36"/>
        <v>0</v>
      </c>
      <c r="J196">
        <f t="shared" si="37"/>
        <v>0</v>
      </c>
      <c r="K196" s="23">
        <f t="shared" si="38"/>
        <v>0</v>
      </c>
      <c r="L196" s="23">
        <f t="shared" si="39"/>
        <v>0</v>
      </c>
      <c r="M196">
        <f t="shared" si="40"/>
        <v>1200</v>
      </c>
      <c r="N196" s="23">
        <f t="shared" si="41"/>
        <v>4.32</v>
      </c>
      <c r="O196" s="23">
        <f t="shared" si="32"/>
        <v>4.32</v>
      </c>
      <c r="P196" s="23">
        <f t="shared" si="42"/>
        <v>0.30857142857142861</v>
      </c>
      <c r="Q196" s="23">
        <f t="shared" si="44"/>
        <v>139.36177579365082</v>
      </c>
      <c r="R196" s="23">
        <f t="shared" si="45"/>
        <v>38.909970238095248</v>
      </c>
      <c r="S196">
        <f t="shared" si="43"/>
        <v>0</v>
      </c>
      <c r="T196">
        <f t="shared" si="43"/>
        <v>0</v>
      </c>
    </row>
    <row r="197" spans="1:20" x14ac:dyDescent="0.35">
      <c r="A197" s="181">
        <v>41828</v>
      </c>
      <c r="B197" s="182">
        <v>0</v>
      </c>
      <c r="C197" s="20">
        <f t="shared" si="33"/>
        <v>0</v>
      </c>
      <c r="D197" s="20">
        <f t="shared" si="47"/>
        <v>0.45</v>
      </c>
      <c r="E197" s="20">
        <f t="shared" si="46"/>
        <v>52.909999999999648</v>
      </c>
      <c r="F197" s="21">
        <v>190000</v>
      </c>
      <c r="G197" s="22">
        <f t="shared" si="34"/>
        <v>0</v>
      </c>
      <c r="H197" s="23">
        <f t="shared" si="35"/>
        <v>0</v>
      </c>
      <c r="I197">
        <f t="shared" si="36"/>
        <v>0</v>
      </c>
      <c r="J197">
        <f t="shared" si="37"/>
        <v>0</v>
      </c>
      <c r="K197" s="23">
        <f t="shared" si="38"/>
        <v>0</v>
      </c>
      <c r="L197" s="23">
        <f t="shared" si="39"/>
        <v>0</v>
      </c>
      <c r="M197">
        <f t="shared" si="40"/>
        <v>1200</v>
      </c>
      <c r="N197" s="23">
        <f t="shared" si="41"/>
        <v>4.32</v>
      </c>
      <c r="O197" s="23">
        <f t="shared" si="32"/>
        <v>4.32</v>
      </c>
      <c r="P197" s="23">
        <f t="shared" si="42"/>
        <v>0.30857142857142861</v>
      </c>
      <c r="Q197" s="23">
        <f t="shared" si="44"/>
        <v>139.67034722222226</v>
      </c>
      <c r="R197" s="23">
        <f t="shared" si="45"/>
        <v>39.218541666666674</v>
      </c>
      <c r="S197">
        <f t="shared" si="43"/>
        <v>0</v>
      </c>
      <c r="T197">
        <f t="shared" si="43"/>
        <v>0</v>
      </c>
    </row>
    <row r="198" spans="1:20" x14ac:dyDescent="0.35">
      <c r="A198" s="181">
        <v>41829</v>
      </c>
      <c r="B198" s="182">
        <v>0</v>
      </c>
      <c r="C198" s="20">
        <f t="shared" si="33"/>
        <v>0</v>
      </c>
      <c r="D198" s="20">
        <f t="shared" si="47"/>
        <v>0.45</v>
      </c>
      <c r="E198" s="20">
        <f t="shared" si="46"/>
        <v>52.459999999999646</v>
      </c>
      <c r="F198" s="21">
        <v>190000</v>
      </c>
      <c r="G198" s="22">
        <f t="shared" si="34"/>
        <v>0</v>
      </c>
      <c r="H198" s="23">
        <f t="shared" si="35"/>
        <v>0</v>
      </c>
      <c r="I198">
        <f t="shared" si="36"/>
        <v>0</v>
      </c>
      <c r="J198">
        <f t="shared" si="37"/>
        <v>0</v>
      </c>
      <c r="K198" s="23">
        <f t="shared" si="38"/>
        <v>0</v>
      </c>
      <c r="L198" s="23">
        <f t="shared" si="39"/>
        <v>0</v>
      </c>
      <c r="M198">
        <f t="shared" si="40"/>
        <v>1200</v>
      </c>
      <c r="N198" s="23">
        <f t="shared" si="41"/>
        <v>4.32</v>
      </c>
      <c r="O198" s="23">
        <f t="shared" si="32"/>
        <v>4.32</v>
      </c>
      <c r="P198" s="23">
        <f t="shared" si="42"/>
        <v>0.30857142857142861</v>
      </c>
      <c r="Q198" s="23">
        <f t="shared" si="44"/>
        <v>139.9789186507937</v>
      </c>
      <c r="R198" s="23">
        <f t="shared" si="45"/>
        <v>39.5271130952381</v>
      </c>
      <c r="S198">
        <f t="shared" si="43"/>
        <v>0</v>
      </c>
      <c r="T198">
        <f t="shared" si="43"/>
        <v>0</v>
      </c>
    </row>
    <row r="199" spans="1:20" x14ac:dyDescent="0.35">
      <c r="A199" s="181">
        <v>41830</v>
      </c>
      <c r="B199" s="182">
        <v>0</v>
      </c>
      <c r="C199" s="20">
        <f t="shared" si="33"/>
        <v>0</v>
      </c>
      <c r="D199" s="20">
        <f t="shared" si="47"/>
        <v>0.45</v>
      </c>
      <c r="E199" s="20">
        <f t="shared" si="46"/>
        <v>52.009999999999643</v>
      </c>
      <c r="F199" s="21">
        <v>190000</v>
      </c>
      <c r="G199" s="22">
        <f t="shared" si="34"/>
        <v>0</v>
      </c>
      <c r="H199" s="23">
        <f t="shared" si="35"/>
        <v>0</v>
      </c>
      <c r="I199">
        <f t="shared" si="36"/>
        <v>0</v>
      </c>
      <c r="J199">
        <f t="shared" si="37"/>
        <v>0</v>
      </c>
      <c r="K199" s="23">
        <f t="shared" si="38"/>
        <v>0</v>
      </c>
      <c r="L199" s="23">
        <f t="shared" si="39"/>
        <v>0</v>
      </c>
      <c r="M199">
        <f t="shared" si="40"/>
        <v>1200</v>
      </c>
      <c r="N199" s="23">
        <f t="shared" si="41"/>
        <v>4.32</v>
      </c>
      <c r="O199" s="23">
        <f t="shared" si="32"/>
        <v>4.32</v>
      </c>
      <c r="P199" s="23">
        <f t="shared" si="42"/>
        <v>0.30857142857142861</v>
      </c>
      <c r="Q199" s="23">
        <f t="shared" si="44"/>
        <v>140.28749007936514</v>
      </c>
      <c r="R199" s="23">
        <f t="shared" si="45"/>
        <v>39.835684523809526</v>
      </c>
      <c r="S199">
        <f t="shared" si="43"/>
        <v>0</v>
      </c>
      <c r="T199">
        <f t="shared" si="43"/>
        <v>0</v>
      </c>
    </row>
    <row r="200" spans="1:20" x14ac:dyDescent="0.35">
      <c r="A200" s="181">
        <v>41831</v>
      </c>
      <c r="B200" s="182">
        <v>0</v>
      </c>
      <c r="C200" s="20">
        <f t="shared" si="33"/>
        <v>0</v>
      </c>
      <c r="D200" s="20">
        <f t="shared" si="47"/>
        <v>0.45</v>
      </c>
      <c r="E200" s="20">
        <f t="shared" si="46"/>
        <v>51.55999999999964</v>
      </c>
      <c r="F200" s="21">
        <v>190000</v>
      </c>
      <c r="G200" s="22">
        <f t="shared" si="34"/>
        <v>0</v>
      </c>
      <c r="H200" s="23">
        <f t="shared" si="35"/>
        <v>0</v>
      </c>
      <c r="I200">
        <f t="shared" si="36"/>
        <v>0</v>
      </c>
      <c r="J200">
        <f t="shared" si="37"/>
        <v>0</v>
      </c>
      <c r="K200" s="23">
        <f t="shared" si="38"/>
        <v>0</v>
      </c>
      <c r="L200" s="23">
        <f t="shared" si="39"/>
        <v>0</v>
      </c>
      <c r="M200">
        <f t="shared" si="40"/>
        <v>1200</v>
      </c>
      <c r="N200" s="23">
        <f t="shared" si="41"/>
        <v>4.32</v>
      </c>
      <c r="O200" s="23">
        <f t="shared" si="32"/>
        <v>4.32</v>
      </c>
      <c r="P200" s="23">
        <f t="shared" si="42"/>
        <v>0.30857142857142861</v>
      </c>
      <c r="Q200" s="23">
        <f t="shared" si="44"/>
        <v>140.59606150793658</v>
      </c>
      <c r="R200" s="23">
        <f t="shared" si="45"/>
        <v>40.144255952380952</v>
      </c>
      <c r="S200">
        <f t="shared" si="43"/>
        <v>0</v>
      </c>
      <c r="T200">
        <f t="shared" si="43"/>
        <v>0</v>
      </c>
    </row>
    <row r="201" spans="1:20" x14ac:dyDescent="0.35">
      <c r="A201" s="181">
        <v>41832</v>
      </c>
      <c r="B201" s="182">
        <v>0</v>
      </c>
      <c r="C201" s="20">
        <f t="shared" si="33"/>
        <v>0</v>
      </c>
      <c r="D201" s="20">
        <f t="shared" si="47"/>
        <v>0.45</v>
      </c>
      <c r="E201" s="20">
        <f t="shared" si="46"/>
        <v>51.109999999999637</v>
      </c>
      <c r="F201" s="21">
        <v>190000</v>
      </c>
      <c r="G201" s="22">
        <f t="shared" si="34"/>
        <v>0</v>
      </c>
      <c r="H201" s="23">
        <f t="shared" si="35"/>
        <v>0</v>
      </c>
      <c r="I201">
        <f t="shared" si="36"/>
        <v>0</v>
      </c>
      <c r="J201">
        <f t="shared" si="37"/>
        <v>0</v>
      </c>
      <c r="K201" s="23">
        <f t="shared" si="38"/>
        <v>0</v>
      </c>
      <c r="L201" s="23">
        <f t="shared" si="39"/>
        <v>0</v>
      </c>
      <c r="M201">
        <f t="shared" si="40"/>
        <v>1200</v>
      </c>
      <c r="N201" s="23">
        <f t="shared" si="41"/>
        <v>4.32</v>
      </c>
      <c r="O201" s="23">
        <f t="shared" ref="O201:O264" si="48">N201+L201+H201</f>
        <v>4.32</v>
      </c>
      <c r="P201" s="23">
        <f t="shared" si="42"/>
        <v>0.30857142857142861</v>
      </c>
      <c r="Q201" s="23">
        <f t="shared" si="44"/>
        <v>140.90463293650802</v>
      </c>
      <c r="R201" s="23">
        <f t="shared" si="45"/>
        <v>40.452827380952378</v>
      </c>
      <c r="S201">
        <f t="shared" si="43"/>
        <v>0</v>
      </c>
      <c r="T201">
        <f t="shared" si="43"/>
        <v>0</v>
      </c>
    </row>
    <row r="202" spans="1:20" x14ac:dyDescent="0.35">
      <c r="A202" s="181">
        <v>41833</v>
      </c>
      <c r="B202" s="182">
        <v>0</v>
      </c>
      <c r="C202" s="20">
        <f t="shared" ref="C202:C265" si="49">IF(B202/1000*$B$2&lt;=$B$3,B202/1000*$B$2,$B$3)</f>
        <v>0</v>
      </c>
      <c r="D202" s="20">
        <f t="shared" si="47"/>
        <v>0.45</v>
      </c>
      <c r="E202" s="20">
        <f t="shared" si="46"/>
        <v>50.659999999999634</v>
      </c>
      <c r="F202" s="21">
        <v>190000</v>
      </c>
      <c r="G202" s="22">
        <f t="shared" ref="G202:G265" si="50">F202*C202/$G$1</f>
        <v>0</v>
      </c>
      <c r="H202" s="23">
        <f t="shared" ref="H202:H265" si="51">G202/1000000</f>
        <v>0</v>
      </c>
      <c r="I202">
        <f t="shared" ref="I202:I265" si="52">((C202*1000)*$J$2)/$J$1</f>
        <v>0</v>
      </c>
      <c r="J202">
        <f t="shared" ref="J202:J265" si="53">I202/1000</f>
        <v>0</v>
      </c>
      <c r="K202" s="23">
        <f t="shared" ref="K202:K265" si="54">J202*$J$3*(10^6)</f>
        <v>0</v>
      </c>
      <c r="L202" s="23">
        <f t="shared" ref="L202:L265" si="55">J202*$J$3</f>
        <v>0</v>
      </c>
      <c r="M202">
        <f t="shared" ref="M202:M265" si="56">(24)*$M$1</f>
        <v>1200</v>
      </c>
      <c r="N202" s="23">
        <f t="shared" ref="N202:N265" si="57">(M202*3600)/1000000</f>
        <v>4.32</v>
      </c>
      <c r="O202" s="23">
        <f t="shared" si="48"/>
        <v>4.32</v>
      </c>
      <c r="P202" s="23">
        <f t="shared" ref="P202:P265" si="58">(O202/$P$1)/$P$2</f>
        <v>0.30857142857142861</v>
      </c>
      <c r="Q202" s="23">
        <f t="shared" si="44"/>
        <v>141.21320436507946</v>
      </c>
      <c r="R202" s="23">
        <f t="shared" si="45"/>
        <v>40.761398809523804</v>
      </c>
      <c r="S202">
        <f t="shared" ref="S202:T265" si="59">IF(Q202=0,1,0)</f>
        <v>0</v>
      </c>
      <c r="T202">
        <f t="shared" si="59"/>
        <v>0</v>
      </c>
    </row>
    <row r="203" spans="1:20" x14ac:dyDescent="0.35">
      <c r="A203" s="181">
        <v>41834</v>
      </c>
      <c r="B203" s="182">
        <v>0</v>
      </c>
      <c r="C203" s="20">
        <f t="shared" si="49"/>
        <v>0</v>
      </c>
      <c r="D203" s="20">
        <f t="shared" si="47"/>
        <v>0.45</v>
      </c>
      <c r="E203" s="20">
        <f t="shared" si="46"/>
        <v>50.209999999999631</v>
      </c>
      <c r="F203" s="21">
        <v>190000</v>
      </c>
      <c r="G203" s="22">
        <f t="shared" si="50"/>
        <v>0</v>
      </c>
      <c r="H203" s="23">
        <f t="shared" si="51"/>
        <v>0</v>
      </c>
      <c r="I203">
        <f t="shared" si="52"/>
        <v>0</v>
      </c>
      <c r="J203">
        <f t="shared" si="53"/>
        <v>0</v>
      </c>
      <c r="K203" s="23">
        <f t="shared" si="54"/>
        <v>0</v>
      </c>
      <c r="L203" s="23">
        <f t="shared" si="55"/>
        <v>0</v>
      </c>
      <c r="M203">
        <f t="shared" si="56"/>
        <v>1200</v>
      </c>
      <c r="N203" s="23">
        <f t="shared" si="57"/>
        <v>4.32</v>
      </c>
      <c r="O203" s="23">
        <f t="shared" si="48"/>
        <v>4.32</v>
      </c>
      <c r="P203" s="23">
        <f t="shared" si="58"/>
        <v>0.30857142857142861</v>
      </c>
      <c r="Q203" s="23">
        <f t="shared" ref="Q203:Q266" si="60">IF(Q202+P203&gt;250,0,Q202+P203)</f>
        <v>141.5217757936509</v>
      </c>
      <c r="R203" s="23">
        <f t="shared" ref="R203:R266" si="61">IF(R202+P203&gt;100,0,R202+P203)</f>
        <v>41.06997023809523</v>
      </c>
      <c r="S203">
        <f t="shared" si="59"/>
        <v>0</v>
      </c>
      <c r="T203">
        <f t="shared" si="59"/>
        <v>0</v>
      </c>
    </row>
    <row r="204" spans="1:20" x14ac:dyDescent="0.35">
      <c r="A204" s="181">
        <v>41835</v>
      </c>
      <c r="B204" s="182">
        <v>0</v>
      </c>
      <c r="C204" s="20">
        <f t="shared" si="49"/>
        <v>0</v>
      </c>
      <c r="D204" s="20">
        <f t="shared" si="47"/>
        <v>0.45</v>
      </c>
      <c r="E204" s="20">
        <f t="shared" ref="E204:E267" si="62">E203+C204-D204</f>
        <v>49.759999999999629</v>
      </c>
      <c r="F204" s="21">
        <v>190000</v>
      </c>
      <c r="G204" s="22">
        <f t="shared" si="50"/>
        <v>0</v>
      </c>
      <c r="H204" s="23">
        <f t="shared" si="51"/>
        <v>0</v>
      </c>
      <c r="I204">
        <f t="shared" si="52"/>
        <v>0</v>
      </c>
      <c r="J204">
        <f t="shared" si="53"/>
        <v>0</v>
      </c>
      <c r="K204" s="23">
        <f t="shared" si="54"/>
        <v>0</v>
      </c>
      <c r="L204" s="23">
        <f t="shared" si="55"/>
        <v>0</v>
      </c>
      <c r="M204">
        <f t="shared" si="56"/>
        <v>1200</v>
      </c>
      <c r="N204" s="23">
        <f t="shared" si="57"/>
        <v>4.32</v>
      </c>
      <c r="O204" s="23">
        <f t="shared" si="48"/>
        <v>4.32</v>
      </c>
      <c r="P204" s="23">
        <f t="shared" si="58"/>
        <v>0.30857142857142861</v>
      </c>
      <c r="Q204" s="23">
        <f t="shared" si="60"/>
        <v>141.83034722222234</v>
      </c>
      <c r="R204" s="23">
        <f t="shared" si="61"/>
        <v>41.378541666666656</v>
      </c>
      <c r="S204">
        <f t="shared" si="59"/>
        <v>0</v>
      </c>
      <c r="T204">
        <f t="shared" si="59"/>
        <v>0</v>
      </c>
    </row>
    <row r="205" spans="1:20" x14ac:dyDescent="0.35">
      <c r="A205" s="181">
        <v>41836</v>
      </c>
      <c r="B205" s="182">
        <v>0</v>
      </c>
      <c r="C205" s="20">
        <f t="shared" si="49"/>
        <v>0</v>
      </c>
      <c r="D205" s="20">
        <f t="shared" si="47"/>
        <v>0.45</v>
      </c>
      <c r="E205" s="20">
        <f t="shared" si="62"/>
        <v>49.309999999999626</v>
      </c>
      <c r="F205" s="21">
        <v>190000</v>
      </c>
      <c r="G205" s="22">
        <f t="shared" si="50"/>
        <v>0</v>
      </c>
      <c r="H205" s="23">
        <f t="shared" si="51"/>
        <v>0</v>
      </c>
      <c r="I205">
        <f t="shared" si="52"/>
        <v>0</v>
      </c>
      <c r="J205">
        <f t="shared" si="53"/>
        <v>0</v>
      </c>
      <c r="K205" s="23">
        <f t="shared" si="54"/>
        <v>0</v>
      </c>
      <c r="L205" s="23">
        <f t="shared" si="55"/>
        <v>0</v>
      </c>
      <c r="M205">
        <f t="shared" si="56"/>
        <v>1200</v>
      </c>
      <c r="N205" s="23">
        <f t="shared" si="57"/>
        <v>4.32</v>
      </c>
      <c r="O205" s="23">
        <f t="shared" si="48"/>
        <v>4.32</v>
      </c>
      <c r="P205" s="23">
        <f t="shared" si="58"/>
        <v>0.30857142857142861</v>
      </c>
      <c r="Q205" s="23">
        <f t="shared" si="60"/>
        <v>142.13891865079378</v>
      </c>
      <c r="R205" s="23">
        <f t="shared" si="61"/>
        <v>41.687113095238082</v>
      </c>
      <c r="S205">
        <f t="shared" si="59"/>
        <v>0</v>
      </c>
      <c r="T205">
        <f t="shared" si="59"/>
        <v>0</v>
      </c>
    </row>
    <row r="206" spans="1:20" x14ac:dyDescent="0.35">
      <c r="A206" s="181">
        <v>41837</v>
      </c>
      <c r="B206" s="182">
        <v>0</v>
      </c>
      <c r="C206" s="20">
        <f t="shared" si="49"/>
        <v>0</v>
      </c>
      <c r="D206" s="20">
        <f t="shared" si="47"/>
        <v>0.45</v>
      </c>
      <c r="E206" s="20">
        <f t="shared" si="62"/>
        <v>48.859999999999623</v>
      </c>
      <c r="F206" s="21">
        <v>190000</v>
      </c>
      <c r="G206" s="22">
        <f t="shared" si="50"/>
        <v>0</v>
      </c>
      <c r="H206" s="23">
        <f t="shared" si="51"/>
        <v>0</v>
      </c>
      <c r="I206">
        <f t="shared" si="52"/>
        <v>0</v>
      </c>
      <c r="J206">
        <f t="shared" si="53"/>
        <v>0</v>
      </c>
      <c r="K206" s="23">
        <f t="shared" si="54"/>
        <v>0</v>
      </c>
      <c r="L206" s="23">
        <f t="shared" si="55"/>
        <v>0</v>
      </c>
      <c r="M206">
        <f t="shared" si="56"/>
        <v>1200</v>
      </c>
      <c r="N206" s="23">
        <f t="shared" si="57"/>
        <v>4.32</v>
      </c>
      <c r="O206" s="23">
        <f t="shared" si="48"/>
        <v>4.32</v>
      </c>
      <c r="P206" s="23">
        <f t="shared" si="58"/>
        <v>0.30857142857142861</v>
      </c>
      <c r="Q206" s="23">
        <f t="shared" si="60"/>
        <v>142.44749007936522</v>
      </c>
      <c r="R206" s="23">
        <f t="shared" si="61"/>
        <v>41.995684523809508</v>
      </c>
      <c r="S206">
        <f t="shared" si="59"/>
        <v>0</v>
      </c>
      <c r="T206">
        <f t="shared" si="59"/>
        <v>0</v>
      </c>
    </row>
    <row r="207" spans="1:20" x14ac:dyDescent="0.35">
      <c r="A207" s="181">
        <v>41838</v>
      </c>
      <c r="B207" s="182">
        <v>37</v>
      </c>
      <c r="C207" s="20">
        <f t="shared" si="49"/>
        <v>2.5</v>
      </c>
      <c r="D207" s="20">
        <f t="shared" si="47"/>
        <v>0.45</v>
      </c>
      <c r="E207" s="20">
        <f t="shared" si="62"/>
        <v>50.90999999999962</v>
      </c>
      <c r="F207" s="21">
        <v>190000</v>
      </c>
      <c r="G207" s="22">
        <f t="shared" si="50"/>
        <v>659722.22222222225</v>
      </c>
      <c r="H207" s="23">
        <f t="shared" si="51"/>
        <v>0.65972222222222221</v>
      </c>
      <c r="I207">
        <f t="shared" si="52"/>
        <v>12500</v>
      </c>
      <c r="J207">
        <f t="shared" si="53"/>
        <v>12.5</v>
      </c>
      <c r="K207" s="23">
        <f t="shared" si="54"/>
        <v>25000000</v>
      </c>
      <c r="L207" s="23">
        <f t="shared" si="55"/>
        <v>25</v>
      </c>
      <c r="M207">
        <f t="shared" si="56"/>
        <v>1200</v>
      </c>
      <c r="N207" s="23">
        <f t="shared" si="57"/>
        <v>4.32</v>
      </c>
      <c r="O207" s="23">
        <f t="shared" si="48"/>
        <v>29.979722222222222</v>
      </c>
      <c r="P207" s="23">
        <f t="shared" si="58"/>
        <v>2.1414087301587301</v>
      </c>
      <c r="Q207" s="23">
        <f t="shared" si="60"/>
        <v>144.58889880952395</v>
      </c>
      <c r="R207" s="23">
        <f t="shared" si="61"/>
        <v>44.137093253968239</v>
      </c>
      <c r="S207">
        <f t="shared" si="59"/>
        <v>0</v>
      </c>
      <c r="T207">
        <f t="shared" si="59"/>
        <v>0</v>
      </c>
    </row>
    <row r="208" spans="1:20" x14ac:dyDescent="0.35">
      <c r="A208" s="181">
        <v>41839</v>
      </c>
      <c r="B208" s="182">
        <v>1.8</v>
      </c>
      <c r="C208" s="20">
        <f t="shared" si="49"/>
        <v>0.18</v>
      </c>
      <c r="D208" s="20">
        <f t="shared" si="47"/>
        <v>0.45</v>
      </c>
      <c r="E208" s="20">
        <f t="shared" si="62"/>
        <v>50.639999999999617</v>
      </c>
      <c r="F208" s="21">
        <v>190000</v>
      </c>
      <c r="G208" s="22">
        <f t="shared" si="50"/>
        <v>47500</v>
      </c>
      <c r="H208" s="23">
        <f t="shared" si="51"/>
        <v>4.7500000000000001E-2</v>
      </c>
      <c r="I208">
        <f t="shared" si="52"/>
        <v>900</v>
      </c>
      <c r="J208">
        <f t="shared" si="53"/>
        <v>0.9</v>
      </c>
      <c r="K208" s="23">
        <f t="shared" si="54"/>
        <v>1800000</v>
      </c>
      <c r="L208" s="23">
        <f t="shared" si="55"/>
        <v>1.8</v>
      </c>
      <c r="M208">
        <f t="shared" si="56"/>
        <v>1200</v>
      </c>
      <c r="N208" s="23">
        <f t="shared" si="57"/>
        <v>4.32</v>
      </c>
      <c r="O208" s="23">
        <f t="shared" si="48"/>
        <v>6.1675000000000004</v>
      </c>
      <c r="P208" s="23">
        <f t="shared" si="58"/>
        <v>0.44053571428571431</v>
      </c>
      <c r="Q208" s="23">
        <f t="shared" si="60"/>
        <v>145.02943452380967</v>
      </c>
      <c r="R208" s="23">
        <f t="shared" si="61"/>
        <v>44.577628968253954</v>
      </c>
      <c r="S208">
        <f t="shared" si="59"/>
        <v>0</v>
      </c>
      <c r="T208">
        <f t="shared" si="59"/>
        <v>0</v>
      </c>
    </row>
    <row r="209" spans="1:20" x14ac:dyDescent="0.35">
      <c r="A209" s="181">
        <v>41840</v>
      </c>
      <c r="B209" s="182">
        <v>0</v>
      </c>
      <c r="C209" s="20">
        <f t="shared" si="49"/>
        <v>0</v>
      </c>
      <c r="D209" s="20">
        <f t="shared" si="47"/>
        <v>0.45</v>
      </c>
      <c r="E209" s="20">
        <f t="shared" si="62"/>
        <v>50.189999999999614</v>
      </c>
      <c r="F209" s="21">
        <v>190000</v>
      </c>
      <c r="G209" s="22">
        <f t="shared" si="50"/>
        <v>0</v>
      </c>
      <c r="H209" s="23">
        <f t="shared" si="51"/>
        <v>0</v>
      </c>
      <c r="I209">
        <f t="shared" si="52"/>
        <v>0</v>
      </c>
      <c r="J209">
        <f t="shared" si="53"/>
        <v>0</v>
      </c>
      <c r="K209" s="23">
        <f t="shared" si="54"/>
        <v>0</v>
      </c>
      <c r="L209" s="23">
        <f t="shared" si="55"/>
        <v>0</v>
      </c>
      <c r="M209">
        <f t="shared" si="56"/>
        <v>1200</v>
      </c>
      <c r="N209" s="23">
        <f t="shared" si="57"/>
        <v>4.32</v>
      </c>
      <c r="O209" s="23">
        <f t="shared" si="48"/>
        <v>4.32</v>
      </c>
      <c r="P209" s="23">
        <f t="shared" si="58"/>
        <v>0.30857142857142861</v>
      </c>
      <c r="Q209" s="23">
        <f t="shared" si="60"/>
        <v>145.33800595238111</v>
      </c>
      <c r="R209" s="23">
        <f t="shared" si="61"/>
        <v>44.88620039682538</v>
      </c>
      <c r="S209">
        <f t="shared" si="59"/>
        <v>0</v>
      </c>
      <c r="T209">
        <f t="shared" si="59"/>
        <v>0</v>
      </c>
    </row>
    <row r="210" spans="1:20" x14ac:dyDescent="0.35">
      <c r="A210" s="181">
        <v>41841</v>
      </c>
      <c r="B210" s="182">
        <v>0</v>
      </c>
      <c r="C210" s="20">
        <f t="shared" si="49"/>
        <v>0</v>
      </c>
      <c r="D210" s="20">
        <f t="shared" si="47"/>
        <v>0.45</v>
      </c>
      <c r="E210" s="20">
        <f t="shared" si="62"/>
        <v>49.739999999999611</v>
      </c>
      <c r="F210" s="21">
        <v>190000</v>
      </c>
      <c r="G210" s="22">
        <f t="shared" si="50"/>
        <v>0</v>
      </c>
      <c r="H210" s="23">
        <f t="shared" si="51"/>
        <v>0</v>
      </c>
      <c r="I210">
        <f t="shared" si="52"/>
        <v>0</v>
      </c>
      <c r="J210">
        <f t="shared" si="53"/>
        <v>0</v>
      </c>
      <c r="K210" s="23">
        <f t="shared" si="54"/>
        <v>0</v>
      </c>
      <c r="L210" s="23">
        <f t="shared" si="55"/>
        <v>0</v>
      </c>
      <c r="M210">
        <f t="shared" si="56"/>
        <v>1200</v>
      </c>
      <c r="N210" s="23">
        <f t="shared" si="57"/>
        <v>4.32</v>
      </c>
      <c r="O210" s="23">
        <f t="shared" si="48"/>
        <v>4.32</v>
      </c>
      <c r="P210" s="23">
        <f t="shared" si="58"/>
        <v>0.30857142857142861</v>
      </c>
      <c r="Q210" s="23">
        <f t="shared" si="60"/>
        <v>145.64657738095255</v>
      </c>
      <c r="R210" s="23">
        <f t="shared" si="61"/>
        <v>45.194771825396806</v>
      </c>
      <c r="S210">
        <f t="shared" si="59"/>
        <v>0</v>
      </c>
      <c r="T210">
        <f t="shared" si="59"/>
        <v>0</v>
      </c>
    </row>
    <row r="211" spans="1:20" x14ac:dyDescent="0.35">
      <c r="A211" s="181">
        <v>41842</v>
      </c>
      <c r="B211" s="182">
        <v>8</v>
      </c>
      <c r="C211" s="20">
        <f t="shared" si="49"/>
        <v>0.8</v>
      </c>
      <c r="D211" s="20">
        <f t="shared" si="47"/>
        <v>0.45</v>
      </c>
      <c r="E211" s="20">
        <f t="shared" si="62"/>
        <v>50.089999999999606</v>
      </c>
      <c r="F211" s="21">
        <v>190000</v>
      </c>
      <c r="G211" s="22">
        <f t="shared" si="50"/>
        <v>211111.11111111112</v>
      </c>
      <c r="H211" s="23">
        <f t="shared" si="51"/>
        <v>0.21111111111111111</v>
      </c>
      <c r="I211">
        <f t="shared" si="52"/>
        <v>4000</v>
      </c>
      <c r="J211">
        <f t="shared" si="53"/>
        <v>4</v>
      </c>
      <c r="K211" s="23">
        <f t="shared" si="54"/>
        <v>8000000</v>
      </c>
      <c r="L211" s="23">
        <f t="shared" si="55"/>
        <v>8</v>
      </c>
      <c r="M211">
        <f t="shared" si="56"/>
        <v>1200</v>
      </c>
      <c r="N211" s="23">
        <f t="shared" si="57"/>
        <v>4.32</v>
      </c>
      <c r="O211" s="23">
        <f t="shared" si="48"/>
        <v>12.531111111111111</v>
      </c>
      <c r="P211" s="23">
        <f t="shared" si="58"/>
        <v>0.89507936507936514</v>
      </c>
      <c r="Q211" s="23">
        <f t="shared" si="60"/>
        <v>146.54165674603192</v>
      </c>
      <c r="R211" s="23">
        <f t="shared" si="61"/>
        <v>46.089851190476175</v>
      </c>
      <c r="S211">
        <f t="shared" si="59"/>
        <v>0</v>
      </c>
      <c r="T211">
        <f t="shared" si="59"/>
        <v>0</v>
      </c>
    </row>
    <row r="212" spans="1:20" x14ac:dyDescent="0.35">
      <c r="A212" s="181">
        <v>41843</v>
      </c>
      <c r="B212" s="182">
        <v>18.2</v>
      </c>
      <c r="C212" s="20">
        <f t="shared" si="49"/>
        <v>1.82</v>
      </c>
      <c r="D212" s="20">
        <f t="shared" si="47"/>
        <v>0.45</v>
      </c>
      <c r="E212" s="20">
        <f t="shared" si="62"/>
        <v>51.459999999999603</v>
      </c>
      <c r="F212" s="21">
        <v>190000</v>
      </c>
      <c r="G212" s="22">
        <f t="shared" si="50"/>
        <v>480277.77777777781</v>
      </c>
      <c r="H212" s="23">
        <f t="shared" si="51"/>
        <v>0.4802777777777778</v>
      </c>
      <c r="I212">
        <f t="shared" si="52"/>
        <v>9100</v>
      </c>
      <c r="J212">
        <f t="shared" si="53"/>
        <v>9.1</v>
      </c>
      <c r="K212" s="23">
        <f t="shared" si="54"/>
        <v>18200000</v>
      </c>
      <c r="L212" s="23">
        <f t="shared" si="55"/>
        <v>18.2</v>
      </c>
      <c r="M212">
        <f t="shared" si="56"/>
        <v>1200</v>
      </c>
      <c r="N212" s="23">
        <f t="shared" si="57"/>
        <v>4.32</v>
      </c>
      <c r="O212" s="23">
        <f t="shared" si="48"/>
        <v>23.000277777777779</v>
      </c>
      <c r="P212" s="23">
        <f t="shared" si="58"/>
        <v>1.6428769841269841</v>
      </c>
      <c r="Q212" s="23">
        <f t="shared" si="60"/>
        <v>148.1845337301589</v>
      </c>
      <c r="R212" s="23">
        <f t="shared" si="61"/>
        <v>47.73272817460316</v>
      </c>
      <c r="S212">
        <f t="shared" si="59"/>
        <v>0</v>
      </c>
      <c r="T212">
        <f t="shared" si="59"/>
        <v>0</v>
      </c>
    </row>
    <row r="213" spans="1:20" x14ac:dyDescent="0.35">
      <c r="A213" s="181">
        <v>41844</v>
      </c>
      <c r="B213" s="182">
        <v>0.6</v>
      </c>
      <c r="C213" s="20">
        <f t="shared" si="49"/>
        <v>0.06</v>
      </c>
      <c r="D213" s="20">
        <f t="shared" si="47"/>
        <v>0.45</v>
      </c>
      <c r="E213" s="20">
        <f t="shared" si="62"/>
        <v>51.069999999999602</v>
      </c>
      <c r="F213" s="21">
        <v>190000</v>
      </c>
      <c r="G213" s="22">
        <f t="shared" si="50"/>
        <v>15833.333333333334</v>
      </c>
      <c r="H213" s="23">
        <f t="shared" si="51"/>
        <v>1.5833333333333335E-2</v>
      </c>
      <c r="I213">
        <f t="shared" si="52"/>
        <v>300</v>
      </c>
      <c r="J213">
        <f t="shared" si="53"/>
        <v>0.3</v>
      </c>
      <c r="K213" s="23">
        <f t="shared" si="54"/>
        <v>600000</v>
      </c>
      <c r="L213" s="23">
        <f t="shared" si="55"/>
        <v>0.6</v>
      </c>
      <c r="M213">
        <f t="shared" si="56"/>
        <v>1200</v>
      </c>
      <c r="N213" s="23">
        <f t="shared" si="57"/>
        <v>4.32</v>
      </c>
      <c r="O213" s="23">
        <f t="shared" si="48"/>
        <v>4.9358333333333331</v>
      </c>
      <c r="P213" s="23">
        <f t="shared" si="58"/>
        <v>0.35255952380952382</v>
      </c>
      <c r="Q213" s="23">
        <f t="shared" si="60"/>
        <v>148.53709325396844</v>
      </c>
      <c r="R213" s="23">
        <f t="shared" si="61"/>
        <v>48.085287698412685</v>
      </c>
      <c r="S213">
        <f t="shared" si="59"/>
        <v>0</v>
      </c>
      <c r="T213">
        <f t="shared" si="59"/>
        <v>0</v>
      </c>
    </row>
    <row r="214" spans="1:20" x14ac:dyDescent="0.35">
      <c r="A214" s="181">
        <v>41845</v>
      </c>
      <c r="B214" s="182">
        <v>0</v>
      </c>
      <c r="C214" s="20">
        <f t="shared" si="49"/>
        <v>0</v>
      </c>
      <c r="D214" s="20">
        <f t="shared" si="47"/>
        <v>0.45</v>
      </c>
      <c r="E214" s="20">
        <f t="shared" si="62"/>
        <v>50.6199999999996</v>
      </c>
      <c r="F214" s="21">
        <v>190000</v>
      </c>
      <c r="G214" s="22">
        <f t="shared" si="50"/>
        <v>0</v>
      </c>
      <c r="H214" s="23">
        <f t="shared" si="51"/>
        <v>0</v>
      </c>
      <c r="I214">
        <f t="shared" si="52"/>
        <v>0</v>
      </c>
      <c r="J214">
        <f t="shared" si="53"/>
        <v>0</v>
      </c>
      <c r="K214" s="23">
        <f t="shared" si="54"/>
        <v>0</v>
      </c>
      <c r="L214" s="23">
        <f t="shared" si="55"/>
        <v>0</v>
      </c>
      <c r="M214">
        <f t="shared" si="56"/>
        <v>1200</v>
      </c>
      <c r="N214" s="23">
        <f t="shared" si="57"/>
        <v>4.32</v>
      </c>
      <c r="O214" s="23">
        <f t="shared" si="48"/>
        <v>4.32</v>
      </c>
      <c r="P214" s="23">
        <f t="shared" si="58"/>
        <v>0.30857142857142861</v>
      </c>
      <c r="Q214" s="23">
        <f t="shared" si="60"/>
        <v>148.84566468253988</v>
      </c>
      <c r="R214" s="23">
        <f t="shared" si="61"/>
        <v>48.393859126984111</v>
      </c>
      <c r="S214">
        <f t="shared" si="59"/>
        <v>0</v>
      </c>
      <c r="T214">
        <f t="shared" si="59"/>
        <v>0</v>
      </c>
    </row>
    <row r="215" spans="1:20" x14ac:dyDescent="0.35">
      <c r="A215" s="181">
        <v>41846</v>
      </c>
      <c r="B215" s="182">
        <v>0</v>
      </c>
      <c r="C215" s="20">
        <f t="shared" si="49"/>
        <v>0</v>
      </c>
      <c r="D215" s="20">
        <f t="shared" si="47"/>
        <v>0.45</v>
      </c>
      <c r="E215" s="20">
        <f t="shared" si="62"/>
        <v>50.169999999999597</v>
      </c>
      <c r="F215" s="21">
        <v>190000</v>
      </c>
      <c r="G215" s="22">
        <f t="shared" si="50"/>
        <v>0</v>
      </c>
      <c r="H215" s="23">
        <f t="shared" si="51"/>
        <v>0</v>
      </c>
      <c r="I215">
        <f t="shared" si="52"/>
        <v>0</v>
      </c>
      <c r="J215">
        <f t="shared" si="53"/>
        <v>0</v>
      </c>
      <c r="K215" s="23">
        <f t="shared" si="54"/>
        <v>0</v>
      </c>
      <c r="L215" s="23">
        <f t="shared" si="55"/>
        <v>0</v>
      </c>
      <c r="M215">
        <f t="shared" si="56"/>
        <v>1200</v>
      </c>
      <c r="N215" s="23">
        <f t="shared" si="57"/>
        <v>4.32</v>
      </c>
      <c r="O215" s="23">
        <f t="shared" si="48"/>
        <v>4.32</v>
      </c>
      <c r="P215" s="23">
        <f t="shared" si="58"/>
        <v>0.30857142857142861</v>
      </c>
      <c r="Q215" s="23">
        <f t="shared" si="60"/>
        <v>149.15423611111132</v>
      </c>
      <c r="R215" s="23">
        <f t="shared" si="61"/>
        <v>48.702430555555537</v>
      </c>
      <c r="S215">
        <f t="shared" si="59"/>
        <v>0</v>
      </c>
      <c r="T215">
        <f t="shared" si="59"/>
        <v>0</v>
      </c>
    </row>
    <row r="216" spans="1:20" x14ac:dyDescent="0.35">
      <c r="A216" s="181">
        <v>41847</v>
      </c>
      <c r="B216" s="182">
        <v>0</v>
      </c>
      <c r="C216" s="20">
        <f t="shared" si="49"/>
        <v>0</v>
      </c>
      <c r="D216" s="20">
        <f t="shared" si="47"/>
        <v>0.45</v>
      </c>
      <c r="E216" s="20">
        <f t="shared" si="62"/>
        <v>49.719999999999594</v>
      </c>
      <c r="F216" s="21">
        <v>190000</v>
      </c>
      <c r="G216" s="22">
        <f t="shared" si="50"/>
        <v>0</v>
      </c>
      <c r="H216" s="23">
        <f t="shared" si="51"/>
        <v>0</v>
      </c>
      <c r="I216">
        <f t="shared" si="52"/>
        <v>0</v>
      </c>
      <c r="J216">
        <f t="shared" si="53"/>
        <v>0</v>
      </c>
      <c r="K216" s="23">
        <f t="shared" si="54"/>
        <v>0</v>
      </c>
      <c r="L216" s="23">
        <f t="shared" si="55"/>
        <v>0</v>
      </c>
      <c r="M216">
        <f t="shared" si="56"/>
        <v>1200</v>
      </c>
      <c r="N216" s="23">
        <f t="shared" si="57"/>
        <v>4.32</v>
      </c>
      <c r="O216" s="23">
        <f t="shared" si="48"/>
        <v>4.32</v>
      </c>
      <c r="P216" s="23">
        <f t="shared" si="58"/>
        <v>0.30857142857142861</v>
      </c>
      <c r="Q216" s="23">
        <f t="shared" si="60"/>
        <v>149.46280753968276</v>
      </c>
      <c r="R216" s="23">
        <f t="shared" si="61"/>
        <v>49.011001984126963</v>
      </c>
      <c r="S216">
        <f t="shared" si="59"/>
        <v>0</v>
      </c>
      <c r="T216">
        <f t="shared" si="59"/>
        <v>0</v>
      </c>
    </row>
    <row r="217" spans="1:20" x14ac:dyDescent="0.35">
      <c r="A217" s="181">
        <v>41848</v>
      </c>
      <c r="B217" s="182">
        <v>0</v>
      </c>
      <c r="C217" s="20">
        <f t="shared" si="49"/>
        <v>0</v>
      </c>
      <c r="D217" s="20">
        <f t="shared" si="47"/>
        <v>0.45</v>
      </c>
      <c r="E217" s="20">
        <f t="shared" si="62"/>
        <v>49.269999999999591</v>
      </c>
      <c r="F217" s="21">
        <v>190000</v>
      </c>
      <c r="G217" s="22">
        <f t="shared" si="50"/>
        <v>0</v>
      </c>
      <c r="H217" s="23">
        <f t="shared" si="51"/>
        <v>0</v>
      </c>
      <c r="I217">
        <f t="shared" si="52"/>
        <v>0</v>
      </c>
      <c r="J217">
        <f t="shared" si="53"/>
        <v>0</v>
      </c>
      <c r="K217" s="23">
        <f t="shared" si="54"/>
        <v>0</v>
      </c>
      <c r="L217" s="23">
        <f t="shared" si="55"/>
        <v>0</v>
      </c>
      <c r="M217">
        <f t="shared" si="56"/>
        <v>1200</v>
      </c>
      <c r="N217" s="23">
        <f t="shared" si="57"/>
        <v>4.32</v>
      </c>
      <c r="O217" s="23">
        <f t="shared" si="48"/>
        <v>4.32</v>
      </c>
      <c r="P217" s="23">
        <f t="shared" si="58"/>
        <v>0.30857142857142861</v>
      </c>
      <c r="Q217" s="23">
        <f t="shared" si="60"/>
        <v>149.7713789682542</v>
      </c>
      <c r="R217" s="23">
        <f t="shared" si="61"/>
        <v>49.319573412698389</v>
      </c>
      <c r="S217">
        <f t="shared" si="59"/>
        <v>0</v>
      </c>
      <c r="T217">
        <f t="shared" si="59"/>
        <v>0</v>
      </c>
    </row>
    <row r="218" spans="1:20" x14ac:dyDescent="0.35">
      <c r="A218" s="181">
        <v>41849</v>
      </c>
      <c r="B218" s="182">
        <v>0</v>
      </c>
      <c r="C218" s="20">
        <f t="shared" si="49"/>
        <v>0</v>
      </c>
      <c r="D218" s="20">
        <f t="shared" si="47"/>
        <v>0.45</v>
      </c>
      <c r="E218" s="20">
        <f t="shared" si="62"/>
        <v>48.819999999999588</v>
      </c>
      <c r="F218" s="21">
        <v>190000</v>
      </c>
      <c r="G218" s="22">
        <f t="shared" si="50"/>
        <v>0</v>
      </c>
      <c r="H218" s="23">
        <f t="shared" si="51"/>
        <v>0</v>
      </c>
      <c r="I218">
        <f t="shared" si="52"/>
        <v>0</v>
      </c>
      <c r="J218">
        <f t="shared" si="53"/>
        <v>0</v>
      </c>
      <c r="K218" s="23">
        <f t="shared" si="54"/>
        <v>0</v>
      </c>
      <c r="L218" s="23">
        <f t="shared" si="55"/>
        <v>0</v>
      </c>
      <c r="M218">
        <f t="shared" si="56"/>
        <v>1200</v>
      </c>
      <c r="N218" s="23">
        <f t="shared" si="57"/>
        <v>4.32</v>
      </c>
      <c r="O218" s="23">
        <f t="shared" si="48"/>
        <v>4.32</v>
      </c>
      <c r="P218" s="23">
        <f t="shared" si="58"/>
        <v>0.30857142857142861</v>
      </c>
      <c r="Q218" s="23">
        <f t="shared" si="60"/>
        <v>150.07995039682564</v>
      </c>
      <c r="R218" s="23">
        <f t="shared" si="61"/>
        <v>49.628144841269815</v>
      </c>
      <c r="S218">
        <f t="shared" si="59"/>
        <v>0</v>
      </c>
      <c r="T218">
        <f t="shared" si="59"/>
        <v>0</v>
      </c>
    </row>
    <row r="219" spans="1:20" x14ac:dyDescent="0.35">
      <c r="A219" s="181">
        <v>41850</v>
      </c>
      <c r="B219" s="182">
        <v>0</v>
      </c>
      <c r="C219" s="20">
        <f t="shared" si="49"/>
        <v>0</v>
      </c>
      <c r="D219" s="20">
        <f t="shared" si="47"/>
        <v>0.45</v>
      </c>
      <c r="E219" s="20">
        <f t="shared" si="62"/>
        <v>48.369999999999585</v>
      </c>
      <c r="F219" s="21">
        <v>190000</v>
      </c>
      <c r="G219" s="22">
        <f t="shared" si="50"/>
        <v>0</v>
      </c>
      <c r="H219" s="23">
        <f t="shared" si="51"/>
        <v>0</v>
      </c>
      <c r="I219">
        <f t="shared" si="52"/>
        <v>0</v>
      </c>
      <c r="J219">
        <f t="shared" si="53"/>
        <v>0</v>
      </c>
      <c r="K219" s="23">
        <f t="shared" si="54"/>
        <v>0</v>
      </c>
      <c r="L219" s="23">
        <f t="shared" si="55"/>
        <v>0</v>
      </c>
      <c r="M219">
        <f t="shared" si="56"/>
        <v>1200</v>
      </c>
      <c r="N219" s="23">
        <f t="shared" si="57"/>
        <v>4.32</v>
      </c>
      <c r="O219" s="23">
        <f t="shared" si="48"/>
        <v>4.32</v>
      </c>
      <c r="P219" s="23">
        <f t="shared" si="58"/>
        <v>0.30857142857142861</v>
      </c>
      <c r="Q219" s="23">
        <f t="shared" si="60"/>
        <v>150.38852182539708</v>
      </c>
      <c r="R219" s="23">
        <f t="shared" si="61"/>
        <v>49.936716269841241</v>
      </c>
      <c r="S219">
        <f t="shared" si="59"/>
        <v>0</v>
      </c>
      <c r="T219">
        <f t="shared" si="59"/>
        <v>0</v>
      </c>
    </row>
    <row r="220" spans="1:20" x14ac:dyDescent="0.35">
      <c r="A220" s="181">
        <v>41851</v>
      </c>
      <c r="B220" s="182">
        <v>0</v>
      </c>
      <c r="C220" s="20">
        <f t="shared" si="49"/>
        <v>0</v>
      </c>
      <c r="D220" s="20">
        <f t="shared" si="47"/>
        <v>0.45</v>
      </c>
      <c r="E220" s="20">
        <f t="shared" si="62"/>
        <v>47.919999999999582</v>
      </c>
      <c r="F220" s="21">
        <v>190000</v>
      </c>
      <c r="G220" s="22">
        <f t="shared" si="50"/>
        <v>0</v>
      </c>
      <c r="H220" s="23">
        <f t="shared" si="51"/>
        <v>0</v>
      </c>
      <c r="I220">
        <f t="shared" si="52"/>
        <v>0</v>
      </c>
      <c r="J220">
        <f t="shared" si="53"/>
        <v>0</v>
      </c>
      <c r="K220" s="23">
        <f t="shared" si="54"/>
        <v>0</v>
      </c>
      <c r="L220" s="23">
        <f t="shared" si="55"/>
        <v>0</v>
      </c>
      <c r="M220">
        <f t="shared" si="56"/>
        <v>1200</v>
      </c>
      <c r="N220" s="23">
        <f t="shared" si="57"/>
        <v>4.32</v>
      </c>
      <c r="O220" s="23">
        <f t="shared" si="48"/>
        <v>4.32</v>
      </c>
      <c r="P220" s="23">
        <f t="shared" si="58"/>
        <v>0.30857142857142861</v>
      </c>
      <c r="Q220" s="23">
        <f t="shared" si="60"/>
        <v>150.69709325396852</v>
      </c>
      <c r="R220" s="23">
        <f t="shared" si="61"/>
        <v>50.245287698412668</v>
      </c>
      <c r="S220">
        <f t="shared" si="59"/>
        <v>0</v>
      </c>
      <c r="T220">
        <f t="shared" si="59"/>
        <v>0</v>
      </c>
    </row>
    <row r="221" spans="1:20" x14ac:dyDescent="0.35">
      <c r="A221" s="181">
        <v>41852</v>
      </c>
      <c r="B221" s="182">
        <v>0</v>
      </c>
      <c r="C221" s="20">
        <f t="shared" si="49"/>
        <v>0</v>
      </c>
      <c r="D221" s="20">
        <f t="shared" si="47"/>
        <v>0.45</v>
      </c>
      <c r="E221" s="20">
        <f t="shared" si="62"/>
        <v>47.46999999999958</v>
      </c>
      <c r="F221" s="21">
        <v>190000</v>
      </c>
      <c r="G221" s="22">
        <f t="shared" si="50"/>
        <v>0</v>
      </c>
      <c r="H221" s="23">
        <f t="shared" si="51"/>
        <v>0</v>
      </c>
      <c r="I221">
        <f t="shared" si="52"/>
        <v>0</v>
      </c>
      <c r="J221">
        <f t="shared" si="53"/>
        <v>0</v>
      </c>
      <c r="K221" s="23">
        <f t="shared" si="54"/>
        <v>0</v>
      </c>
      <c r="L221" s="23">
        <f t="shared" si="55"/>
        <v>0</v>
      </c>
      <c r="M221">
        <f t="shared" si="56"/>
        <v>1200</v>
      </c>
      <c r="N221" s="23">
        <f t="shared" si="57"/>
        <v>4.32</v>
      </c>
      <c r="O221" s="23">
        <f t="shared" si="48"/>
        <v>4.32</v>
      </c>
      <c r="P221" s="23">
        <f t="shared" si="58"/>
        <v>0.30857142857142861</v>
      </c>
      <c r="Q221" s="23">
        <f t="shared" si="60"/>
        <v>151.00566468253996</v>
      </c>
      <c r="R221" s="23">
        <f t="shared" si="61"/>
        <v>50.553859126984094</v>
      </c>
      <c r="S221">
        <f t="shared" si="59"/>
        <v>0</v>
      </c>
      <c r="T221">
        <f t="shared" si="59"/>
        <v>0</v>
      </c>
    </row>
    <row r="222" spans="1:20" x14ac:dyDescent="0.35">
      <c r="A222" s="181">
        <v>41853</v>
      </c>
      <c r="B222" s="182">
        <v>0</v>
      </c>
      <c r="C222" s="20">
        <f t="shared" si="49"/>
        <v>0</v>
      </c>
      <c r="D222" s="20">
        <f t="shared" si="47"/>
        <v>0.45</v>
      </c>
      <c r="E222" s="20">
        <f t="shared" si="62"/>
        <v>47.019999999999577</v>
      </c>
      <c r="F222" s="21">
        <v>190000</v>
      </c>
      <c r="G222" s="22">
        <f t="shared" si="50"/>
        <v>0</v>
      </c>
      <c r="H222" s="23">
        <f t="shared" si="51"/>
        <v>0</v>
      </c>
      <c r="I222">
        <f t="shared" si="52"/>
        <v>0</v>
      </c>
      <c r="J222">
        <f t="shared" si="53"/>
        <v>0</v>
      </c>
      <c r="K222" s="23">
        <f t="shared" si="54"/>
        <v>0</v>
      </c>
      <c r="L222" s="23">
        <f t="shared" si="55"/>
        <v>0</v>
      </c>
      <c r="M222">
        <f t="shared" si="56"/>
        <v>1200</v>
      </c>
      <c r="N222" s="23">
        <f t="shared" si="57"/>
        <v>4.32</v>
      </c>
      <c r="O222" s="23">
        <f t="shared" si="48"/>
        <v>4.32</v>
      </c>
      <c r="P222" s="23">
        <f t="shared" si="58"/>
        <v>0.30857142857142861</v>
      </c>
      <c r="Q222" s="23">
        <f t="shared" si="60"/>
        <v>151.3142361111114</v>
      </c>
      <c r="R222" s="23">
        <f t="shared" si="61"/>
        <v>50.86243055555552</v>
      </c>
      <c r="S222">
        <f t="shared" si="59"/>
        <v>0</v>
      </c>
      <c r="T222">
        <f t="shared" si="59"/>
        <v>0</v>
      </c>
    </row>
    <row r="223" spans="1:20" x14ac:dyDescent="0.35">
      <c r="A223" s="181">
        <v>41854</v>
      </c>
      <c r="B223" s="182">
        <v>0</v>
      </c>
      <c r="C223" s="20">
        <f t="shared" si="49"/>
        <v>0</v>
      </c>
      <c r="D223" s="20">
        <f t="shared" si="47"/>
        <v>0.45</v>
      </c>
      <c r="E223" s="20">
        <f t="shared" si="62"/>
        <v>46.569999999999574</v>
      </c>
      <c r="F223" s="21">
        <v>190000</v>
      </c>
      <c r="G223" s="22">
        <f t="shared" si="50"/>
        <v>0</v>
      </c>
      <c r="H223" s="23">
        <f t="shared" si="51"/>
        <v>0</v>
      </c>
      <c r="I223">
        <f t="shared" si="52"/>
        <v>0</v>
      </c>
      <c r="J223">
        <f t="shared" si="53"/>
        <v>0</v>
      </c>
      <c r="K223" s="23">
        <f t="shared" si="54"/>
        <v>0</v>
      </c>
      <c r="L223" s="23">
        <f t="shared" si="55"/>
        <v>0</v>
      </c>
      <c r="M223">
        <f t="shared" si="56"/>
        <v>1200</v>
      </c>
      <c r="N223" s="23">
        <f t="shared" si="57"/>
        <v>4.32</v>
      </c>
      <c r="O223" s="23">
        <f t="shared" si="48"/>
        <v>4.32</v>
      </c>
      <c r="P223" s="23">
        <f t="shared" si="58"/>
        <v>0.30857142857142861</v>
      </c>
      <c r="Q223" s="23">
        <f t="shared" si="60"/>
        <v>151.62280753968284</v>
      </c>
      <c r="R223" s="23">
        <f t="shared" si="61"/>
        <v>51.171001984126946</v>
      </c>
      <c r="S223">
        <f t="shared" si="59"/>
        <v>0</v>
      </c>
      <c r="T223">
        <f t="shared" si="59"/>
        <v>0</v>
      </c>
    </row>
    <row r="224" spans="1:20" x14ac:dyDescent="0.35">
      <c r="A224" s="181">
        <v>41855</v>
      </c>
      <c r="B224" s="182">
        <v>0</v>
      </c>
      <c r="C224" s="20">
        <f t="shared" si="49"/>
        <v>0</v>
      </c>
      <c r="D224" s="20">
        <f t="shared" si="47"/>
        <v>0.45</v>
      </c>
      <c r="E224" s="20">
        <f t="shared" si="62"/>
        <v>46.119999999999571</v>
      </c>
      <c r="F224" s="21">
        <v>190000</v>
      </c>
      <c r="G224" s="22">
        <f t="shared" si="50"/>
        <v>0</v>
      </c>
      <c r="H224" s="23">
        <f t="shared" si="51"/>
        <v>0</v>
      </c>
      <c r="I224">
        <f t="shared" si="52"/>
        <v>0</v>
      </c>
      <c r="J224">
        <f t="shared" si="53"/>
        <v>0</v>
      </c>
      <c r="K224" s="23">
        <f t="shared" si="54"/>
        <v>0</v>
      </c>
      <c r="L224" s="23">
        <f t="shared" si="55"/>
        <v>0</v>
      </c>
      <c r="M224">
        <f t="shared" si="56"/>
        <v>1200</v>
      </c>
      <c r="N224" s="23">
        <f t="shared" si="57"/>
        <v>4.32</v>
      </c>
      <c r="O224" s="23">
        <f t="shared" si="48"/>
        <v>4.32</v>
      </c>
      <c r="P224" s="23">
        <f t="shared" si="58"/>
        <v>0.30857142857142861</v>
      </c>
      <c r="Q224" s="23">
        <f t="shared" si="60"/>
        <v>151.93137896825428</v>
      </c>
      <c r="R224" s="23">
        <f t="shared" si="61"/>
        <v>51.479573412698372</v>
      </c>
      <c r="S224">
        <f t="shared" si="59"/>
        <v>0</v>
      </c>
      <c r="T224">
        <f t="shared" si="59"/>
        <v>0</v>
      </c>
    </row>
    <row r="225" spans="1:20" x14ac:dyDescent="0.35">
      <c r="A225" s="181">
        <v>41856</v>
      </c>
      <c r="B225" s="182">
        <v>0</v>
      </c>
      <c r="C225" s="20">
        <f t="shared" si="49"/>
        <v>0</v>
      </c>
      <c r="D225" s="20">
        <f t="shared" si="47"/>
        <v>0.45</v>
      </c>
      <c r="E225" s="20">
        <f t="shared" si="62"/>
        <v>45.669999999999568</v>
      </c>
      <c r="F225" s="21">
        <v>190000</v>
      </c>
      <c r="G225" s="22">
        <f t="shared" si="50"/>
        <v>0</v>
      </c>
      <c r="H225" s="23">
        <f t="shared" si="51"/>
        <v>0</v>
      </c>
      <c r="I225">
        <f t="shared" si="52"/>
        <v>0</v>
      </c>
      <c r="J225">
        <f t="shared" si="53"/>
        <v>0</v>
      </c>
      <c r="K225" s="23">
        <f t="shared" si="54"/>
        <v>0</v>
      </c>
      <c r="L225" s="23">
        <f t="shared" si="55"/>
        <v>0</v>
      </c>
      <c r="M225">
        <f t="shared" si="56"/>
        <v>1200</v>
      </c>
      <c r="N225" s="23">
        <f t="shared" si="57"/>
        <v>4.32</v>
      </c>
      <c r="O225" s="23">
        <f t="shared" si="48"/>
        <v>4.32</v>
      </c>
      <c r="P225" s="23">
        <f t="shared" si="58"/>
        <v>0.30857142857142861</v>
      </c>
      <c r="Q225" s="23">
        <f t="shared" si="60"/>
        <v>152.23995039682572</v>
      </c>
      <c r="R225" s="23">
        <f t="shared" si="61"/>
        <v>51.788144841269798</v>
      </c>
      <c r="S225">
        <f t="shared" si="59"/>
        <v>0</v>
      </c>
      <c r="T225">
        <f t="shared" si="59"/>
        <v>0</v>
      </c>
    </row>
    <row r="226" spans="1:20" x14ac:dyDescent="0.35">
      <c r="A226" s="181">
        <v>41857</v>
      </c>
      <c r="B226" s="182">
        <v>0</v>
      </c>
      <c r="C226" s="20">
        <f t="shared" si="49"/>
        <v>0</v>
      </c>
      <c r="D226" s="20">
        <f t="shared" si="47"/>
        <v>0.45</v>
      </c>
      <c r="E226" s="20">
        <f t="shared" si="62"/>
        <v>45.219999999999565</v>
      </c>
      <c r="F226" s="21">
        <v>190000</v>
      </c>
      <c r="G226" s="22">
        <f t="shared" si="50"/>
        <v>0</v>
      </c>
      <c r="H226" s="23">
        <f t="shared" si="51"/>
        <v>0</v>
      </c>
      <c r="I226">
        <f t="shared" si="52"/>
        <v>0</v>
      </c>
      <c r="J226">
        <f t="shared" si="53"/>
        <v>0</v>
      </c>
      <c r="K226" s="23">
        <f t="shared" si="54"/>
        <v>0</v>
      </c>
      <c r="L226" s="23">
        <f t="shared" si="55"/>
        <v>0</v>
      </c>
      <c r="M226">
        <f t="shared" si="56"/>
        <v>1200</v>
      </c>
      <c r="N226" s="23">
        <f t="shared" si="57"/>
        <v>4.32</v>
      </c>
      <c r="O226" s="23">
        <f t="shared" si="48"/>
        <v>4.32</v>
      </c>
      <c r="P226" s="23">
        <f t="shared" si="58"/>
        <v>0.30857142857142861</v>
      </c>
      <c r="Q226" s="23">
        <f t="shared" si="60"/>
        <v>152.54852182539716</v>
      </c>
      <c r="R226" s="23">
        <f t="shared" si="61"/>
        <v>52.096716269841224</v>
      </c>
      <c r="S226">
        <f t="shared" si="59"/>
        <v>0</v>
      </c>
      <c r="T226">
        <f t="shared" si="59"/>
        <v>0</v>
      </c>
    </row>
    <row r="227" spans="1:20" x14ac:dyDescent="0.35">
      <c r="A227" s="181">
        <v>41858</v>
      </c>
      <c r="B227" s="182">
        <v>0</v>
      </c>
      <c r="C227" s="20">
        <f t="shared" si="49"/>
        <v>0</v>
      </c>
      <c r="D227" s="20">
        <f t="shared" si="47"/>
        <v>0.45</v>
      </c>
      <c r="E227" s="20">
        <f t="shared" si="62"/>
        <v>44.769999999999563</v>
      </c>
      <c r="F227" s="21">
        <v>190000</v>
      </c>
      <c r="G227" s="22">
        <f t="shared" si="50"/>
        <v>0</v>
      </c>
      <c r="H227" s="23">
        <f t="shared" si="51"/>
        <v>0</v>
      </c>
      <c r="I227">
        <f t="shared" si="52"/>
        <v>0</v>
      </c>
      <c r="J227">
        <f t="shared" si="53"/>
        <v>0</v>
      </c>
      <c r="K227" s="23">
        <f t="shared" si="54"/>
        <v>0</v>
      </c>
      <c r="L227" s="23">
        <f t="shared" si="55"/>
        <v>0</v>
      </c>
      <c r="M227">
        <f t="shared" si="56"/>
        <v>1200</v>
      </c>
      <c r="N227" s="23">
        <f t="shared" si="57"/>
        <v>4.32</v>
      </c>
      <c r="O227" s="23">
        <f t="shared" si="48"/>
        <v>4.32</v>
      </c>
      <c r="P227" s="23">
        <f t="shared" si="58"/>
        <v>0.30857142857142861</v>
      </c>
      <c r="Q227" s="23">
        <f t="shared" si="60"/>
        <v>152.8570932539686</v>
      </c>
      <c r="R227" s="23">
        <f t="shared" si="61"/>
        <v>52.40528769841265</v>
      </c>
      <c r="S227">
        <f t="shared" si="59"/>
        <v>0</v>
      </c>
      <c r="T227">
        <f t="shared" si="59"/>
        <v>0</v>
      </c>
    </row>
    <row r="228" spans="1:20" x14ac:dyDescent="0.35">
      <c r="A228" s="181">
        <v>41859</v>
      </c>
      <c r="B228" s="182">
        <v>0</v>
      </c>
      <c r="C228" s="20">
        <f t="shared" si="49"/>
        <v>0</v>
      </c>
      <c r="D228" s="20">
        <f t="shared" si="47"/>
        <v>0.45</v>
      </c>
      <c r="E228" s="20">
        <f t="shared" si="62"/>
        <v>44.31999999999956</v>
      </c>
      <c r="F228" s="21">
        <v>190000</v>
      </c>
      <c r="G228" s="22">
        <f t="shared" si="50"/>
        <v>0</v>
      </c>
      <c r="H228" s="23">
        <f t="shared" si="51"/>
        <v>0</v>
      </c>
      <c r="I228">
        <f t="shared" si="52"/>
        <v>0</v>
      </c>
      <c r="J228">
        <f t="shared" si="53"/>
        <v>0</v>
      </c>
      <c r="K228" s="23">
        <f t="shared" si="54"/>
        <v>0</v>
      </c>
      <c r="L228" s="23">
        <f t="shared" si="55"/>
        <v>0</v>
      </c>
      <c r="M228">
        <f t="shared" si="56"/>
        <v>1200</v>
      </c>
      <c r="N228" s="23">
        <f t="shared" si="57"/>
        <v>4.32</v>
      </c>
      <c r="O228" s="23">
        <f t="shared" si="48"/>
        <v>4.32</v>
      </c>
      <c r="P228" s="23">
        <f t="shared" si="58"/>
        <v>0.30857142857142861</v>
      </c>
      <c r="Q228" s="23">
        <f t="shared" si="60"/>
        <v>153.16566468254004</v>
      </c>
      <c r="R228" s="23">
        <f t="shared" si="61"/>
        <v>52.713859126984076</v>
      </c>
      <c r="S228">
        <f t="shared" si="59"/>
        <v>0</v>
      </c>
      <c r="T228">
        <f t="shared" si="59"/>
        <v>0</v>
      </c>
    </row>
    <row r="229" spans="1:20" x14ac:dyDescent="0.35">
      <c r="A229" s="181">
        <v>41860</v>
      </c>
      <c r="B229" s="182">
        <v>0</v>
      </c>
      <c r="C229" s="20">
        <f t="shared" si="49"/>
        <v>0</v>
      </c>
      <c r="D229" s="20">
        <f t="shared" si="47"/>
        <v>0.45</v>
      </c>
      <c r="E229" s="20">
        <f t="shared" si="62"/>
        <v>43.869999999999557</v>
      </c>
      <c r="F229" s="21">
        <v>190000</v>
      </c>
      <c r="G229" s="22">
        <f t="shared" si="50"/>
        <v>0</v>
      </c>
      <c r="H229" s="23">
        <f t="shared" si="51"/>
        <v>0</v>
      </c>
      <c r="I229">
        <f t="shared" si="52"/>
        <v>0</v>
      </c>
      <c r="J229">
        <f t="shared" si="53"/>
        <v>0</v>
      </c>
      <c r="K229" s="23">
        <f t="shared" si="54"/>
        <v>0</v>
      </c>
      <c r="L229" s="23">
        <f t="shared" si="55"/>
        <v>0</v>
      </c>
      <c r="M229">
        <f t="shared" si="56"/>
        <v>1200</v>
      </c>
      <c r="N229" s="23">
        <f t="shared" si="57"/>
        <v>4.32</v>
      </c>
      <c r="O229" s="23">
        <f t="shared" si="48"/>
        <v>4.32</v>
      </c>
      <c r="P229" s="23">
        <f t="shared" si="58"/>
        <v>0.30857142857142861</v>
      </c>
      <c r="Q229" s="23">
        <f t="shared" si="60"/>
        <v>153.47423611111148</v>
      </c>
      <c r="R229" s="23">
        <f t="shared" si="61"/>
        <v>53.022430555555502</v>
      </c>
      <c r="S229">
        <f t="shared" si="59"/>
        <v>0</v>
      </c>
      <c r="T229">
        <f t="shared" si="59"/>
        <v>0</v>
      </c>
    </row>
    <row r="230" spans="1:20" x14ac:dyDescent="0.35">
      <c r="A230" s="181">
        <v>41861</v>
      </c>
      <c r="B230" s="182">
        <v>0</v>
      </c>
      <c r="C230" s="20">
        <f t="shared" si="49"/>
        <v>0</v>
      </c>
      <c r="D230" s="20">
        <f t="shared" si="47"/>
        <v>0.45</v>
      </c>
      <c r="E230" s="20">
        <f t="shared" si="62"/>
        <v>43.419999999999554</v>
      </c>
      <c r="F230" s="21">
        <v>190000</v>
      </c>
      <c r="G230" s="22">
        <f t="shared" si="50"/>
        <v>0</v>
      </c>
      <c r="H230" s="23">
        <f t="shared" si="51"/>
        <v>0</v>
      </c>
      <c r="I230">
        <f t="shared" si="52"/>
        <v>0</v>
      </c>
      <c r="J230">
        <f t="shared" si="53"/>
        <v>0</v>
      </c>
      <c r="K230" s="23">
        <f t="shared" si="54"/>
        <v>0</v>
      </c>
      <c r="L230" s="23">
        <f t="shared" si="55"/>
        <v>0</v>
      </c>
      <c r="M230">
        <f t="shared" si="56"/>
        <v>1200</v>
      </c>
      <c r="N230" s="23">
        <f t="shared" si="57"/>
        <v>4.32</v>
      </c>
      <c r="O230" s="23">
        <f t="shared" si="48"/>
        <v>4.32</v>
      </c>
      <c r="P230" s="23">
        <f t="shared" si="58"/>
        <v>0.30857142857142861</v>
      </c>
      <c r="Q230" s="23">
        <f t="shared" si="60"/>
        <v>153.78280753968292</v>
      </c>
      <c r="R230" s="23">
        <f t="shared" si="61"/>
        <v>53.331001984126928</v>
      </c>
      <c r="S230">
        <f t="shared" si="59"/>
        <v>0</v>
      </c>
      <c r="T230">
        <f t="shared" si="59"/>
        <v>0</v>
      </c>
    </row>
    <row r="231" spans="1:20" x14ac:dyDescent="0.35">
      <c r="A231" s="181">
        <v>41862</v>
      </c>
      <c r="B231" s="182">
        <v>0</v>
      </c>
      <c r="C231" s="20">
        <f t="shared" si="49"/>
        <v>0</v>
      </c>
      <c r="D231" s="20">
        <f t="shared" si="47"/>
        <v>0.45</v>
      </c>
      <c r="E231" s="20">
        <f t="shared" si="62"/>
        <v>42.969999999999551</v>
      </c>
      <c r="F231" s="21">
        <v>190000</v>
      </c>
      <c r="G231" s="22">
        <f t="shared" si="50"/>
        <v>0</v>
      </c>
      <c r="H231" s="23">
        <f t="shared" si="51"/>
        <v>0</v>
      </c>
      <c r="I231">
        <f t="shared" si="52"/>
        <v>0</v>
      </c>
      <c r="J231">
        <f t="shared" si="53"/>
        <v>0</v>
      </c>
      <c r="K231" s="23">
        <f t="shared" si="54"/>
        <v>0</v>
      </c>
      <c r="L231" s="23">
        <f t="shared" si="55"/>
        <v>0</v>
      </c>
      <c r="M231">
        <f t="shared" si="56"/>
        <v>1200</v>
      </c>
      <c r="N231" s="23">
        <f t="shared" si="57"/>
        <v>4.32</v>
      </c>
      <c r="O231" s="23">
        <f t="shared" si="48"/>
        <v>4.32</v>
      </c>
      <c r="P231" s="23">
        <f t="shared" si="58"/>
        <v>0.30857142857142861</v>
      </c>
      <c r="Q231" s="23">
        <f t="shared" si="60"/>
        <v>154.09137896825436</v>
      </c>
      <c r="R231" s="23">
        <f t="shared" si="61"/>
        <v>53.639573412698354</v>
      </c>
      <c r="S231">
        <f t="shared" si="59"/>
        <v>0</v>
      </c>
      <c r="T231">
        <f t="shared" si="59"/>
        <v>0</v>
      </c>
    </row>
    <row r="232" spans="1:20" x14ac:dyDescent="0.35">
      <c r="A232" s="181">
        <v>41863</v>
      </c>
      <c r="B232" s="182">
        <v>0</v>
      </c>
      <c r="C232" s="20">
        <f t="shared" si="49"/>
        <v>0</v>
      </c>
      <c r="D232" s="20">
        <f t="shared" ref="D232:D295" si="63">$B$4/1000</f>
        <v>0.45</v>
      </c>
      <c r="E232" s="20">
        <f t="shared" si="62"/>
        <v>42.519999999999548</v>
      </c>
      <c r="F232" s="21">
        <v>190000</v>
      </c>
      <c r="G232" s="22">
        <f t="shared" si="50"/>
        <v>0</v>
      </c>
      <c r="H232" s="23">
        <f t="shared" si="51"/>
        <v>0</v>
      </c>
      <c r="I232">
        <f t="shared" si="52"/>
        <v>0</v>
      </c>
      <c r="J232">
        <f t="shared" si="53"/>
        <v>0</v>
      </c>
      <c r="K232" s="23">
        <f t="shared" si="54"/>
        <v>0</v>
      </c>
      <c r="L232" s="23">
        <f t="shared" si="55"/>
        <v>0</v>
      </c>
      <c r="M232">
        <f t="shared" si="56"/>
        <v>1200</v>
      </c>
      <c r="N232" s="23">
        <f t="shared" si="57"/>
        <v>4.32</v>
      </c>
      <c r="O232" s="23">
        <f t="shared" si="48"/>
        <v>4.32</v>
      </c>
      <c r="P232" s="23">
        <f t="shared" si="58"/>
        <v>0.30857142857142861</v>
      </c>
      <c r="Q232" s="23">
        <f t="shared" si="60"/>
        <v>154.3999503968258</v>
      </c>
      <c r="R232" s="23">
        <f t="shared" si="61"/>
        <v>53.94814484126978</v>
      </c>
      <c r="S232">
        <f t="shared" si="59"/>
        <v>0</v>
      </c>
      <c r="T232">
        <f t="shared" si="59"/>
        <v>0</v>
      </c>
    </row>
    <row r="233" spans="1:20" x14ac:dyDescent="0.35">
      <c r="A233" s="181">
        <v>41864</v>
      </c>
      <c r="B233" s="182">
        <v>0</v>
      </c>
      <c r="C233" s="20">
        <f t="shared" si="49"/>
        <v>0</v>
      </c>
      <c r="D233" s="20">
        <f t="shared" si="63"/>
        <v>0.45</v>
      </c>
      <c r="E233" s="20">
        <f t="shared" si="62"/>
        <v>42.069999999999546</v>
      </c>
      <c r="F233" s="21">
        <v>190000</v>
      </c>
      <c r="G233" s="22">
        <f t="shared" si="50"/>
        <v>0</v>
      </c>
      <c r="H233" s="23">
        <f t="shared" si="51"/>
        <v>0</v>
      </c>
      <c r="I233">
        <f t="shared" si="52"/>
        <v>0</v>
      </c>
      <c r="J233">
        <f t="shared" si="53"/>
        <v>0</v>
      </c>
      <c r="K233" s="23">
        <f t="shared" si="54"/>
        <v>0</v>
      </c>
      <c r="L233" s="23">
        <f t="shared" si="55"/>
        <v>0</v>
      </c>
      <c r="M233">
        <f t="shared" si="56"/>
        <v>1200</v>
      </c>
      <c r="N233" s="23">
        <f t="shared" si="57"/>
        <v>4.32</v>
      </c>
      <c r="O233" s="23">
        <f t="shared" si="48"/>
        <v>4.32</v>
      </c>
      <c r="P233" s="23">
        <f t="shared" si="58"/>
        <v>0.30857142857142861</v>
      </c>
      <c r="Q233" s="23">
        <f t="shared" si="60"/>
        <v>154.70852182539724</v>
      </c>
      <c r="R233" s="23">
        <f t="shared" si="61"/>
        <v>54.256716269841206</v>
      </c>
      <c r="S233">
        <f t="shared" si="59"/>
        <v>0</v>
      </c>
      <c r="T233">
        <f t="shared" si="59"/>
        <v>0</v>
      </c>
    </row>
    <row r="234" spans="1:20" x14ac:dyDescent="0.35">
      <c r="A234" s="181">
        <v>41865</v>
      </c>
      <c r="B234" s="182">
        <v>0</v>
      </c>
      <c r="C234" s="20">
        <f t="shared" si="49"/>
        <v>0</v>
      </c>
      <c r="D234" s="20">
        <f t="shared" si="63"/>
        <v>0.45</v>
      </c>
      <c r="E234" s="20">
        <f t="shared" si="62"/>
        <v>41.619999999999543</v>
      </c>
      <c r="F234" s="21">
        <v>190000</v>
      </c>
      <c r="G234" s="22">
        <f t="shared" si="50"/>
        <v>0</v>
      </c>
      <c r="H234" s="23">
        <f t="shared" si="51"/>
        <v>0</v>
      </c>
      <c r="I234">
        <f t="shared" si="52"/>
        <v>0</v>
      </c>
      <c r="J234">
        <f t="shared" si="53"/>
        <v>0</v>
      </c>
      <c r="K234" s="23">
        <f t="shared" si="54"/>
        <v>0</v>
      </c>
      <c r="L234" s="23">
        <f t="shared" si="55"/>
        <v>0</v>
      </c>
      <c r="M234">
        <f t="shared" si="56"/>
        <v>1200</v>
      </c>
      <c r="N234" s="23">
        <f t="shared" si="57"/>
        <v>4.32</v>
      </c>
      <c r="O234" s="23">
        <f t="shared" si="48"/>
        <v>4.32</v>
      </c>
      <c r="P234" s="23">
        <f t="shared" si="58"/>
        <v>0.30857142857142861</v>
      </c>
      <c r="Q234" s="23">
        <f t="shared" si="60"/>
        <v>155.01709325396868</v>
      </c>
      <c r="R234" s="23">
        <f t="shared" si="61"/>
        <v>54.565287698412632</v>
      </c>
      <c r="S234">
        <f t="shared" si="59"/>
        <v>0</v>
      </c>
      <c r="T234">
        <f t="shared" si="59"/>
        <v>0</v>
      </c>
    </row>
    <row r="235" spans="1:20" x14ac:dyDescent="0.35">
      <c r="A235" s="181">
        <v>41866</v>
      </c>
      <c r="B235" s="182">
        <v>0</v>
      </c>
      <c r="C235" s="20">
        <f t="shared" si="49"/>
        <v>0</v>
      </c>
      <c r="D235" s="20">
        <f t="shared" si="63"/>
        <v>0.45</v>
      </c>
      <c r="E235" s="20">
        <f t="shared" si="62"/>
        <v>41.16999999999954</v>
      </c>
      <c r="F235" s="21">
        <v>190000</v>
      </c>
      <c r="G235" s="22">
        <f t="shared" si="50"/>
        <v>0</v>
      </c>
      <c r="H235" s="23">
        <f t="shared" si="51"/>
        <v>0</v>
      </c>
      <c r="I235">
        <f t="shared" si="52"/>
        <v>0</v>
      </c>
      <c r="J235">
        <f t="shared" si="53"/>
        <v>0</v>
      </c>
      <c r="K235" s="23">
        <f t="shared" si="54"/>
        <v>0</v>
      </c>
      <c r="L235" s="23">
        <f t="shared" si="55"/>
        <v>0</v>
      </c>
      <c r="M235">
        <f t="shared" si="56"/>
        <v>1200</v>
      </c>
      <c r="N235" s="23">
        <f t="shared" si="57"/>
        <v>4.32</v>
      </c>
      <c r="O235" s="23">
        <f t="shared" si="48"/>
        <v>4.32</v>
      </c>
      <c r="P235" s="23">
        <f t="shared" si="58"/>
        <v>0.30857142857142861</v>
      </c>
      <c r="Q235" s="23">
        <f t="shared" si="60"/>
        <v>155.32566468254012</v>
      </c>
      <c r="R235" s="23">
        <f t="shared" si="61"/>
        <v>54.873859126984058</v>
      </c>
      <c r="S235">
        <f t="shared" si="59"/>
        <v>0</v>
      </c>
      <c r="T235">
        <f t="shared" si="59"/>
        <v>0</v>
      </c>
    </row>
    <row r="236" spans="1:20" x14ac:dyDescent="0.35">
      <c r="A236" s="181">
        <v>41867</v>
      </c>
      <c r="B236" s="182">
        <v>0</v>
      </c>
      <c r="C236" s="20">
        <f t="shared" si="49"/>
        <v>0</v>
      </c>
      <c r="D236" s="20">
        <f t="shared" si="63"/>
        <v>0.45</v>
      </c>
      <c r="E236" s="20">
        <f t="shared" si="62"/>
        <v>40.719999999999537</v>
      </c>
      <c r="F236" s="21">
        <v>190000</v>
      </c>
      <c r="G236" s="22">
        <f t="shared" si="50"/>
        <v>0</v>
      </c>
      <c r="H236" s="23">
        <f t="shared" si="51"/>
        <v>0</v>
      </c>
      <c r="I236">
        <f t="shared" si="52"/>
        <v>0</v>
      </c>
      <c r="J236">
        <f t="shared" si="53"/>
        <v>0</v>
      </c>
      <c r="K236" s="23">
        <f t="shared" si="54"/>
        <v>0</v>
      </c>
      <c r="L236" s="23">
        <f t="shared" si="55"/>
        <v>0</v>
      </c>
      <c r="M236">
        <f t="shared" si="56"/>
        <v>1200</v>
      </c>
      <c r="N236" s="23">
        <f t="shared" si="57"/>
        <v>4.32</v>
      </c>
      <c r="O236" s="23">
        <f t="shared" si="48"/>
        <v>4.32</v>
      </c>
      <c r="P236" s="23">
        <f t="shared" si="58"/>
        <v>0.30857142857142861</v>
      </c>
      <c r="Q236" s="23">
        <f t="shared" si="60"/>
        <v>155.63423611111156</v>
      </c>
      <c r="R236" s="23">
        <f t="shared" si="61"/>
        <v>55.182430555555484</v>
      </c>
      <c r="S236">
        <f t="shared" si="59"/>
        <v>0</v>
      </c>
      <c r="T236">
        <f t="shared" si="59"/>
        <v>0</v>
      </c>
    </row>
    <row r="237" spans="1:20" x14ac:dyDescent="0.35">
      <c r="A237" s="181">
        <v>41868</v>
      </c>
      <c r="B237" s="182">
        <v>0</v>
      </c>
      <c r="C237" s="20">
        <f t="shared" si="49"/>
        <v>0</v>
      </c>
      <c r="D237" s="20">
        <f t="shared" si="63"/>
        <v>0.45</v>
      </c>
      <c r="E237" s="20">
        <f t="shared" si="62"/>
        <v>40.269999999999534</v>
      </c>
      <c r="F237" s="21">
        <v>190000</v>
      </c>
      <c r="G237" s="22">
        <f t="shared" si="50"/>
        <v>0</v>
      </c>
      <c r="H237" s="23">
        <f t="shared" si="51"/>
        <v>0</v>
      </c>
      <c r="I237">
        <f t="shared" si="52"/>
        <v>0</v>
      </c>
      <c r="J237">
        <f t="shared" si="53"/>
        <v>0</v>
      </c>
      <c r="K237" s="23">
        <f t="shared" si="54"/>
        <v>0</v>
      </c>
      <c r="L237" s="23">
        <f t="shared" si="55"/>
        <v>0</v>
      </c>
      <c r="M237">
        <f t="shared" si="56"/>
        <v>1200</v>
      </c>
      <c r="N237" s="23">
        <f t="shared" si="57"/>
        <v>4.32</v>
      </c>
      <c r="O237" s="23">
        <f t="shared" si="48"/>
        <v>4.32</v>
      </c>
      <c r="P237" s="23">
        <f t="shared" si="58"/>
        <v>0.30857142857142861</v>
      </c>
      <c r="Q237" s="23">
        <f t="shared" si="60"/>
        <v>155.942807539683</v>
      </c>
      <c r="R237" s="23">
        <f t="shared" si="61"/>
        <v>55.49100198412691</v>
      </c>
      <c r="S237">
        <f t="shared" si="59"/>
        <v>0</v>
      </c>
      <c r="T237">
        <f t="shared" si="59"/>
        <v>0</v>
      </c>
    </row>
    <row r="238" spans="1:20" x14ac:dyDescent="0.35">
      <c r="A238" s="181">
        <v>41869</v>
      </c>
      <c r="B238" s="182">
        <v>0</v>
      </c>
      <c r="C238" s="20">
        <f t="shared" si="49"/>
        <v>0</v>
      </c>
      <c r="D238" s="20">
        <f t="shared" si="63"/>
        <v>0.45</v>
      </c>
      <c r="E238" s="20">
        <f t="shared" si="62"/>
        <v>39.819999999999531</v>
      </c>
      <c r="F238" s="21">
        <v>190000</v>
      </c>
      <c r="G238" s="22">
        <f t="shared" si="50"/>
        <v>0</v>
      </c>
      <c r="H238" s="23">
        <f t="shared" si="51"/>
        <v>0</v>
      </c>
      <c r="I238">
        <f t="shared" si="52"/>
        <v>0</v>
      </c>
      <c r="J238">
        <f t="shared" si="53"/>
        <v>0</v>
      </c>
      <c r="K238" s="23">
        <f t="shared" si="54"/>
        <v>0</v>
      </c>
      <c r="L238" s="23">
        <f t="shared" si="55"/>
        <v>0</v>
      </c>
      <c r="M238">
        <f t="shared" si="56"/>
        <v>1200</v>
      </c>
      <c r="N238" s="23">
        <f t="shared" si="57"/>
        <v>4.32</v>
      </c>
      <c r="O238" s="23">
        <f t="shared" si="48"/>
        <v>4.32</v>
      </c>
      <c r="P238" s="23">
        <f t="shared" si="58"/>
        <v>0.30857142857142861</v>
      </c>
      <c r="Q238" s="23">
        <f t="shared" si="60"/>
        <v>156.25137896825444</v>
      </c>
      <c r="R238" s="23">
        <f t="shared" si="61"/>
        <v>55.799573412698336</v>
      </c>
      <c r="S238">
        <f t="shared" si="59"/>
        <v>0</v>
      </c>
      <c r="T238">
        <f t="shared" si="59"/>
        <v>0</v>
      </c>
    </row>
    <row r="239" spans="1:20" x14ac:dyDescent="0.35">
      <c r="A239" s="181">
        <v>41870</v>
      </c>
      <c r="B239" s="182">
        <v>0</v>
      </c>
      <c r="C239" s="20">
        <f t="shared" si="49"/>
        <v>0</v>
      </c>
      <c r="D239" s="20">
        <f t="shared" si="63"/>
        <v>0.45</v>
      </c>
      <c r="E239" s="20">
        <f t="shared" si="62"/>
        <v>39.369999999999528</v>
      </c>
      <c r="F239" s="21">
        <v>190000</v>
      </c>
      <c r="G239" s="22">
        <f t="shared" si="50"/>
        <v>0</v>
      </c>
      <c r="H239" s="23">
        <f t="shared" si="51"/>
        <v>0</v>
      </c>
      <c r="I239">
        <f t="shared" si="52"/>
        <v>0</v>
      </c>
      <c r="J239">
        <f t="shared" si="53"/>
        <v>0</v>
      </c>
      <c r="K239" s="23">
        <f t="shared" si="54"/>
        <v>0</v>
      </c>
      <c r="L239" s="23">
        <f t="shared" si="55"/>
        <v>0</v>
      </c>
      <c r="M239">
        <f t="shared" si="56"/>
        <v>1200</v>
      </c>
      <c r="N239" s="23">
        <f t="shared" si="57"/>
        <v>4.32</v>
      </c>
      <c r="O239" s="23">
        <f t="shared" si="48"/>
        <v>4.32</v>
      </c>
      <c r="P239" s="23">
        <f t="shared" si="58"/>
        <v>0.30857142857142861</v>
      </c>
      <c r="Q239" s="23">
        <f t="shared" si="60"/>
        <v>156.55995039682588</v>
      </c>
      <c r="R239" s="23">
        <f t="shared" si="61"/>
        <v>56.108144841269763</v>
      </c>
      <c r="S239">
        <f t="shared" si="59"/>
        <v>0</v>
      </c>
      <c r="T239">
        <f t="shared" si="59"/>
        <v>0</v>
      </c>
    </row>
    <row r="240" spans="1:20" x14ac:dyDescent="0.35">
      <c r="A240" s="181">
        <v>41871</v>
      </c>
      <c r="B240" s="182">
        <v>0</v>
      </c>
      <c r="C240" s="20">
        <f t="shared" si="49"/>
        <v>0</v>
      </c>
      <c r="D240" s="20">
        <f t="shared" si="63"/>
        <v>0.45</v>
      </c>
      <c r="E240" s="20">
        <f t="shared" si="62"/>
        <v>38.919999999999526</v>
      </c>
      <c r="F240" s="21">
        <v>190000</v>
      </c>
      <c r="G240" s="22">
        <f t="shared" si="50"/>
        <v>0</v>
      </c>
      <c r="H240" s="23">
        <f t="shared" si="51"/>
        <v>0</v>
      </c>
      <c r="I240">
        <f t="shared" si="52"/>
        <v>0</v>
      </c>
      <c r="J240">
        <f t="shared" si="53"/>
        <v>0</v>
      </c>
      <c r="K240" s="23">
        <f t="shared" si="54"/>
        <v>0</v>
      </c>
      <c r="L240" s="23">
        <f t="shared" si="55"/>
        <v>0</v>
      </c>
      <c r="M240">
        <f t="shared" si="56"/>
        <v>1200</v>
      </c>
      <c r="N240" s="23">
        <f t="shared" si="57"/>
        <v>4.32</v>
      </c>
      <c r="O240" s="23">
        <f t="shared" si="48"/>
        <v>4.32</v>
      </c>
      <c r="P240" s="23">
        <f t="shared" si="58"/>
        <v>0.30857142857142861</v>
      </c>
      <c r="Q240" s="23">
        <f t="shared" si="60"/>
        <v>156.86852182539732</v>
      </c>
      <c r="R240" s="23">
        <f t="shared" si="61"/>
        <v>56.416716269841189</v>
      </c>
      <c r="S240">
        <f t="shared" si="59"/>
        <v>0</v>
      </c>
      <c r="T240">
        <f t="shared" si="59"/>
        <v>0</v>
      </c>
    </row>
    <row r="241" spans="1:20" x14ac:dyDescent="0.35">
      <c r="A241" s="181">
        <v>41872</v>
      </c>
      <c r="B241" s="182">
        <v>0</v>
      </c>
      <c r="C241" s="20">
        <f t="shared" si="49"/>
        <v>0</v>
      </c>
      <c r="D241" s="20">
        <f t="shared" si="63"/>
        <v>0.45</v>
      </c>
      <c r="E241" s="20">
        <f t="shared" si="62"/>
        <v>38.469999999999523</v>
      </c>
      <c r="F241" s="21">
        <v>190000</v>
      </c>
      <c r="G241" s="22">
        <f t="shared" si="50"/>
        <v>0</v>
      </c>
      <c r="H241" s="23">
        <f t="shared" si="51"/>
        <v>0</v>
      </c>
      <c r="I241">
        <f t="shared" si="52"/>
        <v>0</v>
      </c>
      <c r="J241">
        <f t="shared" si="53"/>
        <v>0</v>
      </c>
      <c r="K241" s="23">
        <f t="shared" si="54"/>
        <v>0</v>
      </c>
      <c r="L241" s="23">
        <f t="shared" si="55"/>
        <v>0</v>
      </c>
      <c r="M241">
        <f t="shared" si="56"/>
        <v>1200</v>
      </c>
      <c r="N241" s="23">
        <f t="shared" si="57"/>
        <v>4.32</v>
      </c>
      <c r="O241" s="23">
        <f t="shared" si="48"/>
        <v>4.32</v>
      </c>
      <c r="P241" s="23">
        <f t="shared" si="58"/>
        <v>0.30857142857142861</v>
      </c>
      <c r="Q241" s="23">
        <f t="shared" si="60"/>
        <v>157.17709325396876</v>
      </c>
      <c r="R241" s="23">
        <f t="shared" si="61"/>
        <v>56.725287698412615</v>
      </c>
      <c r="S241">
        <f t="shared" si="59"/>
        <v>0</v>
      </c>
      <c r="T241">
        <f t="shared" si="59"/>
        <v>0</v>
      </c>
    </row>
    <row r="242" spans="1:20" x14ac:dyDescent="0.35">
      <c r="A242" s="181">
        <v>41873</v>
      </c>
      <c r="B242" s="182">
        <v>0</v>
      </c>
      <c r="C242" s="20">
        <f t="shared" si="49"/>
        <v>0</v>
      </c>
      <c r="D242" s="20">
        <f t="shared" si="63"/>
        <v>0.45</v>
      </c>
      <c r="E242" s="20">
        <f t="shared" si="62"/>
        <v>38.01999999999952</v>
      </c>
      <c r="F242" s="21">
        <v>190000</v>
      </c>
      <c r="G242" s="22">
        <f t="shared" si="50"/>
        <v>0</v>
      </c>
      <c r="H242" s="23">
        <f t="shared" si="51"/>
        <v>0</v>
      </c>
      <c r="I242">
        <f t="shared" si="52"/>
        <v>0</v>
      </c>
      <c r="J242">
        <f t="shared" si="53"/>
        <v>0</v>
      </c>
      <c r="K242" s="23">
        <f t="shared" si="54"/>
        <v>0</v>
      </c>
      <c r="L242" s="23">
        <f t="shared" si="55"/>
        <v>0</v>
      </c>
      <c r="M242">
        <f t="shared" si="56"/>
        <v>1200</v>
      </c>
      <c r="N242" s="23">
        <f t="shared" si="57"/>
        <v>4.32</v>
      </c>
      <c r="O242" s="23">
        <f t="shared" si="48"/>
        <v>4.32</v>
      </c>
      <c r="P242" s="23">
        <f t="shared" si="58"/>
        <v>0.30857142857142861</v>
      </c>
      <c r="Q242" s="23">
        <f t="shared" si="60"/>
        <v>157.4856646825402</v>
      </c>
      <c r="R242" s="23">
        <f t="shared" si="61"/>
        <v>57.033859126984041</v>
      </c>
      <c r="S242">
        <f t="shared" si="59"/>
        <v>0</v>
      </c>
      <c r="T242">
        <f t="shared" si="59"/>
        <v>0</v>
      </c>
    </row>
    <row r="243" spans="1:20" x14ac:dyDescent="0.35">
      <c r="A243" s="181">
        <v>41874</v>
      </c>
      <c r="B243" s="182">
        <v>0</v>
      </c>
      <c r="C243" s="20">
        <f t="shared" si="49"/>
        <v>0</v>
      </c>
      <c r="D243" s="20">
        <f t="shared" si="63"/>
        <v>0.45</v>
      </c>
      <c r="E243" s="20">
        <f t="shared" si="62"/>
        <v>37.569999999999517</v>
      </c>
      <c r="F243" s="21">
        <v>190000</v>
      </c>
      <c r="G243" s="22">
        <f t="shared" si="50"/>
        <v>0</v>
      </c>
      <c r="H243" s="23">
        <f t="shared" si="51"/>
        <v>0</v>
      </c>
      <c r="I243">
        <f t="shared" si="52"/>
        <v>0</v>
      </c>
      <c r="J243">
        <f t="shared" si="53"/>
        <v>0</v>
      </c>
      <c r="K243" s="23">
        <f t="shared" si="54"/>
        <v>0</v>
      </c>
      <c r="L243" s="23">
        <f t="shared" si="55"/>
        <v>0</v>
      </c>
      <c r="M243">
        <f t="shared" si="56"/>
        <v>1200</v>
      </c>
      <c r="N243" s="23">
        <f t="shared" si="57"/>
        <v>4.32</v>
      </c>
      <c r="O243" s="23">
        <f t="shared" si="48"/>
        <v>4.32</v>
      </c>
      <c r="P243" s="23">
        <f t="shared" si="58"/>
        <v>0.30857142857142861</v>
      </c>
      <c r="Q243" s="23">
        <f t="shared" si="60"/>
        <v>157.79423611111164</v>
      </c>
      <c r="R243" s="23">
        <f t="shared" si="61"/>
        <v>57.342430555555467</v>
      </c>
      <c r="S243">
        <f t="shared" si="59"/>
        <v>0</v>
      </c>
      <c r="T243">
        <f t="shared" si="59"/>
        <v>0</v>
      </c>
    </row>
    <row r="244" spans="1:20" x14ac:dyDescent="0.35">
      <c r="A244" s="181">
        <v>41875</v>
      </c>
      <c r="B244" s="182">
        <v>0</v>
      </c>
      <c r="C244" s="20">
        <f t="shared" si="49"/>
        <v>0</v>
      </c>
      <c r="D244" s="20">
        <f t="shared" si="63"/>
        <v>0.45</v>
      </c>
      <c r="E244" s="20">
        <f t="shared" si="62"/>
        <v>37.119999999999514</v>
      </c>
      <c r="F244" s="21">
        <v>190000</v>
      </c>
      <c r="G244" s="22">
        <f t="shared" si="50"/>
        <v>0</v>
      </c>
      <c r="H244" s="23">
        <f t="shared" si="51"/>
        <v>0</v>
      </c>
      <c r="I244">
        <f t="shared" si="52"/>
        <v>0</v>
      </c>
      <c r="J244">
        <f t="shared" si="53"/>
        <v>0</v>
      </c>
      <c r="K244" s="23">
        <f t="shared" si="54"/>
        <v>0</v>
      </c>
      <c r="L244" s="23">
        <f t="shared" si="55"/>
        <v>0</v>
      </c>
      <c r="M244">
        <f t="shared" si="56"/>
        <v>1200</v>
      </c>
      <c r="N244" s="23">
        <f t="shared" si="57"/>
        <v>4.32</v>
      </c>
      <c r="O244" s="23">
        <f t="shared" si="48"/>
        <v>4.32</v>
      </c>
      <c r="P244" s="23">
        <f t="shared" si="58"/>
        <v>0.30857142857142861</v>
      </c>
      <c r="Q244" s="23">
        <f t="shared" si="60"/>
        <v>158.10280753968308</v>
      </c>
      <c r="R244" s="23">
        <f t="shared" si="61"/>
        <v>57.651001984126893</v>
      </c>
      <c r="S244">
        <f t="shared" si="59"/>
        <v>0</v>
      </c>
      <c r="T244">
        <f t="shared" si="59"/>
        <v>0</v>
      </c>
    </row>
    <row r="245" spans="1:20" x14ac:dyDescent="0.35">
      <c r="A245" s="181">
        <v>41876</v>
      </c>
      <c r="B245" s="182">
        <v>0</v>
      </c>
      <c r="C245" s="20">
        <f t="shared" si="49"/>
        <v>0</v>
      </c>
      <c r="D245" s="20">
        <f t="shared" si="63"/>
        <v>0.45</v>
      </c>
      <c r="E245" s="20">
        <f t="shared" si="62"/>
        <v>36.669999999999511</v>
      </c>
      <c r="F245" s="21">
        <v>190000</v>
      </c>
      <c r="G245" s="22">
        <f t="shared" si="50"/>
        <v>0</v>
      </c>
      <c r="H245" s="23">
        <f t="shared" si="51"/>
        <v>0</v>
      </c>
      <c r="I245">
        <f t="shared" si="52"/>
        <v>0</v>
      </c>
      <c r="J245">
        <f t="shared" si="53"/>
        <v>0</v>
      </c>
      <c r="K245" s="23">
        <f t="shared" si="54"/>
        <v>0</v>
      </c>
      <c r="L245" s="23">
        <f t="shared" si="55"/>
        <v>0</v>
      </c>
      <c r="M245">
        <f t="shared" si="56"/>
        <v>1200</v>
      </c>
      <c r="N245" s="23">
        <f t="shared" si="57"/>
        <v>4.32</v>
      </c>
      <c r="O245" s="23">
        <f t="shared" si="48"/>
        <v>4.32</v>
      </c>
      <c r="P245" s="23">
        <f t="shared" si="58"/>
        <v>0.30857142857142861</v>
      </c>
      <c r="Q245" s="23">
        <f t="shared" si="60"/>
        <v>158.41137896825452</v>
      </c>
      <c r="R245" s="23">
        <f t="shared" si="61"/>
        <v>57.959573412698319</v>
      </c>
      <c r="S245">
        <f t="shared" si="59"/>
        <v>0</v>
      </c>
      <c r="T245">
        <f t="shared" si="59"/>
        <v>0</v>
      </c>
    </row>
    <row r="246" spans="1:20" x14ac:dyDescent="0.35">
      <c r="A246" s="181">
        <v>41877</v>
      </c>
      <c r="B246" s="182">
        <v>0</v>
      </c>
      <c r="C246" s="20">
        <f t="shared" si="49"/>
        <v>0</v>
      </c>
      <c r="D246" s="20">
        <f t="shared" si="63"/>
        <v>0.45</v>
      </c>
      <c r="E246" s="20">
        <f t="shared" si="62"/>
        <v>36.219999999999509</v>
      </c>
      <c r="F246" s="21">
        <v>190000</v>
      </c>
      <c r="G246" s="22">
        <f t="shared" si="50"/>
        <v>0</v>
      </c>
      <c r="H246" s="23">
        <f t="shared" si="51"/>
        <v>0</v>
      </c>
      <c r="I246">
        <f t="shared" si="52"/>
        <v>0</v>
      </c>
      <c r="J246">
        <f t="shared" si="53"/>
        <v>0</v>
      </c>
      <c r="K246" s="23">
        <f t="shared" si="54"/>
        <v>0</v>
      </c>
      <c r="L246" s="23">
        <f t="shared" si="55"/>
        <v>0</v>
      </c>
      <c r="M246">
        <f t="shared" si="56"/>
        <v>1200</v>
      </c>
      <c r="N246" s="23">
        <f t="shared" si="57"/>
        <v>4.32</v>
      </c>
      <c r="O246" s="23">
        <f t="shared" si="48"/>
        <v>4.32</v>
      </c>
      <c r="P246" s="23">
        <f t="shared" si="58"/>
        <v>0.30857142857142861</v>
      </c>
      <c r="Q246" s="23">
        <f t="shared" si="60"/>
        <v>158.71995039682596</v>
      </c>
      <c r="R246" s="23">
        <f t="shared" si="61"/>
        <v>58.268144841269745</v>
      </c>
      <c r="S246">
        <f t="shared" si="59"/>
        <v>0</v>
      </c>
      <c r="T246">
        <f t="shared" si="59"/>
        <v>0</v>
      </c>
    </row>
    <row r="247" spans="1:20" x14ac:dyDescent="0.35">
      <c r="A247" s="181">
        <v>41878</v>
      </c>
      <c r="B247" s="182">
        <v>0</v>
      </c>
      <c r="C247" s="20">
        <f t="shared" si="49"/>
        <v>0</v>
      </c>
      <c r="D247" s="20">
        <f t="shared" si="63"/>
        <v>0.45</v>
      </c>
      <c r="E247" s="20">
        <f t="shared" si="62"/>
        <v>35.769999999999506</v>
      </c>
      <c r="F247" s="21">
        <v>190000</v>
      </c>
      <c r="G247" s="22">
        <f t="shared" si="50"/>
        <v>0</v>
      </c>
      <c r="H247" s="23">
        <f t="shared" si="51"/>
        <v>0</v>
      </c>
      <c r="I247">
        <f t="shared" si="52"/>
        <v>0</v>
      </c>
      <c r="J247">
        <f t="shared" si="53"/>
        <v>0</v>
      </c>
      <c r="K247" s="23">
        <f t="shared" si="54"/>
        <v>0</v>
      </c>
      <c r="L247" s="23">
        <f t="shared" si="55"/>
        <v>0</v>
      </c>
      <c r="M247">
        <f t="shared" si="56"/>
        <v>1200</v>
      </c>
      <c r="N247" s="23">
        <f t="shared" si="57"/>
        <v>4.32</v>
      </c>
      <c r="O247" s="23">
        <f t="shared" si="48"/>
        <v>4.32</v>
      </c>
      <c r="P247" s="23">
        <f t="shared" si="58"/>
        <v>0.30857142857142861</v>
      </c>
      <c r="Q247" s="23">
        <f t="shared" si="60"/>
        <v>159.02852182539741</v>
      </c>
      <c r="R247" s="23">
        <f t="shared" si="61"/>
        <v>58.576716269841171</v>
      </c>
      <c r="S247">
        <f t="shared" si="59"/>
        <v>0</v>
      </c>
      <c r="T247">
        <f t="shared" si="59"/>
        <v>0</v>
      </c>
    </row>
    <row r="248" spans="1:20" x14ac:dyDescent="0.35">
      <c r="A248" s="181">
        <v>41879</v>
      </c>
      <c r="B248" s="182">
        <v>0.4</v>
      </c>
      <c r="C248" s="20">
        <f t="shared" si="49"/>
        <v>0.04</v>
      </c>
      <c r="D248" s="20">
        <f t="shared" si="63"/>
        <v>0.45</v>
      </c>
      <c r="E248" s="20">
        <f t="shared" si="62"/>
        <v>35.359999999999502</v>
      </c>
      <c r="F248" s="21">
        <v>190000</v>
      </c>
      <c r="G248" s="22">
        <f t="shared" si="50"/>
        <v>10555.555555555557</v>
      </c>
      <c r="H248" s="23">
        <f t="shared" si="51"/>
        <v>1.0555555555555556E-2</v>
      </c>
      <c r="I248">
        <f t="shared" si="52"/>
        <v>200</v>
      </c>
      <c r="J248">
        <f t="shared" si="53"/>
        <v>0.2</v>
      </c>
      <c r="K248" s="23">
        <f t="shared" si="54"/>
        <v>400000</v>
      </c>
      <c r="L248" s="23">
        <f t="shared" si="55"/>
        <v>0.4</v>
      </c>
      <c r="M248">
        <f t="shared" si="56"/>
        <v>1200</v>
      </c>
      <c r="N248" s="23">
        <f t="shared" si="57"/>
        <v>4.32</v>
      </c>
      <c r="O248" s="23">
        <f t="shared" si="48"/>
        <v>4.7305555555555561</v>
      </c>
      <c r="P248" s="23">
        <f t="shared" si="58"/>
        <v>0.33789682539682547</v>
      </c>
      <c r="Q248" s="23">
        <f t="shared" si="60"/>
        <v>159.36641865079423</v>
      </c>
      <c r="R248" s="23">
        <f t="shared" si="61"/>
        <v>58.914613095237996</v>
      </c>
      <c r="S248">
        <f t="shared" si="59"/>
        <v>0</v>
      </c>
      <c r="T248">
        <f t="shared" si="59"/>
        <v>0</v>
      </c>
    </row>
    <row r="249" spans="1:20" x14ac:dyDescent="0.35">
      <c r="A249" s="181">
        <v>41880</v>
      </c>
      <c r="B249" s="182">
        <v>7.8</v>
      </c>
      <c r="C249" s="20">
        <f t="shared" si="49"/>
        <v>0.77999999999999992</v>
      </c>
      <c r="D249" s="20">
        <f t="shared" si="63"/>
        <v>0.45</v>
      </c>
      <c r="E249" s="20">
        <f t="shared" si="62"/>
        <v>35.6899999999995</v>
      </c>
      <c r="F249" s="21">
        <v>190000</v>
      </c>
      <c r="G249" s="22">
        <f t="shared" si="50"/>
        <v>205833.33333333331</v>
      </c>
      <c r="H249" s="23">
        <f t="shared" si="51"/>
        <v>0.20583333333333331</v>
      </c>
      <c r="I249">
        <f t="shared" si="52"/>
        <v>3899.9999999999991</v>
      </c>
      <c r="J249">
        <f t="shared" si="53"/>
        <v>3.899999999999999</v>
      </c>
      <c r="K249" s="23">
        <f t="shared" si="54"/>
        <v>7799999.9999999981</v>
      </c>
      <c r="L249" s="23">
        <f t="shared" si="55"/>
        <v>7.799999999999998</v>
      </c>
      <c r="M249">
        <f t="shared" si="56"/>
        <v>1200</v>
      </c>
      <c r="N249" s="23">
        <f t="shared" si="57"/>
        <v>4.32</v>
      </c>
      <c r="O249" s="23">
        <f t="shared" si="48"/>
        <v>12.32583333333333</v>
      </c>
      <c r="P249" s="23">
        <f t="shared" si="58"/>
        <v>0.8804166666666664</v>
      </c>
      <c r="Q249" s="23">
        <f t="shared" si="60"/>
        <v>160.24683531746089</v>
      </c>
      <c r="R249" s="23">
        <f t="shared" si="61"/>
        <v>59.795029761904665</v>
      </c>
      <c r="S249">
        <f t="shared" si="59"/>
        <v>0</v>
      </c>
      <c r="T249">
        <f t="shared" si="59"/>
        <v>0</v>
      </c>
    </row>
    <row r="250" spans="1:20" x14ac:dyDescent="0.35">
      <c r="A250" s="181">
        <v>41881</v>
      </c>
      <c r="B250" s="182">
        <v>3.6</v>
      </c>
      <c r="C250" s="20">
        <f t="shared" si="49"/>
        <v>0.36</v>
      </c>
      <c r="D250" s="20">
        <f t="shared" si="63"/>
        <v>0.45</v>
      </c>
      <c r="E250" s="20">
        <f t="shared" si="62"/>
        <v>35.599999999999497</v>
      </c>
      <c r="F250" s="21">
        <v>190000</v>
      </c>
      <c r="G250" s="22">
        <f t="shared" si="50"/>
        <v>95000</v>
      </c>
      <c r="H250" s="23">
        <f t="shared" si="51"/>
        <v>9.5000000000000001E-2</v>
      </c>
      <c r="I250">
        <f t="shared" si="52"/>
        <v>1800</v>
      </c>
      <c r="J250">
        <f t="shared" si="53"/>
        <v>1.8</v>
      </c>
      <c r="K250" s="23">
        <f t="shared" si="54"/>
        <v>3600000</v>
      </c>
      <c r="L250" s="23">
        <f t="shared" si="55"/>
        <v>3.6</v>
      </c>
      <c r="M250">
        <f t="shared" si="56"/>
        <v>1200</v>
      </c>
      <c r="N250" s="23">
        <f t="shared" si="57"/>
        <v>4.32</v>
      </c>
      <c r="O250" s="23">
        <f t="shared" si="48"/>
        <v>8.0150000000000006</v>
      </c>
      <c r="P250" s="23">
        <f t="shared" si="58"/>
        <v>0.57250000000000012</v>
      </c>
      <c r="Q250" s="23">
        <f t="shared" si="60"/>
        <v>160.81933531746088</v>
      </c>
      <c r="R250" s="23">
        <f t="shared" si="61"/>
        <v>60.367529761904663</v>
      </c>
      <c r="S250">
        <f t="shared" si="59"/>
        <v>0</v>
      </c>
      <c r="T250">
        <f t="shared" si="59"/>
        <v>0</v>
      </c>
    </row>
    <row r="251" spans="1:20" x14ac:dyDescent="0.35">
      <c r="A251" s="181">
        <v>41882</v>
      </c>
      <c r="B251" s="182">
        <v>10.6</v>
      </c>
      <c r="C251" s="20">
        <f t="shared" si="49"/>
        <v>1.06</v>
      </c>
      <c r="D251" s="20">
        <f t="shared" si="63"/>
        <v>0.45</v>
      </c>
      <c r="E251" s="20">
        <f t="shared" si="62"/>
        <v>36.209999999999496</v>
      </c>
      <c r="F251" s="21">
        <v>190000</v>
      </c>
      <c r="G251" s="22">
        <f t="shared" si="50"/>
        <v>279722.22222222225</v>
      </c>
      <c r="H251" s="23">
        <f t="shared" si="51"/>
        <v>0.27972222222222226</v>
      </c>
      <c r="I251">
        <f t="shared" si="52"/>
        <v>5300</v>
      </c>
      <c r="J251">
        <f t="shared" si="53"/>
        <v>5.3</v>
      </c>
      <c r="K251" s="23">
        <f t="shared" si="54"/>
        <v>10600000</v>
      </c>
      <c r="L251" s="23">
        <f t="shared" si="55"/>
        <v>10.6</v>
      </c>
      <c r="M251">
        <f t="shared" si="56"/>
        <v>1200</v>
      </c>
      <c r="N251" s="23">
        <f t="shared" si="57"/>
        <v>4.32</v>
      </c>
      <c r="O251" s="23">
        <f t="shared" si="48"/>
        <v>15.199722222222222</v>
      </c>
      <c r="P251" s="23">
        <f t="shared" si="58"/>
        <v>1.0856944444444445</v>
      </c>
      <c r="Q251" s="23">
        <f t="shared" si="60"/>
        <v>161.90502976190533</v>
      </c>
      <c r="R251" s="23">
        <f t="shared" si="61"/>
        <v>61.453224206349105</v>
      </c>
      <c r="S251">
        <f t="shared" si="59"/>
        <v>0</v>
      </c>
      <c r="T251">
        <f t="shared" si="59"/>
        <v>0</v>
      </c>
    </row>
    <row r="252" spans="1:20" x14ac:dyDescent="0.35">
      <c r="A252" s="181">
        <v>41883</v>
      </c>
      <c r="B252" s="182">
        <v>3.2</v>
      </c>
      <c r="C252" s="20">
        <f t="shared" si="49"/>
        <v>0.32</v>
      </c>
      <c r="D252" s="20">
        <f t="shared" si="63"/>
        <v>0.45</v>
      </c>
      <c r="E252" s="20">
        <f t="shared" si="62"/>
        <v>36.079999999999494</v>
      </c>
      <c r="F252" s="21">
        <v>190000</v>
      </c>
      <c r="G252" s="22">
        <f t="shared" si="50"/>
        <v>84444.444444444453</v>
      </c>
      <c r="H252" s="23">
        <f t="shared" si="51"/>
        <v>8.4444444444444447E-2</v>
      </c>
      <c r="I252">
        <f t="shared" si="52"/>
        <v>1600</v>
      </c>
      <c r="J252">
        <f t="shared" si="53"/>
        <v>1.6</v>
      </c>
      <c r="K252" s="23">
        <f t="shared" si="54"/>
        <v>3200000</v>
      </c>
      <c r="L252" s="23">
        <f t="shared" si="55"/>
        <v>3.2</v>
      </c>
      <c r="M252">
        <f t="shared" si="56"/>
        <v>1200</v>
      </c>
      <c r="N252" s="23">
        <f t="shared" si="57"/>
        <v>4.32</v>
      </c>
      <c r="O252" s="23">
        <f t="shared" si="48"/>
        <v>7.6044444444444448</v>
      </c>
      <c r="P252" s="23">
        <f t="shared" si="58"/>
        <v>0.5431746031746032</v>
      </c>
      <c r="Q252" s="23">
        <f t="shared" si="60"/>
        <v>162.44820436507993</v>
      </c>
      <c r="R252" s="23">
        <f t="shared" si="61"/>
        <v>61.996398809523711</v>
      </c>
      <c r="S252">
        <f t="shared" si="59"/>
        <v>0</v>
      </c>
      <c r="T252">
        <f t="shared" si="59"/>
        <v>0</v>
      </c>
    </row>
    <row r="253" spans="1:20" x14ac:dyDescent="0.35">
      <c r="A253" s="181">
        <v>41884</v>
      </c>
      <c r="B253" s="182">
        <v>6.2</v>
      </c>
      <c r="C253" s="20">
        <f t="shared" si="49"/>
        <v>0.62</v>
      </c>
      <c r="D253" s="20">
        <f t="shared" si="63"/>
        <v>0.45</v>
      </c>
      <c r="E253" s="20">
        <f t="shared" si="62"/>
        <v>36.249999999999488</v>
      </c>
      <c r="F253" s="21">
        <v>190000</v>
      </c>
      <c r="G253" s="22">
        <f t="shared" si="50"/>
        <v>163611.11111111112</v>
      </c>
      <c r="H253" s="23">
        <f t="shared" si="51"/>
        <v>0.16361111111111112</v>
      </c>
      <c r="I253">
        <f t="shared" si="52"/>
        <v>3100</v>
      </c>
      <c r="J253">
        <f t="shared" si="53"/>
        <v>3.1</v>
      </c>
      <c r="K253" s="23">
        <f t="shared" si="54"/>
        <v>6200000</v>
      </c>
      <c r="L253" s="23">
        <f t="shared" si="55"/>
        <v>6.2</v>
      </c>
      <c r="M253">
        <f t="shared" si="56"/>
        <v>1200</v>
      </c>
      <c r="N253" s="23">
        <f t="shared" si="57"/>
        <v>4.32</v>
      </c>
      <c r="O253" s="23">
        <f t="shared" si="48"/>
        <v>10.683611111111111</v>
      </c>
      <c r="P253" s="23">
        <f t="shared" si="58"/>
        <v>0.76311507936507939</v>
      </c>
      <c r="Q253" s="23">
        <f t="shared" si="60"/>
        <v>163.21131944444502</v>
      </c>
      <c r="R253" s="23">
        <f t="shared" si="61"/>
        <v>62.75951388888879</v>
      </c>
      <c r="S253">
        <f t="shared" si="59"/>
        <v>0</v>
      </c>
      <c r="T253">
        <f t="shared" si="59"/>
        <v>0</v>
      </c>
    </row>
    <row r="254" spans="1:20" x14ac:dyDescent="0.35">
      <c r="A254" s="181">
        <v>41885</v>
      </c>
      <c r="B254" s="182">
        <v>0</v>
      </c>
      <c r="C254" s="20">
        <f t="shared" si="49"/>
        <v>0</v>
      </c>
      <c r="D254" s="20">
        <f t="shared" si="63"/>
        <v>0.45</v>
      </c>
      <c r="E254" s="20">
        <f t="shared" si="62"/>
        <v>35.799999999999486</v>
      </c>
      <c r="F254" s="21">
        <v>190000</v>
      </c>
      <c r="G254" s="22">
        <f t="shared" si="50"/>
        <v>0</v>
      </c>
      <c r="H254" s="23">
        <f t="shared" si="51"/>
        <v>0</v>
      </c>
      <c r="I254">
        <f t="shared" si="52"/>
        <v>0</v>
      </c>
      <c r="J254">
        <f t="shared" si="53"/>
        <v>0</v>
      </c>
      <c r="K254" s="23">
        <f t="shared" si="54"/>
        <v>0</v>
      </c>
      <c r="L254" s="23">
        <f t="shared" si="55"/>
        <v>0</v>
      </c>
      <c r="M254">
        <f t="shared" si="56"/>
        <v>1200</v>
      </c>
      <c r="N254" s="23">
        <f t="shared" si="57"/>
        <v>4.32</v>
      </c>
      <c r="O254" s="23">
        <f t="shared" si="48"/>
        <v>4.32</v>
      </c>
      <c r="P254" s="23">
        <f t="shared" si="58"/>
        <v>0.30857142857142861</v>
      </c>
      <c r="Q254" s="23">
        <f t="shared" si="60"/>
        <v>163.51989087301646</v>
      </c>
      <c r="R254" s="23">
        <f t="shared" si="61"/>
        <v>63.068085317460216</v>
      </c>
      <c r="S254">
        <f t="shared" si="59"/>
        <v>0</v>
      </c>
      <c r="T254">
        <f t="shared" si="59"/>
        <v>0</v>
      </c>
    </row>
    <row r="255" spans="1:20" x14ac:dyDescent="0.35">
      <c r="A255" s="181">
        <v>41886</v>
      </c>
      <c r="B255" s="182">
        <v>0</v>
      </c>
      <c r="C255" s="20">
        <f t="shared" si="49"/>
        <v>0</v>
      </c>
      <c r="D255" s="20">
        <f t="shared" si="63"/>
        <v>0.45</v>
      </c>
      <c r="E255" s="20">
        <f t="shared" si="62"/>
        <v>35.349999999999483</v>
      </c>
      <c r="F255" s="21">
        <v>190000</v>
      </c>
      <c r="G255" s="22">
        <f t="shared" si="50"/>
        <v>0</v>
      </c>
      <c r="H255" s="23">
        <f t="shared" si="51"/>
        <v>0</v>
      </c>
      <c r="I255">
        <f t="shared" si="52"/>
        <v>0</v>
      </c>
      <c r="J255">
        <f t="shared" si="53"/>
        <v>0</v>
      </c>
      <c r="K255" s="23">
        <f t="shared" si="54"/>
        <v>0</v>
      </c>
      <c r="L255" s="23">
        <f t="shared" si="55"/>
        <v>0</v>
      </c>
      <c r="M255">
        <f t="shared" si="56"/>
        <v>1200</v>
      </c>
      <c r="N255" s="23">
        <f t="shared" si="57"/>
        <v>4.32</v>
      </c>
      <c r="O255" s="23">
        <f t="shared" si="48"/>
        <v>4.32</v>
      </c>
      <c r="P255" s="23">
        <f t="shared" si="58"/>
        <v>0.30857142857142861</v>
      </c>
      <c r="Q255" s="23">
        <f t="shared" si="60"/>
        <v>163.8284623015879</v>
      </c>
      <c r="R255" s="23">
        <f t="shared" si="61"/>
        <v>63.376656746031642</v>
      </c>
      <c r="S255">
        <f t="shared" si="59"/>
        <v>0</v>
      </c>
      <c r="T255">
        <f t="shared" si="59"/>
        <v>0</v>
      </c>
    </row>
    <row r="256" spans="1:20" x14ac:dyDescent="0.35">
      <c r="A256" s="181">
        <v>41887</v>
      </c>
      <c r="B256" s="182">
        <v>0</v>
      </c>
      <c r="C256" s="20">
        <f t="shared" si="49"/>
        <v>0</v>
      </c>
      <c r="D256" s="20">
        <f t="shared" si="63"/>
        <v>0.45</v>
      </c>
      <c r="E256" s="20">
        <f t="shared" si="62"/>
        <v>34.89999999999948</v>
      </c>
      <c r="F256" s="21">
        <v>190000</v>
      </c>
      <c r="G256" s="22">
        <f t="shared" si="50"/>
        <v>0</v>
      </c>
      <c r="H256" s="23">
        <f t="shared" si="51"/>
        <v>0</v>
      </c>
      <c r="I256">
        <f t="shared" si="52"/>
        <v>0</v>
      </c>
      <c r="J256">
        <f t="shared" si="53"/>
        <v>0</v>
      </c>
      <c r="K256" s="23">
        <f t="shared" si="54"/>
        <v>0</v>
      </c>
      <c r="L256" s="23">
        <f t="shared" si="55"/>
        <v>0</v>
      </c>
      <c r="M256">
        <f t="shared" si="56"/>
        <v>1200</v>
      </c>
      <c r="N256" s="23">
        <f t="shared" si="57"/>
        <v>4.32</v>
      </c>
      <c r="O256" s="23">
        <f t="shared" si="48"/>
        <v>4.32</v>
      </c>
      <c r="P256" s="23">
        <f t="shared" si="58"/>
        <v>0.30857142857142861</v>
      </c>
      <c r="Q256" s="23">
        <f t="shared" si="60"/>
        <v>164.13703373015935</v>
      </c>
      <c r="R256" s="23">
        <f t="shared" si="61"/>
        <v>63.685228174603068</v>
      </c>
      <c r="S256">
        <f t="shared" si="59"/>
        <v>0</v>
      </c>
      <c r="T256">
        <f t="shared" si="59"/>
        <v>0</v>
      </c>
    </row>
    <row r="257" spans="1:20" x14ac:dyDescent="0.35">
      <c r="A257" s="181">
        <v>41888</v>
      </c>
      <c r="B257" s="182">
        <v>0</v>
      </c>
      <c r="C257" s="20">
        <f t="shared" si="49"/>
        <v>0</v>
      </c>
      <c r="D257" s="20">
        <f t="shared" si="63"/>
        <v>0.45</v>
      </c>
      <c r="E257" s="20">
        <f t="shared" si="62"/>
        <v>34.449999999999477</v>
      </c>
      <c r="F257" s="21">
        <v>190000</v>
      </c>
      <c r="G257" s="22">
        <f t="shared" si="50"/>
        <v>0</v>
      </c>
      <c r="H257" s="23">
        <f t="shared" si="51"/>
        <v>0</v>
      </c>
      <c r="I257">
        <f t="shared" si="52"/>
        <v>0</v>
      </c>
      <c r="J257">
        <f t="shared" si="53"/>
        <v>0</v>
      </c>
      <c r="K257" s="23">
        <f t="shared" si="54"/>
        <v>0</v>
      </c>
      <c r="L257" s="23">
        <f t="shared" si="55"/>
        <v>0</v>
      </c>
      <c r="M257">
        <f t="shared" si="56"/>
        <v>1200</v>
      </c>
      <c r="N257" s="23">
        <f t="shared" si="57"/>
        <v>4.32</v>
      </c>
      <c r="O257" s="23">
        <f t="shared" si="48"/>
        <v>4.32</v>
      </c>
      <c r="P257" s="23">
        <f t="shared" si="58"/>
        <v>0.30857142857142861</v>
      </c>
      <c r="Q257" s="23">
        <f t="shared" si="60"/>
        <v>164.44560515873079</v>
      </c>
      <c r="R257" s="23">
        <f t="shared" si="61"/>
        <v>63.993799603174494</v>
      </c>
      <c r="S257">
        <f t="shared" si="59"/>
        <v>0</v>
      </c>
      <c r="T257">
        <f t="shared" si="59"/>
        <v>0</v>
      </c>
    </row>
    <row r="258" spans="1:20" x14ac:dyDescent="0.35">
      <c r="A258" s="181">
        <v>41889</v>
      </c>
      <c r="B258" s="182">
        <v>0</v>
      </c>
      <c r="C258" s="20">
        <f t="shared" si="49"/>
        <v>0</v>
      </c>
      <c r="D258" s="20">
        <f t="shared" si="63"/>
        <v>0.45</v>
      </c>
      <c r="E258" s="20">
        <f t="shared" si="62"/>
        <v>33.999999999999474</v>
      </c>
      <c r="F258" s="21">
        <v>190000</v>
      </c>
      <c r="G258" s="22">
        <f t="shared" si="50"/>
        <v>0</v>
      </c>
      <c r="H258" s="23">
        <f t="shared" si="51"/>
        <v>0</v>
      </c>
      <c r="I258">
        <f t="shared" si="52"/>
        <v>0</v>
      </c>
      <c r="J258">
        <f t="shared" si="53"/>
        <v>0</v>
      </c>
      <c r="K258" s="23">
        <f t="shared" si="54"/>
        <v>0</v>
      </c>
      <c r="L258" s="23">
        <f t="shared" si="55"/>
        <v>0</v>
      </c>
      <c r="M258">
        <f t="shared" si="56"/>
        <v>1200</v>
      </c>
      <c r="N258" s="23">
        <f t="shared" si="57"/>
        <v>4.32</v>
      </c>
      <c r="O258" s="23">
        <f t="shared" si="48"/>
        <v>4.32</v>
      </c>
      <c r="P258" s="23">
        <f t="shared" si="58"/>
        <v>0.30857142857142861</v>
      </c>
      <c r="Q258" s="23">
        <f t="shared" si="60"/>
        <v>164.75417658730223</v>
      </c>
      <c r="R258" s="23">
        <f t="shared" si="61"/>
        <v>64.302371031745921</v>
      </c>
      <c r="S258">
        <f t="shared" si="59"/>
        <v>0</v>
      </c>
      <c r="T258">
        <f t="shared" si="59"/>
        <v>0</v>
      </c>
    </row>
    <row r="259" spans="1:20" x14ac:dyDescent="0.35">
      <c r="A259" s="181">
        <v>41890</v>
      </c>
      <c r="B259" s="182">
        <v>0</v>
      </c>
      <c r="C259" s="20">
        <f t="shared" si="49"/>
        <v>0</v>
      </c>
      <c r="D259" s="20">
        <f t="shared" si="63"/>
        <v>0.45</v>
      </c>
      <c r="E259" s="20">
        <f t="shared" si="62"/>
        <v>33.549999999999471</v>
      </c>
      <c r="F259" s="21">
        <v>190000</v>
      </c>
      <c r="G259" s="22">
        <f t="shared" si="50"/>
        <v>0</v>
      </c>
      <c r="H259" s="23">
        <f t="shared" si="51"/>
        <v>0</v>
      </c>
      <c r="I259">
        <f t="shared" si="52"/>
        <v>0</v>
      </c>
      <c r="J259">
        <f t="shared" si="53"/>
        <v>0</v>
      </c>
      <c r="K259" s="23">
        <f t="shared" si="54"/>
        <v>0</v>
      </c>
      <c r="L259" s="23">
        <f t="shared" si="55"/>
        <v>0</v>
      </c>
      <c r="M259">
        <f t="shared" si="56"/>
        <v>1200</v>
      </c>
      <c r="N259" s="23">
        <f t="shared" si="57"/>
        <v>4.32</v>
      </c>
      <c r="O259" s="23">
        <f t="shared" si="48"/>
        <v>4.32</v>
      </c>
      <c r="P259" s="23">
        <f t="shared" si="58"/>
        <v>0.30857142857142861</v>
      </c>
      <c r="Q259" s="23">
        <f t="shared" si="60"/>
        <v>165.06274801587367</v>
      </c>
      <c r="R259" s="23">
        <f t="shared" si="61"/>
        <v>64.610942460317347</v>
      </c>
      <c r="S259">
        <f t="shared" si="59"/>
        <v>0</v>
      </c>
      <c r="T259">
        <f t="shared" si="59"/>
        <v>0</v>
      </c>
    </row>
    <row r="260" spans="1:20" x14ac:dyDescent="0.35">
      <c r="A260" s="181">
        <v>41891</v>
      </c>
      <c r="B260" s="182">
        <v>0</v>
      </c>
      <c r="C260" s="20">
        <f t="shared" si="49"/>
        <v>0</v>
      </c>
      <c r="D260" s="20">
        <f t="shared" si="63"/>
        <v>0.45</v>
      </c>
      <c r="E260" s="20">
        <f t="shared" si="62"/>
        <v>33.099999999999469</v>
      </c>
      <c r="F260" s="21">
        <v>190000</v>
      </c>
      <c r="G260" s="22">
        <f t="shared" si="50"/>
        <v>0</v>
      </c>
      <c r="H260" s="23">
        <f t="shared" si="51"/>
        <v>0</v>
      </c>
      <c r="I260">
        <f t="shared" si="52"/>
        <v>0</v>
      </c>
      <c r="J260">
        <f t="shared" si="53"/>
        <v>0</v>
      </c>
      <c r="K260" s="23">
        <f t="shared" si="54"/>
        <v>0</v>
      </c>
      <c r="L260" s="23">
        <f t="shared" si="55"/>
        <v>0</v>
      </c>
      <c r="M260">
        <f t="shared" si="56"/>
        <v>1200</v>
      </c>
      <c r="N260" s="23">
        <f t="shared" si="57"/>
        <v>4.32</v>
      </c>
      <c r="O260" s="23">
        <f t="shared" si="48"/>
        <v>4.32</v>
      </c>
      <c r="P260" s="23">
        <f t="shared" si="58"/>
        <v>0.30857142857142861</v>
      </c>
      <c r="Q260" s="23">
        <f t="shared" si="60"/>
        <v>165.37131944444511</v>
      </c>
      <c r="R260" s="23">
        <f t="shared" si="61"/>
        <v>64.919513888888773</v>
      </c>
      <c r="S260">
        <f t="shared" si="59"/>
        <v>0</v>
      </c>
      <c r="T260">
        <f t="shared" si="59"/>
        <v>0</v>
      </c>
    </row>
    <row r="261" spans="1:20" x14ac:dyDescent="0.35">
      <c r="A261" s="181">
        <v>41892</v>
      </c>
      <c r="B261" s="182">
        <v>0</v>
      </c>
      <c r="C261" s="20">
        <f t="shared" si="49"/>
        <v>0</v>
      </c>
      <c r="D261" s="20">
        <f t="shared" si="63"/>
        <v>0.45</v>
      </c>
      <c r="E261" s="20">
        <f t="shared" si="62"/>
        <v>32.649999999999466</v>
      </c>
      <c r="F261" s="21">
        <v>190000</v>
      </c>
      <c r="G261" s="22">
        <f t="shared" si="50"/>
        <v>0</v>
      </c>
      <c r="H261" s="23">
        <f t="shared" si="51"/>
        <v>0</v>
      </c>
      <c r="I261">
        <f t="shared" si="52"/>
        <v>0</v>
      </c>
      <c r="J261">
        <f t="shared" si="53"/>
        <v>0</v>
      </c>
      <c r="K261" s="23">
        <f t="shared" si="54"/>
        <v>0</v>
      </c>
      <c r="L261" s="23">
        <f t="shared" si="55"/>
        <v>0</v>
      </c>
      <c r="M261">
        <f t="shared" si="56"/>
        <v>1200</v>
      </c>
      <c r="N261" s="23">
        <f t="shared" si="57"/>
        <v>4.32</v>
      </c>
      <c r="O261" s="23">
        <f t="shared" si="48"/>
        <v>4.32</v>
      </c>
      <c r="P261" s="23">
        <f t="shared" si="58"/>
        <v>0.30857142857142861</v>
      </c>
      <c r="Q261" s="23">
        <f t="shared" si="60"/>
        <v>165.67989087301655</v>
      </c>
      <c r="R261" s="23">
        <f t="shared" si="61"/>
        <v>65.228085317460199</v>
      </c>
      <c r="S261">
        <f t="shared" si="59"/>
        <v>0</v>
      </c>
      <c r="T261">
        <f t="shared" si="59"/>
        <v>0</v>
      </c>
    </row>
    <row r="262" spans="1:20" x14ac:dyDescent="0.35">
      <c r="A262" s="181">
        <v>41893</v>
      </c>
      <c r="B262" s="182">
        <v>0</v>
      </c>
      <c r="C262" s="20">
        <f t="shared" si="49"/>
        <v>0</v>
      </c>
      <c r="D262" s="20">
        <f t="shared" si="63"/>
        <v>0.45</v>
      </c>
      <c r="E262" s="20">
        <f t="shared" si="62"/>
        <v>32.199999999999463</v>
      </c>
      <c r="F262" s="21">
        <v>190000</v>
      </c>
      <c r="G262" s="22">
        <f t="shared" si="50"/>
        <v>0</v>
      </c>
      <c r="H262" s="23">
        <f t="shared" si="51"/>
        <v>0</v>
      </c>
      <c r="I262">
        <f t="shared" si="52"/>
        <v>0</v>
      </c>
      <c r="J262">
        <f t="shared" si="53"/>
        <v>0</v>
      </c>
      <c r="K262" s="23">
        <f t="shared" si="54"/>
        <v>0</v>
      </c>
      <c r="L262" s="23">
        <f t="shared" si="55"/>
        <v>0</v>
      </c>
      <c r="M262">
        <f t="shared" si="56"/>
        <v>1200</v>
      </c>
      <c r="N262" s="23">
        <f t="shared" si="57"/>
        <v>4.32</v>
      </c>
      <c r="O262" s="23">
        <f t="shared" si="48"/>
        <v>4.32</v>
      </c>
      <c r="P262" s="23">
        <f t="shared" si="58"/>
        <v>0.30857142857142861</v>
      </c>
      <c r="Q262" s="23">
        <f t="shared" si="60"/>
        <v>165.98846230158799</v>
      </c>
      <c r="R262" s="23">
        <f t="shared" si="61"/>
        <v>65.536656746031625</v>
      </c>
      <c r="S262">
        <f t="shared" si="59"/>
        <v>0</v>
      </c>
      <c r="T262">
        <f t="shared" si="59"/>
        <v>0</v>
      </c>
    </row>
    <row r="263" spans="1:20" x14ac:dyDescent="0.35">
      <c r="A263" s="181">
        <v>41894</v>
      </c>
      <c r="B263" s="182">
        <v>0</v>
      </c>
      <c r="C263" s="20">
        <f t="shared" si="49"/>
        <v>0</v>
      </c>
      <c r="D263" s="20">
        <f t="shared" si="63"/>
        <v>0.45</v>
      </c>
      <c r="E263" s="20">
        <f t="shared" si="62"/>
        <v>31.749999999999464</v>
      </c>
      <c r="F263" s="21">
        <v>190000</v>
      </c>
      <c r="G263" s="22">
        <f t="shared" si="50"/>
        <v>0</v>
      </c>
      <c r="H263" s="23">
        <f t="shared" si="51"/>
        <v>0</v>
      </c>
      <c r="I263">
        <f t="shared" si="52"/>
        <v>0</v>
      </c>
      <c r="J263">
        <f t="shared" si="53"/>
        <v>0</v>
      </c>
      <c r="K263" s="23">
        <f t="shared" si="54"/>
        <v>0</v>
      </c>
      <c r="L263" s="23">
        <f t="shared" si="55"/>
        <v>0</v>
      </c>
      <c r="M263">
        <f t="shared" si="56"/>
        <v>1200</v>
      </c>
      <c r="N263" s="23">
        <f t="shared" si="57"/>
        <v>4.32</v>
      </c>
      <c r="O263" s="23">
        <f t="shared" si="48"/>
        <v>4.32</v>
      </c>
      <c r="P263" s="23">
        <f t="shared" si="58"/>
        <v>0.30857142857142861</v>
      </c>
      <c r="Q263" s="23">
        <f t="shared" si="60"/>
        <v>166.29703373015943</v>
      </c>
      <c r="R263" s="23">
        <f t="shared" si="61"/>
        <v>65.845228174603051</v>
      </c>
      <c r="S263">
        <f t="shared" si="59"/>
        <v>0</v>
      </c>
      <c r="T263">
        <f t="shared" si="59"/>
        <v>0</v>
      </c>
    </row>
    <row r="264" spans="1:20" x14ac:dyDescent="0.35">
      <c r="A264" s="181">
        <v>41895</v>
      </c>
      <c r="B264" s="182">
        <v>0</v>
      </c>
      <c r="C264" s="20">
        <f t="shared" si="49"/>
        <v>0</v>
      </c>
      <c r="D264" s="20">
        <f t="shared" si="63"/>
        <v>0.45</v>
      </c>
      <c r="E264" s="20">
        <f t="shared" si="62"/>
        <v>31.299999999999464</v>
      </c>
      <c r="F264" s="21">
        <v>190000</v>
      </c>
      <c r="G264" s="22">
        <f t="shared" si="50"/>
        <v>0</v>
      </c>
      <c r="H264" s="23">
        <f t="shared" si="51"/>
        <v>0</v>
      </c>
      <c r="I264">
        <f t="shared" si="52"/>
        <v>0</v>
      </c>
      <c r="J264">
        <f t="shared" si="53"/>
        <v>0</v>
      </c>
      <c r="K264" s="23">
        <f t="shared" si="54"/>
        <v>0</v>
      </c>
      <c r="L264" s="23">
        <f t="shared" si="55"/>
        <v>0</v>
      </c>
      <c r="M264">
        <f t="shared" si="56"/>
        <v>1200</v>
      </c>
      <c r="N264" s="23">
        <f t="shared" si="57"/>
        <v>4.32</v>
      </c>
      <c r="O264" s="23">
        <f t="shared" si="48"/>
        <v>4.32</v>
      </c>
      <c r="P264" s="23">
        <f t="shared" si="58"/>
        <v>0.30857142857142861</v>
      </c>
      <c r="Q264" s="23">
        <f t="shared" si="60"/>
        <v>166.60560515873087</v>
      </c>
      <c r="R264" s="23">
        <f t="shared" si="61"/>
        <v>66.153799603174477</v>
      </c>
      <c r="S264">
        <f t="shared" si="59"/>
        <v>0</v>
      </c>
      <c r="T264">
        <f t="shared" si="59"/>
        <v>0</v>
      </c>
    </row>
    <row r="265" spans="1:20" x14ac:dyDescent="0.35">
      <c r="A265" s="181">
        <v>41896</v>
      </c>
      <c r="B265" s="182">
        <v>0</v>
      </c>
      <c r="C265" s="20">
        <f t="shared" si="49"/>
        <v>0</v>
      </c>
      <c r="D265" s="20">
        <f t="shared" si="63"/>
        <v>0.45</v>
      </c>
      <c r="E265" s="20">
        <f t="shared" si="62"/>
        <v>30.849999999999465</v>
      </c>
      <c r="F265" s="21">
        <v>190000</v>
      </c>
      <c r="G265" s="22">
        <f t="shared" si="50"/>
        <v>0</v>
      </c>
      <c r="H265" s="23">
        <f t="shared" si="51"/>
        <v>0</v>
      </c>
      <c r="I265">
        <f t="shared" si="52"/>
        <v>0</v>
      </c>
      <c r="J265">
        <f t="shared" si="53"/>
        <v>0</v>
      </c>
      <c r="K265" s="23">
        <f t="shared" si="54"/>
        <v>0</v>
      </c>
      <c r="L265" s="23">
        <f t="shared" si="55"/>
        <v>0</v>
      </c>
      <c r="M265">
        <f t="shared" si="56"/>
        <v>1200</v>
      </c>
      <c r="N265" s="23">
        <f t="shared" si="57"/>
        <v>4.32</v>
      </c>
      <c r="O265" s="23">
        <f t="shared" ref="O265:O328" si="64">N265+L265+H265</f>
        <v>4.32</v>
      </c>
      <c r="P265" s="23">
        <f t="shared" si="58"/>
        <v>0.30857142857142861</v>
      </c>
      <c r="Q265" s="23">
        <f t="shared" si="60"/>
        <v>166.91417658730231</v>
      </c>
      <c r="R265" s="23">
        <f t="shared" si="61"/>
        <v>66.462371031745903</v>
      </c>
      <c r="S265">
        <f t="shared" si="59"/>
        <v>0</v>
      </c>
      <c r="T265">
        <f t="shared" si="59"/>
        <v>0</v>
      </c>
    </row>
    <row r="266" spans="1:20" x14ac:dyDescent="0.35">
      <c r="A266" s="181">
        <v>41897</v>
      </c>
      <c r="B266" s="182">
        <v>0</v>
      </c>
      <c r="C266" s="20">
        <f t="shared" ref="C266:C329" si="65">IF(B266/1000*$B$2&lt;=$B$3,B266/1000*$B$2,$B$3)</f>
        <v>0</v>
      </c>
      <c r="D266" s="20">
        <f t="shared" si="63"/>
        <v>0.45</v>
      </c>
      <c r="E266" s="20">
        <f t="shared" si="62"/>
        <v>30.399999999999466</v>
      </c>
      <c r="F266" s="21">
        <v>190000</v>
      </c>
      <c r="G266" s="22">
        <f t="shared" ref="G266:G329" si="66">F266*C266/$G$1</f>
        <v>0</v>
      </c>
      <c r="H266" s="23">
        <f t="shared" ref="H266:H329" si="67">G266/1000000</f>
        <v>0</v>
      </c>
      <c r="I266">
        <f t="shared" ref="I266:I329" si="68">((C266*1000)*$J$2)/$J$1</f>
        <v>0</v>
      </c>
      <c r="J266">
        <f t="shared" ref="J266:J329" si="69">I266/1000</f>
        <v>0</v>
      </c>
      <c r="K266" s="23">
        <f t="shared" ref="K266:K329" si="70">J266*$J$3*(10^6)</f>
        <v>0</v>
      </c>
      <c r="L266" s="23">
        <f t="shared" ref="L266:L329" si="71">J266*$J$3</f>
        <v>0</v>
      </c>
      <c r="M266">
        <f t="shared" ref="M266:M329" si="72">(24)*$M$1</f>
        <v>1200</v>
      </c>
      <c r="N266" s="23">
        <f t="shared" ref="N266:N329" si="73">(M266*3600)/1000000</f>
        <v>4.32</v>
      </c>
      <c r="O266" s="23">
        <f t="shared" si="64"/>
        <v>4.32</v>
      </c>
      <c r="P266" s="23">
        <f t="shared" ref="P266:P329" si="74">(O266/$P$1)/$P$2</f>
        <v>0.30857142857142861</v>
      </c>
      <c r="Q266" s="23">
        <f t="shared" si="60"/>
        <v>167.22274801587375</v>
      </c>
      <c r="R266" s="23">
        <f t="shared" si="61"/>
        <v>66.770942460317329</v>
      </c>
      <c r="S266">
        <f t="shared" ref="S266:T329" si="75">IF(Q266=0,1,0)</f>
        <v>0</v>
      </c>
      <c r="T266">
        <f t="shared" si="75"/>
        <v>0</v>
      </c>
    </row>
    <row r="267" spans="1:20" x14ac:dyDescent="0.35">
      <c r="A267" s="181">
        <v>41898</v>
      </c>
      <c r="B267" s="182">
        <v>0</v>
      </c>
      <c r="C267" s="20">
        <f t="shared" si="65"/>
        <v>0</v>
      </c>
      <c r="D267" s="20">
        <f t="shared" si="63"/>
        <v>0.45</v>
      </c>
      <c r="E267" s="20">
        <f t="shared" si="62"/>
        <v>29.949999999999466</v>
      </c>
      <c r="F267" s="21">
        <v>190000</v>
      </c>
      <c r="G267" s="22">
        <f t="shared" si="66"/>
        <v>0</v>
      </c>
      <c r="H267" s="23">
        <f t="shared" si="67"/>
        <v>0</v>
      </c>
      <c r="I267">
        <f t="shared" si="68"/>
        <v>0</v>
      </c>
      <c r="J267">
        <f t="shared" si="69"/>
        <v>0</v>
      </c>
      <c r="K267" s="23">
        <f t="shared" si="70"/>
        <v>0</v>
      </c>
      <c r="L267" s="23">
        <f t="shared" si="71"/>
        <v>0</v>
      </c>
      <c r="M267">
        <f t="shared" si="72"/>
        <v>1200</v>
      </c>
      <c r="N267" s="23">
        <f t="shared" si="73"/>
        <v>4.32</v>
      </c>
      <c r="O267" s="23">
        <f t="shared" si="64"/>
        <v>4.32</v>
      </c>
      <c r="P267" s="23">
        <f t="shared" si="74"/>
        <v>0.30857142857142861</v>
      </c>
      <c r="Q267" s="23">
        <f t="shared" ref="Q267:Q330" si="76">IF(Q266+P267&gt;250,0,Q266+P267)</f>
        <v>167.53131944444519</v>
      </c>
      <c r="R267" s="23">
        <f t="shared" ref="R267:R330" si="77">IF(R266+P267&gt;100,0,R266+P267)</f>
        <v>67.079513888888755</v>
      </c>
      <c r="S267">
        <f t="shared" si="75"/>
        <v>0</v>
      </c>
      <c r="T267">
        <f t="shared" si="75"/>
        <v>0</v>
      </c>
    </row>
    <row r="268" spans="1:20" x14ac:dyDescent="0.35">
      <c r="A268" s="181">
        <v>41899</v>
      </c>
      <c r="B268" s="182">
        <v>0</v>
      </c>
      <c r="C268" s="20">
        <f t="shared" si="65"/>
        <v>0</v>
      </c>
      <c r="D268" s="20">
        <f t="shared" si="63"/>
        <v>0.45</v>
      </c>
      <c r="E268" s="20">
        <f t="shared" ref="E268:E331" si="78">E267+C268-D268</f>
        <v>29.499999999999467</v>
      </c>
      <c r="F268" s="21">
        <v>190000</v>
      </c>
      <c r="G268" s="22">
        <f t="shared" si="66"/>
        <v>0</v>
      </c>
      <c r="H268" s="23">
        <f t="shared" si="67"/>
        <v>0</v>
      </c>
      <c r="I268">
        <f t="shared" si="68"/>
        <v>0</v>
      </c>
      <c r="J268">
        <f t="shared" si="69"/>
        <v>0</v>
      </c>
      <c r="K268" s="23">
        <f t="shared" si="70"/>
        <v>0</v>
      </c>
      <c r="L268" s="23">
        <f t="shared" si="71"/>
        <v>0</v>
      </c>
      <c r="M268">
        <f t="shared" si="72"/>
        <v>1200</v>
      </c>
      <c r="N268" s="23">
        <f t="shared" si="73"/>
        <v>4.32</v>
      </c>
      <c r="O268" s="23">
        <f t="shared" si="64"/>
        <v>4.32</v>
      </c>
      <c r="P268" s="23">
        <f t="shared" si="74"/>
        <v>0.30857142857142861</v>
      </c>
      <c r="Q268" s="23">
        <f t="shared" si="76"/>
        <v>167.83989087301663</v>
      </c>
      <c r="R268" s="23">
        <f t="shared" si="77"/>
        <v>67.388085317460181</v>
      </c>
      <c r="S268">
        <f t="shared" si="75"/>
        <v>0</v>
      </c>
      <c r="T268">
        <f t="shared" si="75"/>
        <v>0</v>
      </c>
    </row>
    <row r="269" spans="1:20" x14ac:dyDescent="0.35">
      <c r="A269" s="181">
        <v>41900</v>
      </c>
      <c r="B269" s="182">
        <v>26.4</v>
      </c>
      <c r="C269" s="20">
        <f t="shared" si="65"/>
        <v>2.5</v>
      </c>
      <c r="D269" s="20">
        <f t="shared" si="63"/>
        <v>0.45</v>
      </c>
      <c r="E269" s="20">
        <f t="shared" si="78"/>
        <v>31.549999999999468</v>
      </c>
      <c r="F269" s="21">
        <v>190000</v>
      </c>
      <c r="G269" s="22">
        <f t="shared" si="66"/>
        <v>659722.22222222225</v>
      </c>
      <c r="H269" s="23">
        <f t="shared" si="67"/>
        <v>0.65972222222222221</v>
      </c>
      <c r="I269">
        <f t="shared" si="68"/>
        <v>12500</v>
      </c>
      <c r="J269">
        <f t="shared" si="69"/>
        <v>12.5</v>
      </c>
      <c r="K269" s="23">
        <f t="shared" si="70"/>
        <v>25000000</v>
      </c>
      <c r="L269" s="23">
        <f t="shared" si="71"/>
        <v>25</v>
      </c>
      <c r="M269">
        <f t="shared" si="72"/>
        <v>1200</v>
      </c>
      <c r="N269" s="23">
        <f t="shared" si="73"/>
        <v>4.32</v>
      </c>
      <c r="O269" s="23">
        <f t="shared" si="64"/>
        <v>29.979722222222222</v>
      </c>
      <c r="P269" s="23">
        <f t="shared" si="74"/>
        <v>2.1414087301587301</v>
      </c>
      <c r="Q269" s="23">
        <f t="shared" si="76"/>
        <v>169.98129960317536</v>
      </c>
      <c r="R269" s="23">
        <f t="shared" si="77"/>
        <v>69.529494047618911</v>
      </c>
      <c r="S269">
        <f t="shared" si="75"/>
        <v>0</v>
      </c>
      <c r="T269">
        <f t="shared" si="75"/>
        <v>0</v>
      </c>
    </row>
    <row r="270" spans="1:20" x14ac:dyDescent="0.35">
      <c r="A270" s="181">
        <v>41901</v>
      </c>
      <c r="B270" s="182">
        <v>0.4</v>
      </c>
      <c r="C270" s="20">
        <f t="shared" si="65"/>
        <v>0.04</v>
      </c>
      <c r="D270" s="20">
        <f t="shared" si="63"/>
        <v>0.45</v>
      </c>
      <c r="E270" s="20">
        <f t="shared" si="78"/>
        <v>31.139999999999468</v>
      </c>
      <c r="F270" s="21">
        <v>190000</v>
      </c>
      <c r="G270" s="22">
        <f t="shared" si="66"/>
        <v>10555.555555555557</v>
      </c>
      <c r="H270" s="23">
        <f t="shared" si="67"/>
        <v>1.0555555555555556E-2</v>
      </c>
      <c r="I270">
        <f t="shared" si="68"/>
        <v>200</v>
      </c>
      <c r="J270">
        <f t="shared" si="69"/>
        <v>0.2</v>
      </c>
      <c r="K270" s="23">
        <f t="shared" si="70"/>
        <v>400000</v>
      </c>
      <c r="L270" s="23">
        <f t="shared" si="71"/>
        <v>0.4</v>
      </c>
      <c r="M270">
        <f t="shared" si="72"/>
        <v>1200</v>
      </c>
      <c r="N270" s="23">
        <f t="shared" si="73"/>
        <v>4.32</v>
      </c>
      <c r="O270" s="23">
        <f t="shared" si="64"/>
        <v>4.7305555555555561</v>
      </c>
      <c r="P270" s="23">
        <f t="shared" si="74"/>
        <v>0.33789682539682547</v>
      </c>
      <c r="Q270" s="23">
        <f t="shared" si="76"/>
        <v>170.31919642857218</v>
      </c>
      <c r="R270" s="23">
        <f t="shared" si="77"/>
        <v>69.867390873015736</v>
      </c>
      <c r="S270">
        <f t="shared" si="75"/>
        <v>0</v>
      </c>
      <c r="T270">
        <f t="shared" si="75"/>
        <v>0</v>
      </c>
    </row>
    <row r="271" spans="1:20" x14ac:dyDescent="0.35">
      <c r="A271" s="181">
        <v>41902</v>
      </c>
      <c r="B271" s="182">
        <v>0</v>
      </c>
      <c r="C271" s="20">
        <f t="shared" si="65"/>
        <v>0</v>
      </c>
      <c r="D271" s="20">
        <f t="shared" si="63"/>
        <v>0.45</v>
      </c>
      <c r="E271" s="20">
        <f t="shared" si="78"/>
        <v>30.689999999999468</v>
      </c>
      <c r="F271" s="21">
        <v>190000</v>
      </c>
      <c r="G271" s="22">
        <f t="shared" si="66"/>
        <v>0</v>
      </c>
      <c r="H271" s="23">
        <f t="shared" si="67"/>
        <v>0</v>
      </c>
      <c r="I271">
        <f t="shared" si="68"/>
        <v>0</v>
      </c>
      <c r="J271">
        <f t="shared" si="69"/>
        <v>0</v>
      </c>
      <c r="K271" s="23">
        <f t="shared" si="70"/>
        <v>0</v>
      </c>
      <c r="L271" s="23">
        <f t="shared" si="71"/>
        <v>0</v>
      </c>
      <c r="M271">
        <f t="shared" si="72"/>
        <v>1200</v>
      </c>
      <c r="N271" s="23">
        <f t="shared" si="73"/>
        <v>4.32</v>
      </c>
      <c r="O271" s="23">
        <f t="shared" si="64"/>
        <v>4.32</v>
      </c>
      <c r="P271" s="23">
        <f t="shared" si="74"/>
        <v>0.30857142857142861</v>
      </c>
      <c r="Q271" s="23">
        <f t="shared" si="76"/>
        <v>170.62776785714362</v>
      </c>
      <c r="R271" s="23">
        <f t="shared" si="77"/>
        <v>70.175962301587163</v>
      </c>
      <c r="S271">
        <f t="shared" si="75"/>
        <v>0</v>
      </c>
      <c r="T271">
        <f t="shared" si="75"/>
        <v>0</v>
      </c>
    </row>
    <row r="272" spans="1:20" x14ac:dyDescent="0.35">
      <c r="A272" s="181">
        <v>41903</v>
      </c>
      <c r="B272" s="182">
        <v>2</v>
      </c>
      <c r="C272" s="20">
        <f t="shared" si="65"/>
        <v>0.2</v>
      </c>
      <c r="D272" s="20">
        <f t="shared" si="63"/>
        <v>0.45</v>
      </c>
      <c r="E272" s="20">
        <f t="shared" si="78"/>
        <v>30.439999999999468</v>
      </c>
      <c r="F272" s="21">
        <v>190000</v>
      </c>
      <c r="G272" s="22">
        <f t="shared" si="66"/>
        <v>52777.777777777781</v>
      </c>
      <c r="H272" s="23">
        <f t="shared" si="67"/>
        <v>5.2777777777777778E-2</v>
      </c>
      <c r="I272">
        <f t="shared" si="68"/>
        <v>1000</v>
      </c>
      <c r="J272">
        <f t="shared" si="69"/>
        <v>1</v>
      </c>
      <c r="K272" s="23">
        <f t="shared" si="70"/>
        <v>2000000</v>
      </c>
      <c r="L272" s="23">
        <f t="shared" si="71"/>
        <v>2</v>
      </c>
      <c r="M272">
        <f t="shared" si="72"/>
        <v>1200</v>
      </c>
      <c r="N272" s="23">
        <f t="shared" si="73"/>
        <v>4.32</v>
      </c>
      <c r="O272" s="23">
        <f t="shared" si="64"/>
        <v>6.3727777777777783</v>
      </c>
      <c r="P272" s="23">
        <f t="shared" si="74"/>
        <v>0.45519841269841277</v>
      </c>
      <c r="Q272" s="23">
        <f t="shared" si="76"/>
        <v>171.08296626984205</v>
      </c>
      <c r="R272" s="23">
        <f t="shared" si="77"/>
        <v>70.631160714285571</v>
      </c>
      <c r="S272">
        <f t="shared" si="75"/>
        <v>0</v>
      </c>
      <c r="T272">
        <f t="shared" si="75"/>
        <v>0</v>
      </c>
    </row>
    <row r="273" spans="1:20" x14ac:dyDescent="0.35">
      <c r="A273" s="181">
        <v>41904</v>
      </c>
      <c r="B273" s="182">
        <v>12.4</v>
      </c>
      <c r="C273" s="20">
        <f t="shared" si="65"/>
        <v>1.24</v>
      </c>
      <c r="D273" s="20">
        <f t="shared" si="63"/>
        <v>0.45</v>
      </c>
      <c r="E273" s="20">
        <f t="shared" si="78"/>
        <v>31.229999999999468</v>
      </c>
      <c r="F273" s="21">
        <v>190000</v>
      </c>
      <c r="G273" s="22">
        <f t="shared" si="66"/>
        <v>327222.22222222225</v>
      </c>
      <c r="H273" s="23">
        <f t="shared" si="67"/>
        <v>0.32722222222222225</v>
      </c>
      <c r="I273">
        <f t="shared" si="68"/>
        <v>6200</v>
      </c>
      <c r="J273">
        <f t="shared" si="69"/>
        <v>6.2</v>
      </c>
      <c r="K273" s="23">
        <f t="shared" si="70"/>
        <v>12400000</v>
      </c>
      <c r="L273" s="23">
        <f t="shared" si="71"/>
        <v>12.4</v>
      </c>
      <c r="M273">
        <f t="shared" si="72"/>
        <v>1200</v>
      </c>
      <c r="N273" s="23">
        <f t="shared" si="73"/>
        <v>4.32</v>
      </c>
      <c r="O273" s="23">
        <f t="shared" si="64"/>
        <v>17.047222222222221</v>
      </c>
      <c r="P273" s="23">
        <f t="shared" si="74"/>
        <v>1.2176587301587301</v>
      </c>
      <c r="Q273" s="23">
        <f t="shared" si="76"/>
        <v>172.30062500000076</v>
      </c>
      <c r="R273" s="23">
        <f t="shared" si="77"/>
        <v>71.848819444444302</v>
      </c>
      <c r="S273">
        <f t="shared" si="75"/>
        <v>0</v>
      </c>
      <c r="T273">
        <f t="shared" si="75"/>
        <v>0</v>
      </c>
    </row>
    <row r="274" spans="1:20" x14ac:dyDescent="0.35">
      <c r="A274" s="181">
        <v>41905</v>
      </c>
      <c r="B274" s="182">
        <v>29.4</v>
      </c>
      <c r="C274" s="20">
        <f t="shared" si="65"/>
        <v>2.5</v>
      </c>
      <c r="D274" s="20">
        <f t="shared" si="63"/>
        <v>0.45</v>
      </c>
      <c r="E274" s="20">
        <f t="shared" si="78"/>
        <v>33.279999999999461</v>
      </c>
      <c r="F274" s="21">
        <v>190000</v>
      </c>
      <c r="G274" s="22">
        <f t="shared" si="66"/>
        <v>659722.22222222225</v>
      </c>
      <c r="H274" s="23">
        <f t="shared" si="67"/>
        <v>0.65972222222222221</v>
      </c>
      <c r="I274">
        <f t="shared" si="68"/>
        <v>12500</v>
      </c>
      <c r="J274">
        <f t="shared" si="69"/>
        <v>12.5</v>
      </c>
      <c r="K274" s="23">
        <f t="shared" si="70"/>
        <v>25000000</v>
      </c>
      <c r="L274" s="23">
        <f t="shared" si="71"/>
        <v>25</v>
      </c>
      <c r="M274">
        <f t="shared" si="72"/>
        <v>1200</v>
      </c>
      <c r="N274" s="23">
        <f t="shared" si="73"/>
        <v>4.32</v>
      </c>
      <c r="O274" s="23">
        <f t="shared" si="64"/>
        <v>29.979722222222222</v>
      </c>
      <c r="P274" s="23">
        <f t="shared" si="74"/>
        <v>2.1414087301587301</v>
      </c>
      <c r="Q274" s="23">
        <f t="shared" si="76"/>
        <v>174.44203373015949</v>
      </c>
      <c r="R274" s="23">
        <f t="shared" si="77"/>
        <v>73.990228174603033</v>
      </c>
      <c r="S274">
        <f t="shared" si="75"/>
        <v>0</v>
      </c>
      <c r="T274">
        <f t="shared" si="75"/>
        <v>0</v>
      </c>
    </row>
    <row r="275" spans="1:20" x14ac:dyDescent="0.35">
      <c r="A275" s="181">
        <v>41906</v>
      </c>
      <c r="B275" s="182">
        <v>1.6</v>
      </c>
      <c r="C275" s="20">
        <f t="shared" si="65"/>
        <v>0.16</v>
      </c>
      <c r="D275" s="20">
        <f t="shared" si="63"/>
        <v>0.45</v>
      </c>
      <c r="E275" s="20">
        <f t="shared" si="78"/>
        <v>32.989999999999455</v>
      </c>
      <c r="F275" s="21">
        <v>190000</v>
      </c>
      <c r="G275" s="22">
        <f t="shared" si="66"/>
        <v>42222.222222222226</v>
      </c>
      <c r="H275" s="23">
        <f t="shared" si="67"/>
        <v>4.2222222222222223E-2</v>
      </c>
      <c r="I275">
        <f t="shared" si="68"/>
        <v>800</v>
      </c>
      <c r="J275">
        <f t="shared" si="69"/>
        <v>0.8</v>
      </c>
      <c r="K275" s="23">
        <f t="shared" si="70"/>
        <v>1600000</v>
      </c>
      <c r="L275" s="23">
        <f t="shared" si="71"/>
        <v>1.6</v>
      </c>
      <c r="M275">
        <f t="shared" si="72"/>
        <v>1200</v>
      </c>
      <c r="N275" s="23">
        <f t="shared" si="73"/>
        <v>4.32</v>
      </c>
      <c r="O275" s="23">
        <f t="shared" si="64"/>
        <v>5.9622222222222225</v>
      </c>
      <c r="P275" s="23">
        <f t="shared" si="74"/>
        <v>0.4258730158730159</v>
      </c>
      <c r="Q275" s="23">
        <f t="shared" si="76"/>
        <v>174.8679067460325</v>
      </c>
      <c r="R275" s="23">
        <f t="shared" si="77"/>
        <v>74.416101190476041</v>
      </c>
      <c r="S275">
        <f t="shared" si="75"/>
        <v>0</v>
      </c>
      <c r="T275">
        <f t="shared" si="75"/>
        <v>0</v>
      </c>
    </row>
    <row r="276" spans="1:20" x14ac:dyDescent="0.35">
      <c r="A276" s="181">
        <v>41907</v>
      </c>
      <c r="B276" s="182">
        <v>0.6</v>
      </c>
      <c r="C276" s="20">
        <f t="shared" si="65"/>
        <v>0.06</v>
      </c>
      <c r="D276" s="20">
        <f t="shared" si="63"/>
        <v>0.45</v>
      </c>
      <c r="E276" s="20">
        <f t="shared" si="78"/>
        <v>32.599999999999454</v>
      </c>
      <c r="F276" s="21">
        <v>190000</v>
      </c>
      <c r="G276" s="22">
        <f t="shared" si="66"/>
        <v>15833.333333333334</v>
      </c>
      <c r="H276" s="23">
        <f t="shared" si="67"/>
        <v>1.5833333333333335E-2</v>
      </c>
      <c r="I276">
        <f t="shared" si="68"/>
        <v>300</v>
      </c>
      <c r="J276">
        <f t="shared" si="69"/>
        <v>0.3</v>
      </c>
      <c r="K276" s="23">
        <f t="shared" si="70"/>
        <v>600000</v>
      </c>
      <c r="L276" s="23">
        <f t="shared" si="71"/>
        <v>0.6</v>
      </c>
      <c r="M276">
        <f t="shared" si="72"/>
        <v>1200</v>
      </c>
      <c r="N276" s="23">
        <f t="shared" si="73"/>
        <v>4.32</v>
      </c>
      <c r="O276" s="23">
        <f t="shared" si="64"/>
        <v>4.9358333333333331</v>
      </c>
      <c r="P276" s="23">
        <f t="shared" si="74"/>
        <v>0.35255952380952382</v>
      </c>
      <c r="Q276" s="23">
        <f t="shared" si="76"/>
        <v>175.22046626984203</v>
      </c>
      <c r="R276" s="23">
        <f t="shared" si="77"/>
        <v>74.768660714285559</v>
      </c>
      <c r="S276">
        <f t="shared" si="75"/>
        <v>0</v>
      </c>
      <c r="T276">
        <f t="shared" si="75"/>
        <v>0</v>
      </c>
    </row>
    <row r="277" spans="1:20" x14ac:dyDescent="0.35">
      <c r="A277" s="181">
        <v>41908</v>
      </c>
      <c r="B277" s="182">
        <v>8.1999999999999993</v>
      </c>
      <c r="C277" s="20">
        <f t="shared" si="65"/>
        <v>0.81999999999999984</v>
      </c>
      <c r="D277" s="20">
        <f t="shared" si="63"/>
        <v>0.45</v>
      </c>
      <c r="E277" s="20">
        <f t="shared" si="78"/>
        <v>32.969999999999452</v>
      </c>
      <c r="F277" s="21">
        <v>190000</v>
      </c>
      <c r="G277" s="22">
        <f t="shared" si="66"/>
        <v>216388.88888888885</v>
      </c>
      <c r="H277" s="23">
        <f t="shared" si="67"/>
        <v>0.21638888888888885</v>
      </c>
      <c r="I277">
        <f t="shared" si="68"/>
        <v>4099.9999999999991</v>
      </c>
      <c r="J277">
        <f t="shared" si="69"/>
        <v>4.0999999999999988</v>
      </c>
      <c r="K277" s="23">
        <f t="shared" si="70"/>
        <v>8199999.9999999972</v>
      </c>
      <c r="L277" s="23">
        <f t="shared" si="71"/>
        <v>8.1999999999999975</v>
      </c>
      <c r="M277">
        <f t="shared" si="72"/>
        <v>1200</v>
      </c>
      <c r="N277" s="23">
        <f t="shared" si="73"/>
        <v>4.32</v>
      </c>
      <c r="O277" s="23">
        <f t="shared" si="64"/>
        <v>12.736388888888886</v>
      </c>
      <c r="P277" s="23">
        <f t="shared" si="74"/>
        <v>0.90974206349206332</v>
      </c>
      <c r="Q277" s="23">
        <f t="shared" si="76"/>
        <v>176.13020833333411</v>
      </c>
      <c r="R277" s="23">
        <f t="shared" si="77"/>
        <v>75.67840277777762</v>
      </c>
      <c r="S277">
        <f t="shared" si="75"/>
        <v>0</v>
      </c>
      <c r="T277">
        <f t="shared" si="75"/>
        <v>0</v>
      </c>
    </row>
    <row r="278" spans="1:20" x14ac:dyDescent="0.35">
      <c r="A278" s="181">
        <v>41909</v>
      </c>
      <c r="B278" s="182">
        <v>0</v>
      </c>
      <c r="C278" s="20">
        <f t="shared" si="65"/>
        <v>0</v>
      </c>
      <c r="D278" s="20">
        <f t="shared" si="63"/>
        <v>0.45</v>
      </c>
      <c r="E278" s="20">
        <f t="shared" si="78"/>
        <v>32.519999999999449</v>
      </c>
      <c r="F278" s="21">
        <v>190000</v>
      </c>
      <c r="G278" s="22">
        <f t="shared" si="66"/>
        <v>0</v>
      </c>
      <c r="H278" s="23">
        <f t="shared" si="67"/>
        <v>0</v>
      </c>
      <c r="I278">
        <f t="shared" si="68"/>
        <v>0</v>
      </c>
      <c r="J278">
        <f t="shared" si="69"/>
        <v>0</v>
      </c>
      <c r="K278" s="23">
        <f t="shared" si="70"/>
        <v>0</v>
      </c>
      <c r="L278" s="23">
        <f t="shared" si="71"/>
        <v>0</v>
      </c>
      <c r="M278">
        <f t="shared" si="72"/>
        <v>1200</v>
      </c>
      <c r="N278" s="23">
        <f t="shared" si="73"/>
        <v>4.32</v>
      </c>
      <c r="O278" s="23">
        <f t="shared" si="64"/>
        <v>4.32</v>
      </c>
      <c r="P278" s="23">
        <f t="shared" si="74"/>
        <v>0.30857142857142861</v>
      </c>
      <c r="Q278" s="23">
        <f t="shared" si="76"/>
        <v>176.43877976190555</v>
      </c>
      <c r="R278" s="23">
        <f t="shared" si="77"/>
        <v>75.986974206349046</v>
      </c>
      <c r="S278">
        <f t="shared" si="75"/>
        <v>0</v>
      </c>
      <c r="T278">
        <f t="shared" si="75"/>
        <v>0</v>
      </c>
    </row>
    <row r="279" spans="1:20" x14ac:dyDescent="0.35">
      <c r="A279" s="181">
        <v>41910</v>
      </c>
      <c r="B279" s="182">
        <v>12.4</v>
      </c>
      <c r="C279" s="20">
        <f t="shared" si="65"/>
        <v>1.24</v>
      </c>
      <c r="D279" s="20">
        <f t="shared" si="63"/>
        <v>0.45</v>
      </c>
      <c r="E279" s="20">
        <f t="shared" si="78"/>
        <v>33.309999999999448</v>
      </c>
      <c r="F279" s="21">
        <v>190000</v>
      </c>
      <c r="G279" s="22">
        <f t="shared" si="66"/>
        <v>327222.22222222225</v>
      </c>
      <c r="H279" s="23">
        <f t="shared" si="67"/>
        <v>0.32722222222222225</v>
      </c>
      <c r="I279">
        <f t="shared" si="68"/>
        <v>6200</v>
      </c>
      <c r="J279">
        <f t="shared" si="69"/>
        <v>6.2</v>
      </c>
      <c r="K279" s="23">
        <f t="shared" si="70"/>
        <v>12400000</v>
      </c>
      <c r="L279" s="23">
        <f t="shared" si="71"/>
        <v>12.4</v>
      </c>
      <c r="M279">
        <f t="shared" si="72"/>
        <v>1200</v>
      </c>
      <c r="N279" s="23">
        <f t="shared" si="73"/>
        <v>4.32</v>
      </c>
      <c r="O279" s="23">
        <f t="shared" si="64"/>
        <v>17.047222222222221</v>
      </c>
      <c r="P279" s="23">
        <f t="shared" si="74"/>
        <v>1.2176587301587301</v>
      </c>
      <c r="Q279" s="23">
        <f t="shared" si="76"/>
        <v>177.65643849206427</v>
      </c>
      <c r="R279" s="23">
        <f t="shared" si="77"/>
        <v>77.204632936507778</v>
      </c>
      <c r="S279">
        <f t="shared" si="75"/>
        <v>0</v>
      </c>
      <c r="T279">
        <f t="shared" si="75"/>
        <v>0</v>
      </c>
    </row>
    <row r="280" spans="1:20" x14ac:dyDescent="0.35">
      <c r="A280" s="181">
        <v>41911</v>
      </c>
      <c r="B280" s="182">
        <v>5.6</v>
      </c>
      <c r="C280" s="20">
        <f t="shared" si="65"/>
        <v>0.55999999999999994</v>
      </c>
      <c r="D280" s="20">
        <f t="shared" si="63"/>
        <v>0.45</v>
      </c>
      <c r="E280" s="20">
        <f t="shared" si="78"/>
        <v>33.419999999999447</v>
      </c>
      <c r="F280" s="21">
        <v>190000</v>
      </c>
      <c r="G280" s="22">
        <f t="shared" si="66"/>
        <v>147777.77777777775</v>
      </c>
      <c r="H280" s="23">
        <f t="shared" si="67"/>
        <v>0.14777777777777776</v>
      </c>
      <c r="I280">
        <f t="shared" si="68"/>
        <v>2799.9999999999991</v>
      </c>
      <c r="J280">
        <f t="shared" si="69"/>
        <v>2.7999999999999989</v>
      </c>
      <c r="K280" s="23">
        <f t="shared" si="70"/>
        <v>5599999.9999999981</v>
      </c>
      <c r="L280" s="23">
        <f t="shared" si="71"/>
        <v>5.5999999999999979</v>
      </c>
      <c r="M280">
        <f t="shared" si="72"/>
        <v>1200</v>
      </c>
      <c r="N280" s="23">
        <f t="shared" si="73"/>
        <v>4.32</v>
      </c>
      <c r="O280" s="23">
        <f t="shared" si="64"/>
        <v>10.067777777777776</v>
      </c>
      <c r="P280" s="23">
        <f t="shared" si="74"/>
        <v>0.71912698412698406</v>
      </c>
      <c r="Q280" s="23">
        <f t="shared" si="76"/>
        <v>178.37556547619124</v>
      </c>
      <c r="R280" s="23">
        <f t="shared" si="77"/>
        <v>77.923759920634765</v>
      </c>
      <c r="S280">
        <f t="shared" si="75"/>
        <v>0</v>
      </c>
      <c r="T280">
        <f t="shared" si="75"/>
        <v>0</v>
      </c>
    </row>
    <row r="281" spans="1:20" x14ac:dyDescent="0.35">
      <c r="A281" s="181">
        <v>41912</v>
      </c>
      <c r="B281" s="182">
        <v>0</v>
      </c>
      <c r="C281" s="20">
        <f t="shared" si="65"/>
        <v>0</v>
      </c>
      <c r="D281" s="20">
        <f t="shared" si="63"/>
        <v>0.45</v>
      </c>
      <c r="E281" s="20">
        <f t="shared" si="78"/>
        <v>32.969999999999445</v>
      </c>
      <c r="F281" s="21">
        <v>190000</v>
      </c>
      <c r="G281" s="22">
        <f t="shared" si="66"/>
        <v>0</v>
      </c>
      <c r="H281" s="23">
        <f t="shared" si="67"/>
        <v>0</v>
      </c>
      <c r="I281">
        <f t="shared" si="68"/>
        <v>0</v>
      </c>
      <c r="J281">
        <f t="shared" si="69"/>
        <v>0</v>
      </c>
      <c r="K281" s="23">
        <f t="shared" si="70"/>
        <v>0</v>
      </c>
      <c r="L281" s="23">
        <f t="shared" si="71"/>
        <v>0</v>
      </c>
      <c r="M281">
        <f t="shared" si="72"/>
        <v>1200</v>
      </c>
      <c r="N281" s="23">
        <f t="shared" si="73"/>
        <v>4.32</v>
      </c>
      <c r="O281" s="23">
        <f t="shared" si="64"/>
        <v>4.32</v>
      </c>
      <c r="P281" s="23">
        <f t="shared" si="74"/>
        <v>0.30857142857142861</v>
      </c>
      <c r="Q281" s="23">
        <f t="shared" si="76"/>
        <v>178.68413690476268</v>
      </c>
      <c r="R281" s="23">
        <f t="shared" si="77"/>
        <v>78.232331349206191</v>
      </c>
      <c r="S281">
        <f t="shared" si="75"/>
        <v>0</v>
      </c>
      <c r="T281">
        <f t="shared" si="75"/>
        <v>0</v>
      </c>
    </row>
    <row r="282" spans="1:20" x14ac:dyDescent="0.35">
      <c r="A282" s="181">
        <v>41913</v>
      </c>
      <c r="B282" s="182">
        <v>0</v>
      </c>
      <c r="C282" s="20">
        <f t="shared" si="65"/>
        <v>0</v>
      </c>
      <c r="D282" s="20">
        <f t="shared" si="63"/>
        <v>0.45</v>
      </c>
      <c r="E282" s="20">
        <f t="shared" si="78"/>
        <v>32.519999999999442</v>
      </c>
      <c r="F282" s="21">
        <v>190000</v>
      </c>
      <c r="G282" s="22">
        <f t="shared" si="66"/>
        <v>0</v>
      </c>
      <c r="H282" s="23">
        <f t="shared" si="67"/>
        <v>0</v>
      </c>
      <c r="I282">
        <f t="shared" si="68"/>
        <v>0</v>
      </c>
      <c r="J282">
        <f t="shared" si="69"/>
        <v>0</v>
      </c>
      <c r="K282" s="23">
        <f t="shared" si="70"/>
        <v>0</v>
      </c>
      <c r="L282" s="23">
        <f t="shared" si="71"/>
        <v>0</v>
      </c>
      <c r="M282">
        <f t="shared" si="72"/>
        <v>1200</v>
      </c>
      <c r="N282" s="23">
        <f t="shared" si="73"/>
        <v>4.32</v>
      </c>
      <c r="O282" s="23">
        <f t="shared" si="64"/>
        <v>4.32</v>
      </c>
      <c r="P282" s="23">
        <f t="shared" si="74"/>
        <v>0.30857142857142861</v>
      </c>
      <c r="Q282" s="23">
        <f t="shared" si="76"/>
        <v>178.99270833333412</v>
      </c>
      <c r="R282" s="23">
        <f t="shared" si="77"/>
        <v>78.540902777777617</v>
      </c>
      <c r="S282">
        <f t="shared" si="75"/>
        <v>0</v>
      </c>
      <c r="T282">
        <f t="shared" si="75"/>
        <v>0</v>
      </c>
    </row>
    <row r="283" spans="1:20" x14ac:dyDescent="0.35">
      <c r="A283" s="181">
        <v>41914</v>
      </c>
      <c r="B283" s="182">
        <v>0</v>
      </c>
      <c r="C283" s="20">
        <f t="shared" si="65"/>
        <v>0</v>
      </c>
      <c r="D283" s="20">
        <f t="shared" si="63"/>
        <v>0.45</v>
      </c>
      <c r="E283" s="20">
        <f t="shared" si="78"/>
        <v>32.069999999999439</v>
      </c>
      <c r="F283" s="21">
        <v>190000</v>
      </c>
      <c r="G283" s="22">
        <f t="shared" si="66"/>
        <v>0</v>
      </c>
      <c r="H283" s="23">
        <f t="shared" si="67"/>
        <v>0</v>
      </c>
      <c r="I283">
        <f t="shared" si="68"/>
        <v>0</v>
      </c>
      <c r="J283">
        <f t="shared" si="69"/>
        <v>0</v>
      </c>
      <c r="K283" s="23">
        <f t="shared" si="70"/>
        <v>0</v>
      </c>
      <c r="L283" s="23">
        <f t="shared" si="71"/>
        <v>0</v>
      </c>
      <c r="M283">
        <f t="shared" si="72"/>
        <v>1200</v>
      </c>
      <c r="N283" s="23">
        <f t="shared" si="73"/>
        <v>4.32</v>
      </c>
      <c r="O283" s="23">
        <f t="shared" si="64"/>
        <v>4.32</v>
      </c>
      <c r="P283" s="23">
        <f t="shared" si="74"/>
        <v>0.30857142857142861</v>
      </c>
      <c r="Q283" s="23">
        <f t="shared" si="76"/>
        <v>179.30127976190556</v>
      </c>
      <c r="R283" s="23">
        <f t="shared" si="77"/>
        <v>78.849474206349043</v>
      </c>
      <c r="S283">
        <f t="shared" si="75"/>
        <v>0</v>
      </c>
      <c r="T283">
        <f t="shared" si="75"/>
        <v>0</v>
      </c>
    </row>
    <row r="284" spans="1:20" x14ac:dyDescent="0.35">
      <c r="A284" s="181">
        <v>41915</v>
      </c>
      <c r="B284" s="182">
        <v>57.8</v>
      </c>
      <c r="C284" s="20">
        <f t="shared" si="65"/>
        <v>2.5</v>
      </c>
      <c r="D284" s="20">
        <f t="shared" si="63"/>
        <v>0.45</v>
      </c>
      <c r="E284" s="20">
        <f t="shared" si="78"/>
        <v>34.119999999999436</v>
      </c>
      <c r="F284" s="21">
        <v>190000</v>
      </c>
      <c r="G284" s="22">
        <f t="shared" si="66"/>
        <v>659722.22222222225</v>
      </c>
      <c r="H284" s="23">
        <f t="shared" si="67"/>
        <v>0.65972222222222221</v>
      </c>
      <c r="I284">
        <f t="shared" si="68"/>
        <v>12500</v>
      </c>
      <c r="J284">
        <f t="shared" si="69"/>
        <v>12.5</v>
      </c>
      <c r="K284" s="23">
        <f t="shared" si="70"/>
        <v>25000000</v>
      </c>
      <c r="L284" s="23">
        <f t="shared" si="71"/>
        <v>25</v>
      </c>
      <c r="M284">
        <f t="shared" si="72"/>
        <v>1200</v>
      </c>
      <c r="N284" s="23">
        <f t="shared" si="73"/>
        <v>4.32</v>
      </c>
      <c r="O284" s="23">
        <f t="shared" si="64"/>
        <v>29.979722222222222</v>
      </c>
      <c r="P284" s="23">
        <f t="shared" si="74"/>
        <v>2.1414087301587301</v>
      </c>
      <c r="Q284" s="23">
        <f t="shared" si="76"/>
        <v>181.44268849206429</v>
      </c>
      <c r="R284" s="23">
        <f t="shared" si="77"/>
        <v>80.990882936507774</v>
      </c>
      <c r="S284">
        <f t="shared" si="75"/>
        <v>0</v>
      </c>
      <c r="T284">
        <f t="shared" si="75"/>
        <v>0</v>
      </c>
    </row>
    <row r="285" spans="1:20" x14ac:dyDescent="0.35">
      <c r="A285" s="181">
        <v>41916</v>
      </c>
      <c r="B285" s="182">
        <v>6</v>
      </c>
      <c r="C285" s="20">
        <f t="shared" si="65"/>
        <v>0.6</v>
      </c>
      <c r="D285" s="20">
        <f t="shared" si="63"/>
        <v>0.45</v>
      </c>
      <c r="E285" s="20">
        <f t="shared" si="78"/>
        <v>34.269999999999435</v>
      </c>
      <c r="F285" s="21">
        <v>190000</v>
      </c>
      <c r="G285" s="22">
        <f t="shared" si="66"/>
        <v>158333.33333333334</v>
      </c>
      <c r="H285" s="23">
        <f t="shared" si="67"/>
        <v>0.15833333333333335</v>
      </c>
      <c r="I285">
        <f t="shared" si="68"/>
        <v>3000</v>
      </c>
      <c r="J285">
        <f t="shared" si="69"/>
        <v>3</v>
      </c>
      <c r="K285" s="23">
        <f t="shared" si="70"/>
        <v>6000000</v>
      </c>
      <c r="L285" s="23">
        <f t="shared" si="71"/>
        <v>6</v>
      </c>
      <c r="M285">
        <f t="shared" si="72"/>
        <v>1200</v>
      </c>
      <c r="N285" s="23">
        <f t="shared" si="73"/>
        <v>4.32</v>
      </c>
      <c r="O285" s="23">
        <f t="shared" si="64"/>
        <v>10.478333333333333</v>
      </c>
      <c r="P285" s="23">
        <f t="shared" si="74"/>
        <v>0.74845238095238109</v>
      </c>
      <c r="Q285" s="23">
        <f t="shared" si="76"/>
        <v>182.19114087301668</v>
      </c>
      <c r="R285" s="23">
        <f t="shared" si="77"/>
        <v>81.73933531746016</v>
      </c>
      <c r="S285">
        <f t="shared" si="75"/>
        <v>0</v>
      </c>
      <c r="T285">
        <f t="shared" si="75"/>
        <v>0</v>
      </c>
    </row>
    <row r="286" spans="1:20" x14ac:dyDescent="0.35">
      <c r="A286" s="181">
        <v>41917</v>
      </c>
      <c r="B286" s="182">
        <v>9.1999999999999993</v>
      </c>
      <c r="C286" s="20">
        <f t="shared" si="65"/>
        <v>0.91999999999999993</v>
      </c>
      <c r="D286" s="20">
        <f t="shared" si="63"/>
        <v>0.45</v>
      </c>
      <c r="E286" s="20">
        <f t="shared" si="78"/>
        <v>34.739999999999434</v>
      </c>
      <c r="F286" s="21">
        <v>190000</v>
      </c>
      <c r="G286" s="22">
        <f t="shared" si="66"/>
        <v>242777.77777777778</v>
      </c>
      <c r="H286" s="23">
        <f t="shared" si="67"/>
        <v>0.24277777777777779</v>
      </c>
      <c r="I286">
        <f t="shared" si="68"/>
        <v>4599.9999999999991</v>
      </c>
      <c r="J286">
        <f t="shared" si="69"/>
        <v>4.5999999999999988</v>
      </c>
      <c r="K286" s="23">
        <f t="shared" si="70"/>
        <v>9199999.9999999981</v>
      </c>
      <c r="L286" s="23">
        <f t="shared" si="71"/>
        <v>9.1999999999999975</v>
      </c>
      <c r="M286">
        <f t="shared" si="72"/>
        <v>1200</v>
      </c>
      <c r="N286" s="23">
        <f t="shared" si="73"/>
        <v>4.32</v>
      </c>
      <c r="O286" s="23">
        <f t="shared" si="64"/>
        <v>13.762777777777776</v>
      </c>
      <c r="P286" s="23">
        <f t="shared" si="74"/>
        <v>0.98305555555555557</v>
      </c>
      <c r="Q286" s="23">
        <f t="shared" si="76"/>
        <v>183.17419642857223</v>
      </c>
      <c r="R286" s="23">
        <f t="shared" si="77"/>
        <v>82.722390873015712</v>
      </c>
      <c r="S286">
        <f t="shared" si="75"/>
        <v>0</v>
      </c>
      <c r="T286">
        <f t="shared" si="75"/>
        <v>0</v>
      </c>
    </row>
    <row r="287" spans="1:20" x14ac:dyDescent="0.35">
      <c r="A287" s="181">
        <v>41918</v>
      </c>
      <c r="B287" s="182">
        <v>0.4</v>
      </c>
      <c r="C287" s="20">
        <f t="shared" si="65"/>
        <v>0.04</v>
      </c>
      <c r="D287" s="20">
        <f t="shared" si="63"/>
        <v>0.45</v>
      </c>
      <c r="E287" s="20">
        <f t="shared" si="78"/>
        <v>34.32999999999943</v>
      </c>
      <c r="F287" s="21">
        <v>190000</v>
      </c>
      <c r="G287" s="22">
        <f t="shared" si="66"/>
        <v>10555.555555555557</v>
      </c>
      <c r="H287" s="23">
        <f t="shared" si="67"/>
        <v>1.0555555555555556E-2</v>
      </c>
      <c r="I287">
        <f t="shared" si="68"/>
        <v>200</v>
      </c>
      <c r="J287">
        <f t="shared" si="69"/>
        <v>0.2</v>
      </c>
      <c r="K287" s="23">
        <f t="shared" si="70"/>
        <v>400000</v>
      </c>
      <c r="L287" s="23">
        <f t="shared" si="71"/>
        <v>0.4</v>
      </c>
      <c r="M287">
        <f t="shared" si="72"/>
        <v>1200</v>
      </c>
      <c r="N287" s="23">
        <f t="shared" si="73"/>
        <v>4.32</v>
      </c>
      <c r="O287" s="23">
        <f t="shared" si="64"/>
        <v>4.7305555555555561</v>
      </c>
      <c r="P287" s="23">
        <f t="shared" si="74"/>
        <v>0.33789682539682547</v>
      </c>
      <c r="Q287" s="23">
        <f t="shared" si="76"/>
        <v>183.51209325396906</v>
      </c>
      <c r="R287" s="23">
        <f t="shared" si="77"/>
        <v>83.060287698412537</v>
      </c>
      <c r="S287">
        <f t="shared" si="75"/>
        <v>0</v>
      </c>
      <c r="T287">
        <f t="shared" si="75"/>
        <v>0</v>
      </c>
    </row>
    <row r="288" spans="1:20" x14ac:dyDescent="0.35">
      <c r="A288" s="181">
        <v>41919</v>
      </c>
      <c r="B288" s="182">
        <v>0</v>
      </c>
      <c r="C288" s="20">
        <f t="shared" si="65"/>
        <v>0</v>
      </c>
      <c r="D288" s="20">
        <f t="shared" si="63"/>
        <v>0.45</v>
      </c>
      <c r="E288" s="20">
        <f t="shared" si="78"/>
        <v>33.879999999999427</v>
      </c>
      <c r="F288" s="21">
        <v>190000</v>
      </c>
      <c r="G288" s="22">
        <f t="shared" si="66"/>
        <v>0</v>
      </c>
      <c r="H288" s="23">
        <f t="shared" si="67"/>
        <v>0</v>
      </c>
      <c r="I288">
        <f t="shared" si="68"/>
        <v>0</v>
      </c>
      <c r="J288">
        <f t="shared" si="69"/>
        <v>0</v>
      </c>
      <c r="K288" s="23">
        <f t="shared" si="70"/>
        <v>0</v>
      </c>
      <c r="L288" s="23">
        <f t="shared" si="71"/>
        <v>0</v>
      </c>
      <c r="M288">
        <f t="shared" si="72"/>
        <v>1200</v>
      </c>
      <c r="N288" s="23">
        <f t="shared" si="73"/>
        <v>4.32</v>
      </c>
      <c r="O288" s="23">
        <f t="shared" si="64"/>
        <v>4.32</v>
      </c>
      <c r="P288" s="23">
        <f t="shared" si="74"/>
        <v>0.30857142857142861</v>
      </c>
      <c r="Q288" s="23">
        <f t="shared" si="76"/>
        <v>183.8206646825405</v>
      </c>
      <c r="R288" s="23">
        <f t="shared" si="77"/>
        <v>83.368859126983963</v>
      </c>
      <c r="S288">
        <f t="shared" si="75"/>
        <v>0</v>
      </c>
      <c r="T288">
        <f t="shared" si="75"/>
        <v>0</v>
      </c>
    </row>
    <row r="289" spans="1:20" x14ac:dyDescent="0.35">
      <c r="A289" s="181">
        <v>41920</v>
      </c>
      <c r="B289" s="182">
        <v>1.4</v>
      </c>
      <c r="C289" s="20">
        <f t="shared" si="65"/>
        <v>0.13999999999999999</v>
      </c>
      <c r="D289" s="20">
        <f t="shared" si="63"/>
        <v>0.45</v>
      </c>
      <c r="E289" s="20">
        <f t="shared" si="78"/>
        <v>33.569999999999425</v>
      </c>
      <c r="F289" s="21">
        <v>190000</v>
      </c>
      <c r="G289" s="22">
        <f t="shared" si="66"/>
        <v>36944.444444444438</v>
      </c>
      <c r="H289" s="23">
        <f t="shared" si="67"/>
        <v>3.6944444444444439E-2</v>
      </c>
      <c r="I289">
        <f t="shared" si="68"/>
        <v>699.99999999999977</v>
      </c>
      <c r="J289">
        <f t="shared" si="69"/>
        <v>0.69999999999999973</v>
      </c>
      <c r="K289" s="23">
        <f t="shared" si="70"/>
        <v>1399999.9999999995</v>
      </c>
      <c r="L289" s="23">
        <f t="shared" si="71"/>
        <v>1.3999999999999995</v>
      </c>
      <c r="M289">
        <f t="shared" si="72"/>
        <v>1200</v>
      </c>
      <c r="N289" s="23">
        <f t="shared" si="73"/>
        <v>4.32</v>
      </c>
      <c r="O289" s="23">
        <f t="shared" si="64"/>
        <v>5.7569444444444438</v>
      </c>
      <c r="P289" s="23">
        <f t="shared" si="74"/>
        <v>0.41121031746031744</v>
      </c>
      <c r="Q289" s="23">
        <f t="shared" si="76"/>
        <v>184.23187500000083</v>
      </c>
      <c r="R289" s="23">
        <f t="shared" si="77"/>
        <v>83.78006944444428</v>
      </c>
      <c r="S289">
        <f t="shared" si="75"/>
        <v>0</v>
      </c>
      <c r="T289">
        <f t="shared" si="75"/>
        <v>0</v>
      </c>
    </row>
    <row r="290" spans="1:20" x14ac:dyDescent="0.35">
      <c r="A290" s="181">
        <v>41921</v>
      </c>
      <c r="B290" s="182">
        <v>1.8</v>
      </c>
      <c r="C290" s="20">
        <f t="shared" si="65"/>
        <v>0.18</v>
      </c>
      <c r="D290" s="20">
        <f t="shared" si="63"/>
        <v>0.45</v>
      </c>
      <c r="E290" s="20">
        <f t="shared" si="78"/>
        <v>33.299999999999422</v>
      </c>
      <c r="F290" s="21">
        <v>190000</v>
      </c>
      <c r="G290" s="22">
        <f t="shared" si="66"/>
        <v>47500</v>
      </c>
      <c r="H290" s="23">
        <f t="shared" si="67"/>
        <v>4.7500000000000001E-2</v>
      </c>
      <c r="I290">
        <f t="shared" si="68"/>
        <v>900</v>
      </c>
      <c r="J290">
        <f t="shared" si="69"/>
        <v>0.9</v>
      </c>
      <c r="K290" s="23">
        <f t="shared" si="70"/>
        <v>1800000</v>
      </c>
      <c r="L290" s="23">
        <f t="shared" si="71"/>
        <v>1.8</v>
      </c>
      <c r="M290">
        <f t="shared" si="72"/>
        <v>1200</v>
      </c>
      <c r="N290" s="23">
        <f t="shared" si="73"/>
        <v>4.32</v>
      </c>
      <c r="O290" s="23">
        <f t="shared" si="64"/>
        <v>6.1675000000000004</v>
      </c>
      <c r="P290" s="23">
        <f t="shared" si="74"/>
        <v>0.44053571428571431</v>
      </c>
      <c r="Q290" s="23">
        <f t="shared" si="76"/>
        <v>184.67241071428654</v>
      </c>
      <c r="R290" s="23">
        <f t="shared" si="77"/>
        <v>84.220605158729995</v>
      </c>
      <c r="S290">
        <f t="shared" si="75"/>
        <v>0</v>
      </c>
      <c r="T290">
        <f t="shared" si="75"/>
        <v>0</v>
      </c>
    </row>
    <row r="291" spans="1:20" x14ac:dyDescent="0.35">
      <c r="A291" s="181">
        <v>41922</v>
      </c>
      <c r="B291" s="182">
        <v>17.8</v>
      </c>
      <c r="C291" s="20">
        <f t="shared" si="65"/>
        <v>1.78</v>
      </c>
      <c r="D291" s="20">
        <f t="shared" si="63"/>
        <v>0.45</v>
      </c>
      <c r="E291" s="20">
        <f t="shared" si="78"/>
        <v>34.62999999999942</v>
      </c>
      <c r="F291" s="21">
        <v>190000</v>
      </c>
      <c r="G291" s="22">
        <f t="shared" si="66"/>
        <v>469722.22222222225</v>
      </c>
      <c r="H291" s="23">
        <f t="shared" si="67"/>
        <v>0.46972222222222226</v>
      </c>
      <c r="I291">
        <f t="shared" si="68"/>
        <v>8900</v>
      </c>
      <c r="J291">
        <f t="shared" si="69"/>
        <v>8.9</v>
      </c>
      <c r="K291" s="23">
        <f t="shared" si="70"/>
        <v>17800000</v>
      </c>
      <c r="L291" s="23">
        <f t="shared" si="71"/>
        <v>17.8</v>
      </c>
      <c r="M291">
        <f t="shared" si="72"/>
        <v>1200</v>
      </c>
      <c r="N291" s="23">
        <f t="shared" si="73"/>
        <v>4.32</v>
      </c>
      <c r="O291" s="23">
        <f t="shared" si="64"/>
        <v>22.589722222222225</v>
      </c>
      <c r="P291" s="23">
        <f t="shared" si="74"/>
        <v>1.6135515873015875</v>
      </c>
      <c r="Q291" s="23">
        <f t="shared" si="76"/>
        <v>186.28596230158814</v>
      </c>
      <c r="R291" s="23">
        <f t="shared" si="77"/>
        <v>85.834156746031582</v>
      </c>
      <c r="S291">
        <f t="shared" si="75"/>
        <v>0</v>
      </c>
      <c r="T291">
        <f t="shared" si="75"/>
        <v>0</v>
      </c>
    </row>
    <row r="292" spans="1:20" x14ac:dyDescent="0.35">
      <c r="A292" s="181">
        <v>41923</v>
      </c>
      <c r="B292" s="182">
        <v>15.4</v>
      </c>
      <c r="C292" s="20">
        <f t="shared" si="65"/>
        <v>1.54</v>
      </c>
      <c r="D292" s="20">
        <f t="shared" si="63"/>
        <v>0.45</v>
      </c>
      <c r="E292" s="20">
        <f t="shared" si="78"/>
        <v>35.719999999999416</v>
      </c>
      <c r="F292" s="21">
        <v>190000</v>
      </c>
      <c r="G292" s="22">
        <f t="shared" si="66"/>
        <v>406388.88888888888</v>
      </c>
      <c r="H292" s="23">
        <f t="shared" si="67"/>
        <v>0.40638888888888886</v>
      </c>
      <c r="I292">
        <f t="shared" si="68"/>
        <v>7700</v>
      </c>
      <c r="J292">
        <f t="shared" si="69"/>
        <v>7.7</v>
      </c>
      <c r="K292" s="23">
        <f t="shared" si="70"/>
        <v>15400000</v>
      </c>
      <c r="L292" s="23">
        <f t="shared" si="71"/>
        <v>15.4</v>
      </c>
      <c r="M292">
        <f t="shared" si="72"/>
        <v>1200</v>
      </c>
      <c r="N292" s="23">
        <f t="shared" si="73"/>
        <v>4.32</v>
      </c>
      <c r="O292" s="23">
        <f t="shared" si="64"/>
        <v>20.126388888888886</v>
      </c>
      <c r="P292" s="23">
        <f t="shared" si="74"/>
        <v>1.4375992063492062</v>
      </c>
      <c r="Q292" s="23">
        <f t="shared" si="76"/>
        <v>187.72356150793735</v>
      </c>
      <c r="R292" s="23">
        <f t="shared" si="77"/>
        <v>87.271755952380786</v>
      </c>
      <c r="S292">
        <f t="shared" si="75"/>
        <v>0</v>
      </c>
      <c r="T292">
        <f t="shared" si="75"/>
        <v>0</v>
      </c>
    </row>
    <row r="293" spans="1:20" x14ac:dyDescent="0.35">
      <c r="A293" s="181">
        <v>41924</v>
      </c>
      <c r="B293" s="182">
        <v>33</v>
      </c>
      <c r="C293" s="20">
        <f t="shared" si="65"/>
        <v>2.5</v>
      </c>
      <c r="D293" s="20">
        <f t="shared" si="63"/>
        <v>0.45</v>
      </c>
      <c r="E293" s="20">
        <f t="shared" si="78"/>
        <v>37.769999999999413</v>
      </c>
      <c r="F293" s="21">
        <v>190000</v>
      </c>
      <c r="G293" s="22">
        <f t="shared" si="66"/>
        <v>659722.22222222225</v>
      </c>
      <c r="H293" s="23">
        <f t="shared" si="67"/>
        <v>0.65972222222222221</v>
      </c>
      <c r="I293">
        <f t="shared" si="68"/>
        <v>12500</v>
      </c>
      <c r="J293">
        <f t="shared" si="69"/>
        <v>12.5</v>
      </c>
      <c r="K293" s="23">
        <f t="shared" si="70"/>
        <v>25000000</v>
      </c>
      <c r="L293" s="23">
        <f t="shared" si="71"/>
        <v>25</v>
      </c>
      <c r="M293">
        <f t="shared" si="72"/>
        <v>1200</v>
      </c>
      <c r="N293" s="23">
        <f t="shared" si="73"/>
        <v>4.32</v>
      </c>
      <c r="O293" s="23">
        <f t="shared" si="64"/>
        <v>29.979722222222222</v>
      </c>
      <c r="P293" s="23">
        <f t="shared" si="74"/>
        <v>2.1414087301587301</v>
      </c>
      <c r="Q293" s="23">
        <f t="shared" si="76"/>
        <v>189.86497023809608</v>
      </c>
      <c r="R293" s="23">
        <f t="shared" si="77"/>
        <v>89.413164682539517</v>
      </c>
      <c r="S293">
        <f t="shared" si="75"/>
        <v>0</v>
      </c>
      <c r="T293">
        <f t="shared" si="75"/>
        <v>0</v>
      </c>
    </row>
    <row r="294" spans="1:20" x14ac:dyDescent="0.35">
      <c r="A294" s="181">
        <v>41925</v>
      </c>
      <c r="B294" s="182">
        <v>31.4</v>
      </c>
      <c r="C294" s="20">
        <f t="shared" si="65"/>
        <v>2.5</v>
      </c>
      <c r="D294" s="20">
        <f t="shared" si="63"/>
        <v>0.45</v>
      </c>
      <c r="E294" s="20">
        <f t="shared" si="78"/>
        <v>39.819999999999411</v>
      </c>
      <c r="F294" s="21">
        <v>190000</v>
      </c>
      <c r="G294" s="22">
        <f t="shared" si="66"/>
        <v>659722.22222222225</v>
      </c>
      <c r="H294" s="23">
        <f t="shared" si="67"/>
        <v>0.65972222222222221</v>
      </c>
      <c r="I294">
        <f t="shared" si="68"/>
        <v>12500</v>
      </c>
      <c r="J294">
        <f t="shared" si="69"/>
        <v>12.5</v>
      </c>
      <c r="K294" s="23">
        <f t="shared" si="70"/>
        <v>25000000</v>
      </c>
      <c r="L294" s="23">
        <f t="shared" si="71"/>
        <v>25</v>
      </c>
      <c r="M294">
        <f t="shared" si="72"/>
        <v>1200</v>
      </c>
      <c r="N294" s="23">
        <f t="shared" si="73"/>
        <v>4.32</v>
      </c>
      <c r="O294" s="23">
        <f t="shared" si="64"/>
        <v>29.979722222222222</v>
      </c>
      <c r="P294" s="23">
        <f t="shared" si="74"/>
        <v>2.1414087301587301</v>
      </c>
      <c r="Q294" s="23">
        <f t="shared" si="76"/>
        <v>192.00637896825481</v>
      </c>
      <c r="R294" s="23">
        <f t="shared" si="77"/>
        <v>91.554573412698247</v>
      </c>
      <c r="S294">
        <f t="shared" si="75"/>
        <v>0</v>
      </c>
      <c r="T294">
        <f t="shared" si="75"/>
        <v>0</v>
      </c>
    </row>
    <row r="295" spans="1:20" x14ac:dyDescent="0.35">
      <c r="A295" s="181">
        <v>41926</v>
      </c>
      <c r="B295" s="182">
        <v>28.4</v>
      </c>
      <c r="C295" s="20">
        <f t="shared" si="65"/>
        <v>2.5</v>
      </c>
      <c r="D295" s="20">
        <f t="shared" si="63"/>
        <v>0.45</v>
      </c>
      <c r="E295" s="20">
        <f t="shared" si="78"/>
        <v>41.869999999999408</v>
      </c>
      <c r="F295" s="21">
        <v>190000</v>
      </c>
      <c r="G295" s="22">
        <f t="shared" si="66"/>
        <v>659722.22222222225</v>
      </c>
      <c r="H295" s="23">
        <f t="shared" si="67"/>
        <v>0.65972222222222221</v>
      </c>
      <c r="I295">
        <f t="shared" si="68"/>
        <v>12500</v>
      </c>
      <c r="J295">
        <f t="shared" si="69"/>
        <v>12.5</v>
      </c>
      <c r="K295" s="23">
        <f t="shared" si="70"/>
        <v>25000000</v>
      </c>
      <c r="L295" s="23">
        <f t="shared" si="71"/>
        <v>25</v>
      </c>
      <c r="M295">
        <f t="shared" si="72"/>
        <v>1200</v>
      </c>
      <c r="N295" s="23">
        <f t="shared" si="73"/>
        <v>4.32</v>
      </c>
      <c r="O295" s="23">
        <f t="shared" si="64"/>
        <v>29.979722222222222</v>
      </c>
      <c r="P295" s="23">
        <f t="shared" si="74"/>
        <v>2.1414087301587301</v>
      </c>
      <c r="Q295" s="23">
        <f t="shared" si="76"/>
        <v>194.14778769841354</v>
      </c>
      <c r="R295" s="23">
        <f t="shared" si="77"/>
        <v>93.695982142856977</v>
      </c>
      <c r="S295">
        <f t="shared" si="75"/>
        <v>0</v>
      </c>
      <c r="T295">
        <f t="shared" si="75"/>
        <v>0</v>
      </c>
    </row>
    <row r="296" spans="1:20" x14ac:dyDescent="0.35">
      <c r="A296" s="181">
        <v>41927</v>
      </c>
      <c r="B296" s="182">
        <v>6.4</v>
      </c>
      <c r="C296" s="20">
        <f t="shared" si="65"/>
        <v>0.64</v>
      </c>
      <c r="D296" s="20">
        <f t="shared" ref="D296:D359" si="79">$B$4/1000</f>
        <v>0.45</v>
      </c>
      <c r="E296" s="20">
        <f t="shared" si="78"/>
        <v>42.059999999999405</v>
      </c>
      <c r="F296" s="21">
        <v>190000</v>
      </c>
      <c r="G296" s="22">
        <f t="shared" si="66"/>
        <v>168888.88888888891</v>
      </c>
      <c r="H296" s="23">
        <f t="shared" si="67"/>
        <v>0.16888888888888889</v>
      </c>
      <c r="I296">
        <f t="shared" si="68"/>
        <v>3200</v>
      </c>
      <c r="J296">
        <f t="shared" si="69"/>
        <v>3.2</v>
      </c>
      <c r="K296" s="23">
        <f t="shared" si="70"/>
        <v>6400000</v>
      </c>
      <c r="L296" s="23">
        <f t="shared" si="71"/>
        <v>6.4</v>
      </c>
      <c r="M296">
        <f t="shared" si="72"/>
        <v>1200</v>
      </c>
      <c r="N296" s="23">
        <f t="shared" si="73"/>
        <v>4.32</v>
      </c>
      <c r="O296" s="23">
        <f t="shared" si="64"/>
        <v>10.888888888888889</v>
      </c>
      <c r="P296" s="23">
        <f t="shared" si="74"/>
        <v>0.7777777777777779</v>
      </c>
      <c r="Q296" s="23">
        <f t="shared" si="76"/>
        <v>194.92556547619131</v>
      </c>
      <c r="R296" s="23">
        <f t="shared" si="77"/>
        <v>94.473759920634748</v>
      </c>
      <c r="S296">
        <f t="shared" si="75"/>
        <v>0</v>
      </c>
      <c r="T296">
        <f t="shared" si="75"/>
        <v>0</v>
      </c>
    </row>
    <row r="297" spans="1:20" x14ac:dyDescent="0.35">
      <c r="A297" s="181">
        <v>41928</v>
      </c>
      <c r="B297" s="182">
        <v>17.2</v>
      </c>
      <c r="C297" s="20">
        <f t="shared" si="65"/>
        <v>1.72</v>
      </c>
      <c r="D297" s="20">
        <f t="shared" si="79"/>
        <v>0.45</v>
      </c>
      <c r="E297" s="20">
        <f t="shared" si="78"/>
        <v>43.329999999999401</v>
      </c>
      <c r="F297" s="21">
        <v>190000</v>
      </c>
      <c r="G297" s="22">
        <f t="shared" si="66"/>
        <v>453888.88888888893</v>
      </c>
      <c r="H297" s="23">
        <f t="shared" si="67"/>
        <v>0.45388888888888895</v>
      </c>
      <c r="I297">
        <f t="shared" si="68"/>
        <v>8600</v>
      </c>
      <c r="J297">
        <f t="shared" si="69"/>
        <v>8.6</v>
      </c>
      <c r="K297" s="23">
        <f t="shared" si="70"/>
        <v>17200000</v>
      </c>
      <c r="L297" s="23">
        <f t="shared" si="71"/>
        <v>17.2</v>
      </c>
      <c r="M297">
        <f t="shared" si="72"/>
        <v>1200</v>
      </c>
      <c r="N297" s="23">
        <f t="shared" si="73"/>
        <v>4.32</v>
      </c>
      <c r="O297" s="23">
        <f t="shared" si="64"/>
        <v>21.97388888888889</v>
      </c>
      <c r="P297" s="23">
        <f t="shared" si="74"/>
        <v>1.5695634920634922</v>
      </c>
      <c r="Q297" s="23">
        <f t="shared" si="76"/>
        <v>196.49512896825479</v>
      </c>
      <c r="R297" s="23">
        <f t="shared" si="77"/>
        <v>96.043323412698243</v>
      </c>
      <c r="S297">
        <f t="shared" si="75"/>
        <v>0</v>
      </c>
      <c r="T297">
        <f t="shared" si="75"/>
        <v>0</v>
      </c>
    </row>
    <row r="298" spans="1:20" x14ac:dyDescent="0.35">
      <c r="A298" s="181">
        <v>41929</v>
      </c>
      <c r="B298" s="182">
        <v>27</v>
      </c>
      <c r="C298" s="20">
        <f t="shared" si="65"/>
        <v>2.5</v>
      </c>
      <c r="D298" s="20">
        <f t="shared" si="79"/>
        <v>0.45</v>
      </c>
      <c r="E298" s="20">
        <f t="shared" si="78"/>
        <v>45.379999999999399</v>
      </c>
      <c r="F298" s="21">
        <v>190000</v>
      </c>
      <c r="G298" s="22">
        <f t="shared" si="66"/>
        <v>659722.22222222225</v>
      </c>
      <c r="H298" s="23">
        <f t="shared" si="67"/>
        <v>0.65972222222222221</v>
      </c>
      <c r="I298">
        <f t="shared" si="68"/>
        <v>12500</v>
      </c>
      <c r="J298">
        <f t="shared" si="69"/>
        <v>12.5</v>
      </c>
      <c r="K298" s="23">
        <f t="shared" si="70"/>
        <v>25000000</v>
      </c>
      <c r="L298" s="23">
        <f t="shared" si="71"/>
        <v>25</v>
      </c>
      <c r="M298">
        <f t="shared" si="72"/>
        <v>1200</v>
      </c>
      <c r="N298" s="23">
        <f t="shared" si="73"/>
        <v>4.32</v>
      </c>
      <c r="O298" s="23">
        <f t="shared" si="64"/>
        <v>29.979722222222222</v>
      </c>
      <c r="P298" s="23">
        <f t="shared" si="74"/>
        <v>2.1414087301587301</v>
      </c>
      <c r="Q298" s="23">
        <f t="shared" si="76"/>
        <v>198.63653769841352</v>
      </c>
      <c r="R298" s="23">
        <f t="shared" si="77"/>
        <v>98.184732142856973</v>
      </c>
      <c r="S298">
        <f t="shared" si="75"/>
        <v>0</v>
      </c>
      <c r="T298">
        <f t="shared" si="75"/>
        <v>0</v>
      </c>
    </row>
    <row r="299" spans="1:20" x14ac:dyDescent="0.35">
      <c r="A299" s="181">
        <v>41930</v>
      </c>
      <c r="B299" s="182">
        <v>16.8</v>
      </c>
      <c r="C299" s="20">
        <f t="shared" si="65"/>
        <v>1.6800000000000002</v>
      </c>
      <c r="D299" s="20">
        <f t="shared" si="79"/>
        <v>0.45</v>
      </c>
      <c r="E299" s="20">
        <f t="shared" si="78"/>
        <v>46.609999999999395</v>
      </c>
      <c r="F299" s="21">
        <v>190000</v>
      </c>
      <c r="G299" s="22">
        <f t="shared" si="66"/>
        <v>443333.33333333343</v>
      </c>
      <c r="H299" s="23">
        <f t="shared" si="67"/>
        <v>0.44333333333333341</v>
      </c>
      <c r="I299">
        <f t="shared" si="68"/>
        <v>8400.0000000000018</v>
      </c>
      <c r="J299">
        <f t="shared" si="69"/>
        <v>8.4000000000000021</v>
      </c>
      <c r="K299" s="23">
        <f t="shared" si="70"/>
        <v>16800000.000000004</v>
      </c>
      <c r="L299" s="23">
        <f t="shared" si="71"/>
        <v>16.800000000000004</v>
      </c>
      <c r="M299">
        <f t="shared" si="72"/>
        <v>1200</v>
      </c>
      <c r="N299" s="23">
        <f t="shared" si="73"/>
        <v>4.32</v>
      </c>
      <c r="O299" s="23">
        <f t="shared" si="64"/>
        <v>21.56333333333334</v>
      </c>
      <c r="P299" s="23">
        <f t="shared" si="74"/>
        <v>1.5402380952380956</v>
      </c>
      <c r="Q299" s="23">
        <f t="shared" si="76"/>
        <v>200.17677579365161</v>
      </c>
      <c r="R299" s="23">
        <f t="shared" si="77"/>
        <v>99.724970238095068</v>
      </c>
      <c r="S299">
        <f t="shared" si="75"/>
        <v>0</v>
      </c>
      <c r="T299">
        <f t="shared" si="75"/>
        <v>0</v>
      </c>
    </row>
    <row r="300" spans="1:20" x14ac:dyDescent="0.35">
      <c r="A300" s="181">
        <v>41931</v>
      </c>
      <c r="B300" s="182">
        <v>46.2</v>
      </c>
      <c r="C300" s="20">
        <f t="shared" si="65"/>
        <v>2.5</v>
      </c>
      <c r="D300" s="20">
        <f t="shared" si="79"/>
        <v>0.45</v>
      </c>
      <c r="E300" s="20">
        <f t="shared" si="78"/>
        <v>48.659999999999393</v>
      </c>
      <c r="F300" s="21">
        <v>190000</v>
      </c>
      <c r="G300" s="22">
        <f t="shared" si="66"/>
        <v>659722.22222222225</v>
      </c>
      <c r="H300" s="23">
        <f t="shared" si="67"/>
        <v>0.65972222222222221</v>
      </c>
      <c r="I300">
        <f t="shared" si="68"/>
        <v>12500</v>
      </c>
      <c r="J300">
        <f t="shared" si="69"/>
        <v>12.5</v>
      </c>
      <c r="K300" s="23">
        <f t="shared" si="70"/>
        <v>25000000</v>
      </c>
      <c r="L300" s="23">
        <f t="shared" si="71"/>
        <v>25</v>
      </c>
      <c r="M300">
        <f t="shared" si="72"/>
        <v>1200</v>
      </c>
      <c r="N300" s="23">
        <f t="shared" si="73"/>
        <v>4.32</v>
      </c>
      <c r="O300" s="23">
        <f t="shared" si="64"/>
        <v>29.979722222222222</v>
      </c>
      <c r="P300" s="23">
        <f t="shared" si="74"/>
        <v>2.1414087301587301</v>
      </c>
      <c r="Q300" s="23">
        <f t="shared" si="76"/>
        <v>202.31818452381034</v>
      </c>
      <c r="R300" s="23">
        <f t="shared" si="77"/>
        <v>0</v>
      </c>
      <c r="S300">
        <f t="shared" si="75"/>
        <v>0</v>
      </c>
      <c r="T300">
        <f t="shared" si="75"/>
        <v>1</v>
      </c>
    </row>
    <row r="301" spans="1:20" x14ac:dyDescent="0.35">
      <c r="A301" s="181">
        <v>41932</v>
      </c>
      <c r="B301" s="182">
        <v>10.8</v>
      </c>
      <c r="C301" s="20">
        <f t="shared" si="65"/>
        <v>1.08</v>
      </c>
      <c r="D301" s="20">
        <f t="shared" si="79"/>
        <v>0.45</v>
      </c>
      <c r="E301" s="20">
        <f t="shared" si="78"/>
        <v>49.289999999999388</v>
      </c>
      <c r="F301" s="21">
        <v>190000</v>
      </c>
      <c r="G301" s="22">
        <f t="shared" si="66"/>
        <v>285000</v>
      </c>
      <c r="H301" s="23">
        <f t="shared" si="67"/>
        <v>0.28499999999999998</v>
      </c>
      <c r="I301">
        <f t="shared" si="68"/>
        <v>5400</v>
      </c>
      <c r="J301">
        <f t="shared" si="69"/>
        <v>5.4</v>
      </c>
      <c r="K301" s="23">
        <f t="shared" si="70"/>
        <v>10800000</v>
      </c>
      <c r="L301" s="23">
        <f t="shared" si="71"/>
        <v>10.8</v>
      </c>
      <c r="M301">
        <f t="shared" si="72"/>
        <v>1200</v>
      </c>
      <c r="N301" s="23">
        <f t="shared" si="73"/>
        <v>4.32</v>
      </c>
      <c r="O301" s="23">
        <f t="shared" si="64"/>
        <v>15.405000000000001</v>
      </c>
      <c r="P301" s="23">
        <f t="shared" si="74"/>
        <v>1.100357142857143</v>
      </c>
      <c r="Q301" s="23">
        <f t="shared" si="76"/>
        <v>203.41854166666749</v>
      </c>
      <c r="R301" s="23">
        <f t="shared" si="77"/>
        <v>1.100357142857143</v>
      </c>
      <c r="S301">
        <f t="shared" si="75"/>
        <v>0</v>
      </c>
      <c r="T301">
        <f t="shared" si="75"/>
        <v>0</v>
      </c>
    </row>
    <row r="302" spans="1:20" x14ac:dyDescent="0.35">
      <c r="A302" s="181">
        <v>41933</v>
      </c>
      <c r="B302" s="182">
        <v>40.200000000000003</v>
      </c>
      <c r="C302" s="20">
        <f t="shared" si="65"/>
        <v>2.5</v>
      </c>
      <c r="D302" s="20">
        <f t="shared" si="79"/>
        <v>0.45</v>
      </c>
      <c r="E302" s="20">
        <f t="shared" si="78"/>
        <v>51.339999999999385</v>
      </c>
      <c r="F302" s="21">
        <v>190000</v>
      </c>
      <c r="G302" s="22">
        <f t="shared" si="66"/>
        <v>659722.22222222225</v>
      </c>
      <c r="H302" s="23">
        <f t="shared" si="67"/>
        <v>0.65972222222222221</v>
      </c>
      <c r="I302">
        <f t="shared" si="68"/>
        <v>12500</v>
      </c>
      <c r="J302">
        <f t="shared" si="69"/>
        <v>12.5</v>
      </c>
      <c r="K302" s="23">
        <f t="shared" si="70"/>
        <v>25000000</v>
      </c>
      <c r="L302" s="23">
        <f t="shared" si="71"/>
        <v>25</v>
      </c>
      <c r="M302">
        <f t="shared" si="72"/>
        <v>1200</v>
      </c>
      <c r="N302" s="23">
        <f t="shared" si="73"/>
        <v>4.32</v>
      </c>
      <c r="O302" s="23">
        <f t="shared" si="64"/>
        <v>29.979722222222222</v>
      </c>
      <c r="P302" s="23">
        <f t="shared" si="74"/>
        <v>2.1414087301587301</v>
      </c>
      <c r="Q302" s="23">
        <f t="shared" si="76"/>
        <v>205.55995039682622</v>
      </c>
      <c r="R302" s="23">
        <f t="shared" si="77"/>
        <v>3.2417658730158729</v>
      </c>
      <c r="S302">
        <f t="shared" si="75"/>
        <v>0</v>
      </c>
      <c r="T302">
        <f t="shared" si="75"/>
        <v>0</v>
      </c>
    </row>
    <row r="303" spans="1:20" x14ac:dyDescent="0.35">
      <c r="A303" s="181">
        <v>41934</v>
      </c>
      <c r="B303" s="182">
        <v>21.4</v>
      </c>
      <c r="C303" s="20">
        <f t="shared" si="65"/>
        <v>2.1399999999999997</v>
      </c>
      <c r="D303" s="20">
        <f t="shared" si="79"/>
        <v>0.45</v>
      </c>
      <c r="E303" s="20">
        <f t="shared" si="78"/>
        <v>53.029999999999383</v>
      </c>
      <c r="F303" s="21">
        <v>190000</v>
      </c>
      <c r="G303" s="22">
        <f t="shared" si="66"/>
        <v>564722.22222222213</v>
      </c>
      <c r="H303" s="23">
        <f t="shared" si="67"/>
        <v>0.56472222222222213</v>
      </c>
      <c r="I303">
        <f t="shared" si="68"/>
        <v>10699.999999999996</v>
      </c>
      <c r="J303">
        <f t="shared" si="69"/>
        <v>10.699999999999996</v>
      </c>
      <c r="K303" s="23">
        <f t="shared" si="70"/>
        <v>21399999.999999993</v>
      </c>
      <c r="L303" s="23">
        <f t="shared" si="71"/>
        <v>21.399999999999991</v>
      </c>
      <c r="M303">
        <f t="shared" si="72"/>
        <v>1200</v>
      </c>
      <c r="N303" s="23">
        <f t="shared" si="73"/>
        <v>4.32</v>
      </c>
      <c r="O303" s="23">
        <f t="shared" si="64"/>
        <v>26.284722222222214</v>
      </c>
      <c r="P303" s="23">
        <f t="shared" si="74"/>
        <v>1.8774801587301584</v>
      </c>
      <c r="Q303" s="23">
        <f t="shared" si="76"/>
        <v>207.43743055555638</v>
      </c>
      <c r="R303" s="23">
        <f t="shared" si="77"/>
        <v>5.1192460317460311</v>
      </c>
      <c r="S303">
        <f t="shared" si="75"/>
        <v>0</v>
      </c>
      <c r="T303">
        <f t="shared" si="75"/>
        <v>0</v>
      </c>
    </row>
    <row r="304" spans="1:20" x14ac:dyDescent="0.35">
      <c r="A304" s="181">
        <v>41935</v>
      </c>
      <c r="B304" s="182">
        <v>9.4</v>
      </c>
      <c r="C304" s="20">
        <f t="shared" si="65"/>
        <v>0.94000000000000006</v>
      </c>
      <c r="D304" s="20">
        <f t="shared" si="79"/>
        <v>0.45</v>
      </c>
      <c r="E304" s="20">
        <f t="shared" si="78"/>
        <v>53.519999999999378</v>
      </c>
      <c r="F304" s="21">
        <v>190000</v>
      </c>
      <c r="G304" s="22">
        <f t="shared" si="66"/>
        <v>248055.55555555556</v>
      </c>
      <c r="H304" s="23">
        <f t="shared" si="67"/>
        <v>0.24805555555555556</v>
      </c>
      <c r="I304">
        <f t="shared" si="68"/>
        <v>4700.0000000000009</v>
      </c>
      <c r="J304">
        <f t="shared" si="69"/>
        <v>4.7000000000000011</v>
      </c>
      <c r="K304" s="23">
        <f t="shared" si="70"/>
        <v>9400000.0000000019</v>
      </c>
      <c r="L304" s="23">
        <f t="shared" si="71"/>
        <v>9.4000000000000021</v>
      </c>
      <c r="M304">
        <f t="shared" si="72"/>
        <v>1200</v>
      </c>
      <c r="N304" s="23">
        <f t="shared" si="73"/>
        <v>4.32</v>
      </c>
      <c r="O304" s="23">
        <f t="shared" si="64"/>
        <v>13.968055555555559</v>
      </c>
      <c r="P304" s="23">
        <f t="shared" si="74"/>
        <v>0.9977182539682542</v>
      </c>
      <c r="Q304" s="23">
        <f t="shared" si="76"/>
        <v>208.43514880952463</v>
      </c>
      <c r="R304" s="23">
        <f t="shared" si="77"/>
        <v>6.1169642857142854</v>
      </c>
      <c r="S304">
        <f t="shared" si="75"/>
        <v>0</v>
      </c>
      <c r="T304">
        <f t="shared" si="75"/>
        <v>0</v>
      </c>
    </row>
    <row r="305" spans="1:20" x14ac:dyDescent="0.35">
      <c r="A305" s="181">
        <v>41936</v>
      </c>
      <c r="B305" s="182">
        <v>1.6</v>
      </c>
      <c r="C305" s="20">
        <f t="shared" si="65"/>
        <v>0.16</v>
      </c>
      <c r="D305" s="20">
        <f t="shared" si="79"/>
        <v>0.45</v>
      </c>
      <c r="E305" s="20">
        <f t="shared" si="78"/>
        <v>53.229999999999372</v>
      </c>
      <c r="F305" s="21">
        <v>190000</v>
      </c>
      <c r="G305" s="22">
        <f t="shared" si="66"/>
        <v>42222.222222222226</v>
      </c>
      <c r="H305" s="23">
        <f t="shared" si="67"/>
        <v>4.2222222222222223E-2</v>
      </c>
      <c r="I305">
        <f t="shared" si="68"/>
        <v>800</v>
      </c>
      <c r="J305">
        <f t="shared" si="69"/>
        <v>0.8</v>
      </c>
      <c r="K305" s="23">
        <f t="shared" si="70"/>
        <v>1600000</v>
      </c>
      <c r="L305" s="23">
        <f t="shared" si="71"/>
        <v>1.6</v>
      </c>
      <c r="M305">
        <f t="shared" si="72"/>
        <v>1200</v>
      </c>
      <c r="N305" s="23">
        <f t="shared" si="73"/>
        <v>4.32</v>
      </c>
      <c r="O305" s="23">
        <f t="shared" si="64"/>
        <v>5.9622222222222225</v>
      </c>
      <c r="P305" s="23">
        <f t="shared" si="74"/>
        <v>0.4258730158730159</v>
      </c>
      <c r="Q305" s="23">
        <f t="shared" si="76"/>
        <v>208.86102182539764</v>
      </c>
      <c r="R305" s="23">
        <f t="shared" si="77"/>
        <v>6.5428373015873014</v>
      </c>
      <c r="S305">
        <f t="shared" si="75"/>
        <v>0</v>
      </c>
      <c r="T305">
        <f t="shared" si="75"/>
        <v>0</v>
      </c>
    </row>
    <row r="306" spans="1:20" x14ac:dyDescent="0.35">
      <c r="A306" s="181">
        <v>41937</v>
      </c>
      <c r="B306" s="182">
        <v>21.8</v>
      </c>
      <c r="C306" s="20">
        <f t="shared" si="65"/>
        <v>2.1800000000000002</v>
      </c>
      <c r="D306" s="20">
        <f t="shared" si="79"/>
        <v>0.45</v>
      </c>
      <c r="E306" s="20">
        <f t="shared" si="78"/>
        <v>54.959999999999368</v>
      </c>
      <c r="F306" s="21">
        <v>190000</v>
      </c>
      <c r="G306" s="22">
        <f t="shared" si="66"/>
        <v>575277.77777777787</v>
      </c>
      <c r="H306" s="23">
        <f t="shared" si="67"/>
        <v>0.57527777777777789</v>
      </c>
      <c r="I306">
        <f t="shared" si="68"/>
        <v>10900</v>
      </c>
      <c r="J306">
        <f t="shared" si="69"/>
        <v>10.9</v>
      </c>
      <c r="K306" s="23">
        <f t="shared" si="70"/>
        <v>21800000</v>
      </c>
      <c r="L306" s="23">
        <f t="shared" si="71"/>
        <v>21.8</v>
      </c>
      <c r="M306">
        <f t="shared" si="72"/>
        <v>1200</v>
      </c>
      <c r="N306" s="23">
        <f t="shared" si="73"/>
        <v>4.32</v>
      </c>
      <c r="O306" s="23">
        <f t="shared" si="64"/>
        <v>26.695277777777779</v>
      </c>
      <c r="P306" s="23">
        <f t="shared" si="74"/>
        <v>1.9068055555555556</v>
      </c>
      <c r="Q306" s="23">
        <f t="shared" si="76"/>
        <v>210.76782738095321</v>
      </c>
      <c r="R306" s="23">
        <f t="shared" si="77"/>
        <v>8.449642857142857</v>
      </c>
      <c r="S306">
        <f t="shared" si="75"/>
        <v>0</v>
      </c>
      <c r="T306">
        <f t="shared" si="75"/>
        <v>0</v>
      </c>
    </row>
    <row r="307" spans="1:20" x14ac:dyDescent="0.35">
      <c r="A307" s="181">
        <v>41938</v>
      </c>
      <c r="B307" s="182">
        <v>2.4</v>
      </c>
      <c r="C307" s="20">
        <f t="shared" si="65"/>
        <v>0.24</v>
      </c>
      <c r="D307" s="20">
        <f t="shared" si="79"/>
        <v>0.45</v>
      </c>
      <c r="E307" s="20">
        <f t="shared" si="78"/>
        <v>54.749999999999368</v>
      </c>
      <c r="F307" s="21">
        <v>190000</v>
      </c>
      <c r="G307" s="22">
        <f t="shared" si="66"/>
        <v>63333.333333333336</v>
      </c>
      <c r="H307" s="23">
        <f t="shared" si="67"/>
        <v>6.3333333333333339E-2</v>
      </c>
      <c r="I307">
        <f t="shared" si="68"/>
        <v>1200</v>
      </c>
      <c r="J307">
        <f t="shared" si="69"/>
        <v>1.2</v>
      </c>
      <c r="K307" s="23">
        <f t="shared" si="70"/>
        <v>2400000</v>
      </c>
      <c r="L307" s="23">
        <f t="shared" si="71"/>
        <v>2.4</v>
      </c>
      <c r="M307">
        <f t="shared" si="72"/>
        <v>1200</v>
      </c>
      <c r="N307" s="23">
        <f t="shared" si="73"/>
        <v>4.32</v>
      </c>
      <c r="O307" s="23">
        <f t="shared" si="64"/>
        <v>6.7833333333333341</v>
      </c>
      <c r="P307" s="23">
        <f t="shared" si="74"/>
        <v>0.48452380952380963</v>
      </c>
      <c r="Q307" s="23">
        <f t="shared" si="76"/>
        <v>211.25235119047701</v>
      </c>
      <c r="R307" s="23">
        <f t="shared" si="77"/>
        <v>8.9341666666666661</v>
      </c>
      <c r="S307">
        <f t="shared" si="75"/>
        <v>0</v>
      </c>
      <c r="T307">
        <f t="shared" si="75"/>
        <v>0</v>
      </c>
    </row>
    <row r="308" spans="1:20" x14ac:dyDescent="0.35">
      <c r="A308" s="181">
        <v>41939</v>
      </c>
      <c r="B308" s="182">
        <v>33.6</v>
      </c>
      <c r="C308" s="20">
        <f t="shared" si="65"/>
        <v>2.5</v>
      </c>
      <c r="D308" s="20">
        <f t="shared" si="79"/>
        <v>0.45</v>
      </c>
      <c r="E308" s="20">
        <f t="shared" si="78"/>
        <v>56.799999999999365</v>
      </c>
      <c r="F308" s="21">
        <v>190000</v>
      </c>
      <c r="G308" s="22">
        <f t="shared" si="66"/>
        <v>659722.22222222225</v>
      </c>
      <c r="H308" s="23">
        <f t="shared" si="67"/>
        <v>0.65972222222222221</v>
      </c>
      <c r="I308">
        <f t="shared" si="68"/>
        <v>12500</v>
      </c>
      <c r="J308">
        <f t="shared" si="69"/>
        <v>12.5</v>
      </c>
      <c r="K308" s="23">
        <f t="shared" si="70"/>
        <v>25000000</v>
      </c>
      <c r="L308" s="23">
        <f t="shared" si="71"/>
        <v>25</v>
      </c>
      <c r="M308">
        <f t="shared" si="72"/>
        <v>1200</v>
      </c>
      <c r="N308" s="23">
        <f t="shared" si="73"/>
        <v>4.32</v>
      </c>
      <c r="O308" s="23">
        <f t="shared" si="64"/>
        <v>29.979722222222222</v>
      </c>
      <c r="P308" s="23">
        <f t="shared" si="74"/>
        <v>2.1414087301587301</v>
      </c>
      <c r="Q308" s="23">
        <f t="shared" si="76"/>
        <v>213.39375992063574</v>
      </c>
      <c r="R308" s="23">
        <f t="shared" si="77"/>
        <v>11.075575396825396</v>
      </c>
      <c r="S308">
        <f t="shared" si="75"/>
        <v>0</v>
      </c>
      <c r="T308">
        <f t="shared" si="75"/>
        <v>0</v>
      </c>
    </row>
    <row r="309" spans="1:20" x14ac:dyDescent="0.35">
      <c r="A309" s="181">
        <v>41940</v>
      </c>
      <c r="B309" s="182">
        <v>24.4</v>
      </c>
      <c r="C309" s="20">
        <f t="shared" si="65"/>
        <v>2.44</v>
      </c>
      <c r="D309" s="20">
        <f t="shared" si="79"/>
        <v>0.45</v>
      </c>
      <c r="E309" s="20">
        <f t="shared" si="78"/>
        <v>58.78999999999936</v>
      </c>
      <c r="F309" s="21">
        <v>190000</v>
      </c>
      <c r="G309" s="22">
        <f t="shared" si="66"/>
        <v>643888.88888888888</v>
      </c>
      <c r="H309" s="23">
        <f t="shared" si="67"/>
        <v>0.64388888888888884</v>
      </c>
      <c r="I309">
        <f t="shared" si="68"/>
        <v>12200</v>
      </c>
      <c r="J309">
        <f t="shared" si="69"/>
        <v>12.2</v>
      </c>
      <c r="K309" s="23">
        <f t="shared" si="70"/>
        <v>24400000</v>
      </c>
      <c r="L309" s="23">
        <f t="shared" si="71"/>
        <v>24.4</v>
      </c>
      <c r="M309">
        <f t="shared" si="72"/>
        <v>1200</v>
      </c>
      <c r="N309" s="23">
        <f t="shared" si="73"/>
        <v>4.32</v>
      </c>
      <c r="O309" s="23">
        <f t="shared" si="64"/>
        <v>29.363888888888887</v>
      </c>
      <c r="P309" s="23">
        <f t="shared" si="74"/>
        <v>2.0974206349206348</v>
      </c>
      <c r="Q309" s="23">
        <f t="shared" si="76"/>
        <v>215.49118055555638</v>
      </c>
      <c r="R309" s="23">
        <f t="shared" si="77"/>
        <v>13.172996031746031</v>
      </c>
      <c r="S309">
        <f t="shared" si="75"/>
        <v>0</v>
      </c>
      <c r="T309">
        <f t="shared" si="75"/>
        <v>0</v>
      </c>
    </row>
    <row r="310" spans="1:20" x14ac:dyDescent="0.35">
      <c r="A310" s="181">
        <v>41941</v>
      </c>
      <c r="B310" s="182">
        <v>7</v>
      </c>
      <c r="C310" s="20">
        <f t="shared" si="65"/>
        <v>0.70000000000000007</v>
      </c>
      <c r="D310" s="20">
        <f t="shared" si="79"/>
        <v>0.45</v>
      </c>
      <c r="E310" s="20">
        <f t="shared" si="78"/>
        <v>59.03999999999936</v>
      </c>
      <c r="F310" s="21">
        <v>190000</v>
      </c>
      <c r="G310" s="22">
        <f t="shared" si="66"/>
        <v>184722.22222222222</v>
      </c>
      <c r="H310" s="23">
        <f t="shared" si="67"/>
        <v>0.18472222222222223</v>
      </c>
      <c r="I310">
        <f t="shared" si="68"/>
        <v>3500.0000000000009</v>
      </c>
      <c r="J310">
        <f t="shared" si="69"/>
        <v>3.5000000000000009</v>
      </c>
      <c r="K310" s="23">
        <f t="shared" si="70"/>
        <v>7000000.0000000019</v>
      </c>
      <c r="L310" s="23">
        <f t="shared" si="71"/>
        <v>7.0000000000000018</v>
      </c>
      <c r="M310">
        <f t="shared" si="72"/>
        <v>1200</v>
      </c>
      <c r="N310" s="23">
        <f t="shared" si="73"/>
        <v>4.32</v>
      </c>
      <c r="O310" s="23">
        <f t="shared" si="64"/>
        <v>11.504722222222224</v>
      </c>
      <c r="P310" s="23">
        <f t="shared" si="74"/>
        <v>0.82176587301587312</v>
      </c>
      <c r="Q310" s="23">
        <f t="shared" si="76"/>
        <v>216.31294642857225</v>
      </c>
      <c r="R310" s="23">
        <f t="shared" si="77"/>
        <v>13.994761904761905</v>
      </c>
      <c r="S310">
        <f t="shared" si="75"/>
        <v>0</v>
      </c>
      <c r="T310">
        <f t="shared" si="75"/>
        <v>0</v>
      </c>
    </row>
    <row r="311" spans="1:20" x14ac:dyDescent="0.35">
      <c r="A311" s="181">
        <v>41942</v>
      </c>
      <c r="B311" s="182">
        <v>9</v>
      </c>
      <c r="C311" s="20">
        <f t="shared" si="65"/>
        <v>0.89999999999999991</v>
      </c>
      <c r="D311" s="20">
        <f t="shared" si="79"/>
        <v>0.45</v>
      </c>
      <c r="E311" s="20">
        <f t="shared" si="78"/>
        <v>59.489999999999355</v>
      </c>
      <c r="F311" s="21">
        <v>190000</v>
      </c>
      <c r="G311" s="22">
        <f t="shared" si="66"/>
        <v>237499.99999999997</v>
      </c>
      <c r="H311" s="23">
        <f t="shared" si="67"/>
        <v>0.23749999999999996</v>
      </c>
      <c r="I311">
        <f t="shared" si="68"/>
        <v>4499.9999999999991</v>
      </c>
      <c r="J311">
        <f t="shared" si="69"/>
        <v>4.4999999999999991</v>
      </c>
      <c r="K311" s="23">
        <f t="shared" si="70"/>
        <v>8999999.9999999981</v>
      </c>
      <c r="L311" s="23">
        <f t="shared" si="71"/>
        <v>8.9999999999999982</v>
      </c>
      <c r="M311">
        <f t="shared" si="72"/>
        <v>1200</v>
      </c>
      <c r="N311" s="23">
        <f t="shared" si="73"/>
        <v>4.32</v>
      </c>
      <c r="O311" s="23">
        <f t="shared" si="64"/>
        <v>13.557499999999999</v>
      </c>
      <c r="P311" s="23">
        <f t="shared" si="74"/>
        <v>0.96839285714285717</v>
      </c>
      <c r="Q311" s="23">
        <f t="shared" si="76"/>
        <v>217.28133928571509</v>
      </c>
      <c r="R311" s="23">
        <f t="shared" si="77"/>
        <v>14.963154761904763</v>
      </c>
      <c r="S311">
        <f t="shared" si="75"/>
        <v>0</v>
      </c>
      <c r="T311">
        <f t="shared" si="75"/>
        <v>0</v>
      </c>
    </row>
    <row r="312" spans="1:20" x14ac:dyDescent="0.35">
      <c r="A312" s="181">
        <v>41943</v>
      </c>
      <c r="B312" s="182">
        <v>15</v>
      </c>
      <c r="C312" s="20">
        <f t="shared" si="65"/>
        <v>1.5</v>
      </c>
      <c r="D312" s="20">
        <f t="shared" si="79"/>
        <v>0.45</v>
      </c>
      <c r="E312" s="20">
        <f t="shared" si="78"/>
        <v>60.539999999999353</v>
      </c>
      <c r="F312" s="21">
        <v>190000</v>
      </c>
      <c r="G312" s="22">
        <f t="shared" si="66"/>
        <v>395833.33333333337</v>
      </c>
      <c r="H312" s="23">
        <f t="shared" si="67"/>
        <v>0.39583333333333337</v>
      </c>
      <c r="I312">
        <f t="shared" si="68"/>
        <v>7500</v>
      </c>
      <c r="J312">
        <f t="shared" si="69"/>
        <v>7.5</v>
      </c>
      <c r="K312" s="23">
        <f t="shared" si="70"/>
        <v>15000000</v>
      </c>
      <c r="L312" s="23">
        <f t="shared" si="71"/>
        <v>15</v>
      </c>
      <c r="M312">
        <f t="shared" si="72"/>
        <v>1200</v>
      </c>
      <c r="N312" s="23">
        <f t="shared" si="73"/>
        <v>4.32</v>
      </c>
      <c r="O312" s="23">
        <f t="shared" si="64"/>
        <v>19.715833333333332</v>
      </c>
      <c r="P312" s="23">
        <f t="shared" si="74"/>
        <v>1.4082738095238096</v>
      </c>
      <c r="Q312" s="23">
        <f t="shared" si="76"/>
        <v>218.68961309523891</v>
      </c>
      <c r="R312" s="23">
        <f t="shared" si="77"/>
        <v>16.371428571428574</v>
      </c>
      <c r="S312">
        <f t="shared" si="75"/>
        <v>0</v>
      </c>
      <c r="T312">
        <f t="shared" si="75"/>
        <v>0</v>
      </c>
    </row>
    <row r="313" spans="1:20" x14ac:dyDescent="0.35">
      <c r="A313" s="181">
        <v>41944</v>
      </c>
      <c r="B313" s="182">
        <v>6.4</v>
      </c>
      <c r="C313" s="20">
        <f t="shared" si="65"/>
        <v>0.64</v>
      </c>
      <c r="D313" s="20">
        <f t="shared" si="79"/>
        <v>0.45</v>
      </c>
      <c r="E313" s="20">
        <f t="shared" si="78"/>
        <v>60.72999999999935</v>
      </c>
      <c r="F313" s="21">
        <v>190000</v>
      </c>
      <c r="G313" s="22">
        <f t="shared" si="66"/>
        <v>168888.88888888891</v>
      </c>
      <c r="H313" s="23">
        <f t="shared" si="67"/>
        <v>0.16888888888888889</v>
      </c>
      <c r="I313">
        <f t="shared" si="68"/>
        <v>3200</v>
      </c>
      <c r="J313">
        <f t="shared" si="69"/>
        <v>3.2</v>
      </c>
      <c r="K313" s="23">
        <f t="shared" si="70"/>
        <v>6400000</v>
      </c>
      <c r="L313" s="23">
        <f t="shared" si="71"/>
        <v>6.4</v>
      </c>
      <c r="M313">
        <f t="shared" si="72"/>
        <v>1200</v>
      </c>
      <c r="N313" s="23">
        <f t="shared" si="73"/>
        <v>4.32</v>
      </c>
      <c r="O313" s="23">
        <f t="shared" si="64"/>
        <v>10.888888888888889</v>
      </c>
      <c r="P313" s="23">
        <f t="shared" si="74"/>
        <v>0.7777777777777779</v>
      </c>
      <c r="Q313" s="23">
        <f t="shared" si="76"/>
        <v>219.46739087301668</v>
      </c>
      <c r="R313" s="23">
        <f t="shared" si="77"/>
        <v>17.149206349206352</v>
      </c>
      <c r="S313">
        <f t="shared" si="75"/>
        <v>0</v>
      </c>
      <c r="T313">
        <f t="shared" si="75"/>
        <v>0</v>
      </c>
    </row>
    <row r="314" spans="1:20" x14ac:dyDescent="0.35">
      <c r="A314" s="181">
        <v>41945</v>
      </c>
      <c r="B314" s="182">
        <v>37.6</v>
      </c>
      <c r="C314" s="20">
        <f t="shared" si="65"/>
        <v>2.5</v>
      </c>
      <c r="D314" s="20">
        <f t="shared" si="79"/>
        <v>0.45</v>
      </c>
      <c r="E314" s="20">
        <f t="shared" si="78"/>
        <v>62.779999999999347</v>
      </c>
      <c r="F314" s="21">
        <v>190000</v>
      </c>
      <c r="G314" s="22">
        <f t="shared" si="66"/>
        <v>659722.22222222225</v>
      </c>
      <c r="H314" s="23">
        <f t="shared" si="67"/>
        <v>0.65972222222222221</v>
      </c>
      <c r="I314">
        <f t="shared" si="68"/>
        <v>12500</v>
      </c>
      <c r="J314">
        <f t="shared" si="69"/>
        <v>12.5</v>
      </c>
      <c r="K314" s="23">
        <f t="shared" si="70"/>
        <v>25000000</v>
      </c>
      <c r="L314" s="23">
        <f t="shared" si="71"/>
        <v>25</v>
      </c>
      <c r="M314">
        <f t="shared" si="72"/>
        <v>1200</v>
      </c>
      <c r="N314" s="23">
        <f t="shared" si="73"/>
        <v>4.32</v>
      </c>
      <c r="O314" s="23">
        <f t="shared" si="64"/>
        <v>29.979722222222222</v>
      </c>
      <c r="P314" s="23">
        <f t="shared" si="74"/>
        <v>2.1414087301587301</v>
      </c>
      <c r="Q314" s="23">
        <f t="shared" si="76"/>
        <v>221.60879960317541</v>
      </c>
      <c r="R314" s="23">
        <f t="shared" si="77"/>
        <v>19.290615079365082</v>
      </c>
      <c r="S314">
        <f t="shared" si="75"/>
        <v>0</v>
      </c>
      <c r="T314">
        <f t="shared" si="75"/>
        <v>0</v>
      </c>
    </row>
    <row r="315" spans="1:20" x14ac:dyDescent="0.35">
      <c r="A315" s="181">
        <v>41946</v>
      </c>
      <c r="B315" s="182">
        <v>35.200000000000003</v>
      </c>
      <c r="C315" s="20">
        <f t="shared" si="65"/>
        <v>2.5</v>
      </c>
      <c r="D315" s="20">
        <f t="shared" si="79"/>
        <v>0.45</v>
      </c>
      <c r="E315" s="20">
        <f t="shared" si="78"/>
        <v>64.829999999999345</v>
      </c>
      <c r="F315" s="21">
        <v>190000</v>
      </c>
      <c r="G315" s="22">
        <f t="shared" si="66"/>
        <v>659722.22222222225</v>
      </c>
      <c r="H315" s="23">
        <f t="shared" si="67"/>
        <v>0.65972222222222221</v>
      </c>
      <c r="I315">
        <f t="shared" si="68"/>
        <v>12500</v>
      </c>
      <c r="J315">
        <f t="shared" si="69"/>
        <v>12.5</v>
      </c>
      <c r="K315" s="23">
        <f t="shared" si="70"/>
        <v>25000000</v>
      </c>
      <c r="L315" s="23">
        <f t="shared" si="71"/>
        <v>25</v>
      </c>
      <c r="M315">
        <f t="shared" si="72"/>
        <v>1200</v>
      </c>
      <c r="N315" s="23">
        <f t="shared" si="73"/>
        <v>4.32</v>
      </c>
      <c r="O315" s="23">
        <f t="shared" si="64"/>
        <v>29.979722222222222</v>
      </c>
      <c r="P315" s="23">
        <f t="shared" si="74"/>
        <v>2.1414087301587301</v>
      </c>
      <c r="Q315" s="23">
        <f t="shared" si="76"/>
        <v>223.75020833333414</v>
      </c>
      <c r="R315" s="23">
        <f t="shared" si="77"/>
        <v>21.432023809523812</v>
      </c>
      <c r="S315">
        <f t="shared" si="75"/>
        <v>0</v>
      </c>
      <c r="T315">
        <f t="shared" si="75"/>
        <v>0</v>
      </c>
    </row>
    <row r="316" spans="1:20" x14ac:dyDescent="0.35">
      <c r="A316" s="181">
        <v>41947</v>
      </c>
      <c r="B316" s="182">
        <v>9</v>
      </c>
      <c r="C316" s="20">
        <f t="shared" si="65"/>
        <v>0.89999999999999991</v>
      </c>
      <c r="D316" s="20">
        <f t="shared" si="79"/>
        <v>0.45</v>
      </c>
      <c r="E316" s="20">
        <f t="shared" si="78"/>
        <v>65.279999999999347</v>
      </c>
      <c r="F316" s="21">
        <v>190000</v>
      </c>
      <c r="G316" s="22">
        <f t="shared" si="66"/>
        <v>237499.99999999997</v>
      </c>
      <c r="H316" s="23">
        <f t="shared" si="67"/>
        <v>0.23749999999999996</v>
      </c>
      <c r="I316">
        <f t="shared" si="68"/>
        <v>4499.9999999999991</v>
      </c>
      <c r="J316">
        <f t="shared" si="69"/>
        <v>4.4999999999999991</v>
      </c>
      <c r="K316" s="23">
        <f t="shared" si="70"/>
        <v>8999999.9999999981</v>
      </c>
      <c r="L316" s="23">
        <f t="shared" si="71"/>
        <v>8.9999999999999982</v>
      </c>
      <c r="M316">
        <f t="shared" si="72"/>
        <v>1200</v>
      </c>
      <c r="N316" s="23">
        <f t="shared" si="73"/>
        <v>4.32</v>
      </c>
      <c r="O316" s="23">
        <f t="shared" si="64"/>
        <v>13.557499999999999</v>
      </c>
      <c r="P316" s="23">
        <f t="shared" si="74"/>
        <v>0.96839285714285717</v>
      </c>
      <c r="Q316" s="23">
        <f t="shared" si="76"/>
        <v>224.71860119047699</v>
      </c>
      <c r="R316" s="23">
        <f t="shared" si="77"/>
        <v>22.400416666666668</v>
      </c>
      <c r="S316">
        <f t="shared" si="75"/>
        <v>0</v>
      </c>
      <c r="T316">
        <f t="shared" si="75"/>
        <v>0</v>
      </c>
    </row>
    <row r="317" spans="1:20" x14ac:dyDescent="0.35">
      <c r="A317" s="181">
        <v>41948</v>
      </c>
      <c r="B317" s="182">
        <v>4.4000000000000004</v>
      </c>
      <c r="C317" s="20">
        <f t="shared" si="65"/>
        <v>0.44</v>
      </c>
      <c r="D317" s="20">
        <f t="shared" si="79"/>
        <v>0.45</v>
      </c>
      <c r="E317" s="20">
        <f t="shared" si="78"/>
        <v>65.269999999999342</v>
      </c>
      <c r="F317" s="21">
        <v>190000</v>
      </c>
      <c r="G317" s="22">
        <f t="shared" si="66"/>
        <v>116111.11111111111</v>
      </c>
      <c r="H317" s="23">
        <f t="shared" si="67"/>
        <v>0.11611111111111111</v>
      </c>
      <c r="I317">
        <f t="shared" si="68"/>
        <v>2200</v>
      </c>
      <c r="J317">
        <f t="shared" si="69"/>
        <v>2.2000000000000002</v>
      </c>
      <c r="K317" s="23">
        <f t="shared" si="70"/>
        <v>4400000</v>
      </c>
      <c r="L317" s="23">
        <f t="shared" si="71"/>
        <v>4.4000000000000004</v>
      </c>
      <c r="M317">
        <f t="shared" si="72"/>
        <v>1200</v>
      </c>
      <c r="N317" s="23">
        <f t="shared" si="73"/>
        <v>4.32</v>
      </c>
      <c r="O317" s="23">
        <f t="shared" si="64"/>
        <v>8.8361111111111121</v>
      </c>
      <c r="P317" s="23">
        <f t="shared" si="74"/>
        <v>0.63115079365079374</v>
      </c>
      <c r="Q317" s="23">
        <f t="shared" si="76"/>
        <v>225.34975198412778</v>
      </c>
      <c r="R317" s="23">
        <f t="shared" si="77"/>
        <v>23.031567460317461</v>
      </c>
      <c r="S317">
        <f t="shared" si="75"/>
        <v>0</v>
      </c>
      <c r="T317">
        <f t="shared" si="75"/>
        <v>0</v>
      </c>
    </row>
    <row r="318" spans="1:20" x14ac:dyDescent="0.35">
      <c r="A318" s="181">
        <v>41949</v>
      </c>
      <c r="B318" s="182">
        <v>20.2</v>
      </c>
      <c r="C318" s="20">
        <f t="shared" si="65"/>
        <v>2.02</v>
      </c>
      <c r="D318" s="20">
        <f t="shared" si="79"/>
        <v>0.45</v>
      </c>
      <c r="E318" s="20">
        <f t="shared" si="78"/>
        <v>66.839999999999336</v>
      </c>
      <c r="F318" s="21">
        <v>190000</v>
      </c>
      <c r="G318" s="22">
        <f t="shared" si="66"/>
        <v>533055.55555555562</v>
      </c>
      <c r="H318" s="23">
        <f t="shared" si="67"/>
        <v>0.53305555555555562</v>
      </c>
      <c r="I318">
        <f t="shared" si="68"/>
        <v>10100</v>
      </c>
      <c r="J318">
        <f t="shared" si="69"/>
        <v>10.1</v>
      </c>
      <c r="K318" s="23">
        <f t="shared" si="70"/>
        <v>20200000</v>
      </c>
      <c r="L318" s="23">
        <f t="shared" si="71"/>
        <v>20.2</v>
      </c>
      <c r="M318">
        <f t="shared" si="72"/>
        <v>1200</v>
      </c>
      <c r="N318" s="23">
        <f t="shared" si="73"/>
        <v>4.32</v>
      </c>
      <c r="O318" s="23">
        <f t="shared" si="64"/>
        <v>25.053055555555556</v>
      </c>
      <c r="P318" s="23">
        <f t="shared" si="74"/>
        <v>1.7895039682539684</v>
      </c>
      <c r="Q318" s="23">
        <f t="shared" si="76"/>
        <v>227.13925595238175</v>
      </c>
      <c r="R318" s="23">
        <f t="shared" si="77"/>
        <v>24.821071428571429</v>
      </c>
      <c r="S318">
        <f t="shared" si="75"/>
        <v>0</v>
      </c>
      <c r="T318">
        <f t="shared" si="75"/>
        <v>0</v>
      </c>
    </row>
    <row r="319" spans="1:20" x14ac:dyDescent="0.35">
      <c r="A319" s="181">
        <v>41950</v>
      </c>
      <c r="B319" s="182">
        <v>1.4</v>
      </c>
      <c r="C319" s="20">
        <f t="shared" si="65"/>
        <v>0.13999999999999999</v>
      </c>
      <c r="D319" s="20">
        <f t="shared" si="79"/>
        <v>0.45</v>
      </c>
      <c r="E319" s="20">
        <f t="shared" si="78"/>
        <v>66.529999999999333</v>
      </c>
      <c r="F319" s="21">
        <v>190000</v>
      </c>
      <c r="G319" s="22">
        <f t="shared" si="66"/>
        <v>36944.444444444438</v>
      </c>
      <c r="H319" s="23">
        <f t="shared" si="67"/>
        <v>3.6944444444444439E-2</v>
      </c>
      <c r="I319">
        <f t="shared" si="68"/>
        <v>699.99999999999977</v>
      </c>
      <c r="J319">
        <f t="shared" si="69"/>
        <v>0.69999999999999973</v>
      </c>
      <c r="K319" s="23">
        <f t="shared" si="70"/>
        <v>1399999.9999999995</v>
      </c>
      <c r="L319" s="23">
        <f t="shared" si="71"/>
        <v>1.3999999999999995</v>
      </c>
      <c r="M319">
        <f t="shared" si="72"/>
        <v>1200</v>
      </c>
      <c r="N319" s="23">
        <f t="shared" si="73"/>
        <v>4.32</v>
      </c>
      <c r="O319" s="23">
        <f t="shared" si="64"/>
        <v>5.7569444444444438</v>
      </c>
      <c r="P319" s="23">
        <f t="shared" si="74"/>
        <v>0.41121031746031744</v>
      </c>
      <c r="Q319" s="23">
        <f t="shared" si="76"/>
        <v>227.55046626984208</v>
      </c>
      <c r="R319" s="23">
        <f t="shared" si="77"/>
        <v>25.232281746031745</v>
      </c>
      <c r="S319">
        <f t="shared" si="75"/>
        <v>0</v>
      </c>
      <c r="T319">
        <f t="shared" si="75"/>
        <v>0</v>
      </c>
    </row>
    <row r="320" spans="1:20" x14ac:dyDescent="0.35">
      <c r="A320" s="181">
        <v>41951</v>
      </c>
      <c r="B320" s="182">
        <v>34</v>
      </c>
      <c r="C320" s="20">
        <f t="shared" si="65"/>
        <v>2.5</v>
      </c>
      <c r="D320" s="20">
        <f t="shared" si="79"/>
        <v>0.45</v>
      </c>
      <c r="E320" s="20">
        <f t="shared" si="78"/>
        <v>68.57999999999933</v>
      </c>
      <c r="F320" s="21">
        <v>190000</v>
      </c>
      <c r="G320" s="22">
        <f t="shared" si="66"/>
        <v>659722.22222222225</v>
      </c>
      <c r="H320" s="23">
        <f t="shared" si="67"/>
        <v>0.65972222222222221</v>
      </c>
      <c r="I320">
        <f t="shared" si="68"/>
        <v>12500</v>
      </c>
      <c r="J320">
        <f t="shared" si="69"/>
        <v>12.5</v>
      </c>
      <c r="K320" s="23">
        <f t="shared" si="70"/>
        <v>25000000</v>
      </c>
      <c r="L320" s="23">
        <f t="shared" si="71"/>
        <v>25</v>
      </c>
      <c r="M320">
        <f t="shared" si="72"/>
        <v>1200</v>
      </c>
      <c r="N320" s="23">
        <f t="shared" si="73"/>
        <v>4.32</v>
      </c>
      <c r="O320" s="23">
        <f t="shared" si="64"/>
        <v>29.979722222222222</v>
      </c>
      <c r="P320" s="23">
        <f t="shared" si="74"/>
        <v>2.1414087301587301</v>
      </c>
      <c r="Q320" s="23">
        <f t="shared" si="76"/>
        <v>229.69187500000081</v>
      </c>
      <c r="R320" s="23">
        <f t="shared" si="77"/>
        <v>27.373690476190475</v>
      </c>
      <c r="S320">
        <f t="shared" si="75"/>
        <v>0</v>
      </c>
      <c r="T320">
        <f t="shared" si="75"/>
        <v>0</v>
      </c>
    </row>
    <row r="321" spans="1:20" x14ac:dyDescent="0.35">
      <c r="A321" s="181">
        <v>41952</v>
      </c>
      <c r="B321" s="182">
        <v>0</v>
      </c>
      <c r="C321" s="20">
        <f t="shared" si="65"/>
        <v>0</v>
      </c>
      <c r="D321" s="20">
        <f t="shared" si="79"/>
        <v>0.45</v>
      </c>
      <c r="E321" s="20">
        <f t="shared" si="78"/>
        <v>68.129999999999328</v>
      </c>
      <c r="F321" s="21">
        <v>190000</v>
      </c>
      <c r="G321" s="22">
        <f t="shared" si="66"/>
        <v>0</v>
      </c>
      <c r="H321" s="23">
        <f t="shared" si="67"/>
        <v>0</v>
      </c>
      <c r="I321">
        <f t="shared" si="68"/>
        <v>0</v>
      </c>
      <c r="J321">
        <f t="shared" si="69"/>
        <v>0</v>
      </c>
      <c r="K321" s="23">
        <f t="shared" si="70"/>
        <v>0</v>
      </c>
      <c r="L321" s="23">
        <f t="shared" si="71"/>
        <v>0</v>
      </c>
      <c r="M321">
        <f t="shared" si="72"/>
        <v>1200</v>
      </c>
      <c r="N321" s="23">
        <f t="shared" si="73"/>
        <v>4.32</v>
      </c>
      <c r="O321" s="23">
        <f t="shared" si="64"/>
        <v>4.32</v>
      </c>
      <c r="P321" s="23">
        <f t="shared" si="74"/>
        <v>0.30857142857142861</v>
      </c>
      <c r="Q321" s="23">
        <f t="shared" si="76"/>
        <v>230.00044642857225</v>
      </c>
      <c r="R321" s="23">
        <f t="shared" si="77"/>
        <v>27.682261904761905</v>
      </c>
      <c r="S321">
        <f t="shared" si="75"/>
        <v>0</v>
      </c>
      <c r="T321">
        <f t="shared" si="75"/>
        <v>0</v>
      </c>
    </row>
    <row r="322" spans="1:20" x14ac:dyDescent="0.35">
      <c r="A322" s="181">
        <v>41953</v>
      </c>
      <c r="B322" s="182">
        <v>0</v>
      </c>
      <c r="C322" s="20">
        <f t="shared" si="65"/>
        <v>0</v>
      </c>
      <c r="D322" s="20">
        <f t="shared" si="79"/>
        <v>0.45</v>
      </c>
      <c r="E322" s="20">
        <f t="shared" si="78"/>
        <v>67.679999999999325</v>
      </c>
      <c r="F322" s="21">
        <v>190000</v>
      </c>
      <c r="G322" s="22">
        <f t="shared" si="66"/>
        <v>0</v>
      </c>
      <c r="H322" s="23">
        <f t="shared" si="67"/>
        <v>0</v>
      </c>
      <c r="I322">
        <f t="shared" si="68"/>
        <v>0</v>
      </c>
      <c r="J322">
        <f t="shared" si="69"/>
        <v>0</v>
      </c>
      <c r="K322" s="23">
        <f t="shared" si="70"/>
        <v>0</v>
      </c>
      <c r="L322" s="23">
        <f t="shared" si="71"/>
        <v>0</v>
      </c>
      <c r="M322">
        <f t="shared" si="72"/>
        <v>1200</v>
      </c>
      <c r="N322" s="23">
        <f t="shared" si="73"/>
        <v>4.32</v>
      </c>
      <c r="O322" s="23">
        <f t="shared" si="64"/>
        <v>4.32</v>
      </c>
      <c r="P322" s="23">
        <f t="shared" si="74"/>
        <v>0.30857142857142861</v>
      </c>
      <c r="Q322" s="23">
        <f t="shared" si="76"/>
        <v>230.30901785714369</v>
      </c>
      <c r="R322" s="23">
        <f t="shared" si="77"/>
        <v>27.990833333333335</v>
      </c>
      <c r="S322">
        <f t="shared" si="75"/>
        <v>0</v>
      </c>
      <c r="T322">
        <f t="shared" si="75"/>
        <v>0</v>
      </c>
    </row>
    <row r="323" spans="1:20" x14ac:dyDescent="0.35">
      <c r="A323" s="181">
        <v>41954</v>
      </c>
      <c r="B323" s="182">
        <v>0</v>
      </c>
      <c r="C323" s="20">
        <f t="shared" si="65"/>
        <v>0</v>
      </c>
      <c r="D323" s="20">
        <f t="shared" si="79"/>
        <v>0.45</v>
      </c>
      <c r="E323" s="20">
        <f t="shared" si="78"/>
        <v>67.229999999999322</v>
      </c>
      <c r="F323" s="21">
        <v>190000</v>
      </c>
      <c r="G323" s="22">
        <f t="shared" si="66"/>
        <v>0</v>
      </c>
      <c r="H323" s="23">
        <f t="shared" si="67"/>
        <v>0</v>
      </c>
      <c r="I323">
        <f t="shared" si="68"/>
        <v>0</v>
      </c>
      <c r="J323">
        <f t="shared" si="69"/>
        <v>0</v>
      </c>
      <c r="K323" s="23">
        <f t="shared" si="70"/>
        <v>0</v>
      </c>
      <c r="L323" s="23">
        <f t="shared" si="71"/>
        <v>0</v>
      </c>
      <c r="M323">
        <f t="shared" si="72"/>
        <v>1200</v>
      </c>
      <c r="N323" s="23">
        <f t="shared" si="73"/>
        <v>4.32</v>
      </c>
      <c r="O323" s="23">
        <f t="shared" si="64"/>
        <v>4.32</v>
      </c>
      <c r="P323" s="23">
        <f t="shared" si="74"/>
        <v>0.30857142857142861</v>
      </c>
      <c r="Q323" s="23">
        <f t="shared" si="76"/>
        <v>230.61758928571513</v>
      </c>
      <c r="R323" s="23">
        <f t="shared" si="77"/>
        <v>28.299404761904764</v>
      </c>
      <c r="S323">
        <f t="shared" si="75"/>
        <v>0</v>
      </c>
      <c r="T323">
        <f t="shared" si="75"/>
        <v>0</v>
      </c>
    </row>
    <row r="324" spans="1:20" x14ac:dyDescent="0.35">
      <c r="A324" s="181">
        <v>41955</v>
      </c>
      <c r="B324" s="182">
        <v>0</v>
      </c>
      <c r="C324" s="20">
        <f t="shared" si="65"/>
        <v>0</v>
      </c>
      <c r="D324" s="20">
        <f t="shared" si="79"/>
        <v>0.45</v>
      </c>
      <c r="E324" s="20">
        <f t="shared" si="78"/>
        <v>66.779999999999319</v>
      </c>
      <c r="F324" s="21">
        <v>190000</v>
      </c>
      <c r="G324" s="22">
        <f t="shared" si="66"/>
        <v>0</v>
      </c>
      <c r="H324" s="23">
        <f t="shared" si="67"/>
        <v>0</v>
      </c>
      <c r="I324">
        <f t="shared" si="68"/>
        <v>0</v>
      </c>
      <c r="J324">
        <f t="shared" si="69"/>
        <v>0</v>
      </c>
      <c r="K324" s="23">
        <f t="shared" si="70"/>
        <v>0</v>
      </c>
      <c r="L324" s="23">
        <f t="shared" si="71"/>
        <v>0</v>
      </c>
      <c r="M324">
        <f t="shared" si="72"/>
        <v>1200</v>
      </c>
      <c r="N324" s="23">
        <f t="shared" si="73"/>
        <v>4.32</v>
      </c>
      <c r="O324" s="23">
        <f t="shared" si="64"/>
        <v>4.32</v>
      </c>
      <c r="P324" s="23">
        <f t="shared" si="74"/>
        <v>0.30857142857142861</v>
      </c>
      <c r="Q324" s="23">
        <f t="shared" si="76"/>
        <v>230.92616071428657</v>
      </c>
      <c r="R324" s="23">
        <f t="shared" si="77"/>
        <v>28.607976190476194</v>
      </c>
      <c r="S324">
        <f t="shared" si="75"/>
        <v>0</v>
      </c>
      <c r="T324">
        <f t="shared" si="75"/>
        <v>0</v>
      </c>
    </row>
    <row r="325" spans="1:20" x14ac:dyDescent="0.35">
      <c r="A325" s="181">
        <v>41956</v>
      </c>
      <c r="B325" s="182">
        <v>0</v>
      </c>
      <c r="C325" s="20">
        <f t="shared" si="65"/>
        <v>0</v>
      </c>
      <c r="D325" s="20">
        <f t="shared" si="79"/>
        <v>0.45</v>
      </c>
      <c r="E325" s="20">
        <f t="shared" si="78"/>
        <v>66.329999999999316</v>
      </c>
      <c r="F325" s="21">
        <v>190000</v>
      </c>
      <c r="G325" s="22">
        <f t="shared" si="66"/>
        <v>0</v>
      </c>
      <c r="H325" s="23">
        <f t="shared" si="67"/>
        <v>0</v>
      </c>
      <c r="I325">
        <f t="shared" si="68"/>
        <v>0</v>
      </c>
      <c r="J325">
        <f t="shared" si="69"/>
        <v>0</v>
      </c>
      <c r="K325" s="23">
        <f t="shared" si="70"/>
        <v>0</v>
      </c>
      <c r="L325" s="23">
        <f t="shared" si="71"/>
        <v>0</v>
      </c>
      <c r="M325">
        <f t="shared" si="72"/>
        <v>1200</v>
      </c>
      <c r="N325" s="23">
        <f t="shared" si="73"/>
        <v>4.32</v>
      </c>
      <c r="O325" s="23">
        <f t="shared" si="64"/>
        <v>4.32</v>
      </c>
      <c r="P325" s="23">
        <f t="shared" si="74"/>
        <v>0.30857142857142861</v>
      </c>
      <c r="Q325" s="23">
        <f t="shared" si="76"/>
        <v>231.23473214285801</v>
      </c>
      <c r="R325" s="23">
        <f t="shared" si="77"/>
        <v>28.916547619047623</v>
      </c>
      <c r="S325">
        <f t="shared" si="75"/>
        <v>0</v>
      </c>
      <c r="T325">
        <f t="shared" si="75"/>
        <v>0</v>
      </c>
    </row>
    <row r="326" spans="1:20" x14ac:dyDescent="0.35">
      <c r="A326" s="181">
        <v>41957</v>
      </c>
      <c r="B326" s="182">
        <v>0</v>
      </c>
      <c r="C326" s="20">
        <f t="shared" si="65"/>
        <v>0</v>
      </c>
      <c r="D326" s="20">
        <f t="shared" si="79"/>
        <v>0.45</v>
      </c>
      <c r="E326" s="20">
        <f t="shared" si="78"/>
        <v>65.879999999999313</v>
      </c>
      <c r="F326" s="21">
        <v>190000</v>
      </c>
      <c r="G326" s="22">
        <f t="shared" si="66"/>
        <v>0</v>
      </c>
      <c r="H326" s="23">
        <f t="shared" si="67"/>
        <v>0</v>
      </c>
      <c r="I326">
        <f t="shared" si="68"/>
        <v>0</v>
      </c>
      <c r="J326">
        <f t="shared" si="69"/>
        <v>0</v>
      </c>
      <c r="K326" s="23">
        <f t="shared" si="70"/>
        <v>0</v>
      </c>
      <c r="L326" s="23">
        <f t="shared" si="71"/>
        <v>0</v>
      </c>
      <c r="M326">
        <f t="shared" si="72"/>
        <v>1200</v>
      </c>
      <c r="N326" s="23">
        <f t="shared" si="73"/>
        <v>4.32</v>
      </c>
      <c r="O326" s="23">
        <f t="shared" si="64"/>
        <v>4.32</v>
      </c>
      <c r="P326" s="23">
        <f t="shared" si="74"/>
        <v>0.30857142857142861</v>
      </c>
      <c r="Q326" s="23">
        <f t="shared" si="76"/>
        <v>231.54330357142945</v>
      </c>
      <c r="R326" s="23">
        <f t="shared" si="77"/>
        <v>29.225119047619053</v>
      </c>
      <c r="S326">
        <f t="shared" si="75"/>
        <v>0</v>
      </c>
      <c r="T326">
        <f t="shared" si="75"/>
        <v>0</v>
      </c>
    </row>
    <row r="327" spans="1:20" x14ac:dyDescent="0.35">
      <c r="A327" s="181">
        <v>41958</v>
      </c>
      <c r="B327" s="182">
        <v>0</v>
      </c>
      <c r="C327" s="20">
        <f t="shared" si="65"/>
        <v>0</v>
      </c>
      <c r="D327" s="20">
        <f t="shared" si="79"/>
        <v>0.45</v>
      </c>
      <c r="E327" s="20">
        <f t="shared" si="78"/>
        <v>65.42999999999931</v>
      </c>
      <c r="F327" s="21">
        <v>190000</v>
      </c>
      <c r="G327" s="22">
        <f t="shared" si="66"/>
        <v>0</v>
      </c>
      <c r="H327" s="23">
        <f t="shared" si="67"/>
        <v>0</v>
      </c>
      <c r="I327">
        <f t="shared" si="68"/>
        <v>0</v>
      </c>
      <c r="J327">
        <f t="shared" si="69"/>
        <v>0</v>
      </c>
      <c r="K327" s="23">
        <f t="shared" si="70"/>
        <v>0</v>
      </c>
      <c r="L327" s="23">
        <f t="shared" si="71"/>
        <v>0</v>
      </c>
      <c r="M327">
        <f t="shared" si="72"/>
        <v>1200</v>
      </c>
      <c r="N327" s="23">
        <f t="shared" si="73"/>
        <v>4.32</v>
      </c>
      <c r="O327" s="23">
        <f t="shared" si="64"/>
        <v>4.32</v>
      </c>
      <c r="P327" s="23">
        <f t="shared" si="74"/>
        <v>0.30857142857142861</v>
      </c>
      <c r="Q327" s="23">
        <f t="shared" si="76"/>
        <v>231.85187500000089</v>
      </c>
      <c r="R327" s="23">
        <f t="shared" si="77"/>
        <v>29.533690476190483</v>
      </c>
      <c r="S327">
        <f t="shared" si="75"/>
        <v>0</v>
      </c>
      <c r="T327">
        <f t="shared" si="75"/>
        <v>0</v>
      </c>
    </row>
    <row r="328" spans="1:20" x14ac:dyDescent="0.35">
      <c r="A328" s="181">
        <v>41959</v>
      </c>
      <c r="B328" s="182">
        <v>0</v>
      </c>
      <c r="C328" s="20">
        <f t="shared" si="65"/>
        <v>0</v>
      </c>
      <c r="D328" s="20">
        <f t="shared" si="79"/>
        <v>0.45</v>
      </c>
      <c r="E328" s="20">
        <f t="shared" si="78"/>
        <v>64.979999999999308</v>
      </c>
      <c r="F328" s="21">
        <v>190000</v>
      </c>
      <c r="G328" s="22">
        <f t="shared" si="66"/>
        <v>0</v>
      </c>
      <c r="H328" s="23">
        <f t="shared" si="67"/>
        <v>0</v>
      </c>
      <c r="I328">
        <f t="shared" si="68"/>
        <v>0</v>
      </c>
      <c r="J328">
        <f t="shared" si="69"/>
        <v>0</v>
      </c>
      <c r="K328" s="23">
        <f t="shared" si="70"/>
        <v>0</v>
      </c>
      <c r="L328" s="23">
        <f t="shared" si="71"/>
        <v>0</v>
      </c>
      <c r="M328">
        <f t="shared" si="72"/>
        <v>1200</v>
      </c>
      <c r="N328" s="23">
        <f t="shared" si="73"/>
        <v>4.32</v>
      </c>
      <c r="O328" s="23">
        <f t="shared" si="64"/>
        <v>4.32</v>
      </c>
      <c r="P328" s="23">
        <f t="shared" si="74"/>
        <v>0.30857142857142861</v>
      </c>
      <c r="Q328" s="23">
        <f t="shared" si="76"/>
        <v>232.16044642857233</v>
      </c>
      <c r="R328" s="23">
        <f t="shared" si="77"/>
        <v>29.842261904761912</v>
      </c>
      <c r="S328">
        <f t="shared" si="75"/>
        <v>0</v>
      </c>
      <c r="T328">
        <f t="shared" si="75"/>
        <v>0</v>
      </c>
    </row>
    <row r="329" spans="1:20" x14ac:dyDescent="0.35">
      <c r="A329" s="181">
        <v>41960</v>
      </c>
      <c r="B329" s="182">
        <v>0</v>
      </c>
      <c r="C329" s="20">
        <f t="shared" si="65"/>
        <v>0</v>
      </c>
      <c r="D329" s="20">
        <f t="shared" si="79"/>
        <v>0.45</v>
      </c>
      <c r="E329" s="20">
        <f t="shared" si="78"/>
        <v>64.529999999999305</v>
      </c>
      <c r="F329" s="21">
        <v>190000</v>
      </c>
      <c r="G329" s="22">
        <f t="shared" si="66"/>
        <v>0</v>
      </c>
      <c r="H329" s="23">
        <f t="shared" si="67"/>
        <v>0</v>
      </c>
      <c r="I329">
        <f t="shared" si="68"/>
        <v>0</v>
      </c>
      <c r="J329">
        <f t="shared" si="69"/>
        <v>0</v>
      </c>
      <c r="K329" s="23">
        <f t="shared" si="70"/>
        <v>0</v>
      </c>
      <c r="L329" s="23">
        <f t="shared" si="71"/>
        <v>0</v>
      </c>
      <c r="M329">
        <f t="shared" si="72"/>
        <v>1200</v>
      </c>
      <c r="N329" s="23">
        <f t="shared" si="73"/>
        <v>4.32</v>
      </c>
      <c r="O329" s="23">
        <f t="shared" ref="O329:O392" si="80">N329+L329+H329</f>
        <v>4.32</v>
      </c>
      <c r="P329" s="23">
        <f t="shared" si="74"/>
        <v>0.30857142857142861</v>
      </c>
      <c r="Q329" s="23">
        <f t="shared" si="76"/>
        <v>232.46901785714377</v>
      </c>
      <c r="R329" s="23">
        <f t="shared" si="77"/>
        <v>30.150833333333342</v>
      </c>
      <c r="S329">
        <f t="shared" si="75"/>
        <v>0</v>
      </c>
      <c r="T329">
        <f t="shared" si="75"/>
        <v>0</v>
      </c>
    </row>
    <row r="330" spans="1:20" x14ac:dyDescent="0.35">
      <c r="A330" s="181">
        <v>41961</v>
      </c>
      <c r="B330" s="182">
        <v>0</v>
      </c>
      <c r="C330" s="20">
        <f t="shared" ref="C330:C393" si="81">IF(B330/1000*$B$2&lt;=$B$3,B330/1000*$B$2,$B$3)</f>
        <v>0</v>
      </c>
      <c r="D330" s="20">
        <f t="shared" si="79"/>
        <v>0.45</v>
      </c>
      <c r="E330" s="20">
        <f t="shared" si="78"/>
        <v>64.079999999999302</v>
      </c>
      <c r="F330" s="21">
        <v>190000</v>
      </c>
      <c r="G330" s="22">
        <f t="shared" ref="G330:G393" si="82">F330*C330/$G$1</f>
        <v>0</v>
      </c>
      <c r="H330" s="23">
        <f t="shared" ref="H330:H393" si="83">G330/1000000</f>
        <v>0</v>
      </c>
      <c r="I330">
        <f t="shared" ref="I330:I393" si="84">((C330*1000)*$J$2)/$J$1</f>
        <v>0</v>
      </c>
      <c r="J330">
        <f t="shared" ref="J330:J393" si="85">I330/1000</f>
        <v>0</v>
      </c>
      <c r="K330" s="23">
        <f t="shared" ref="K330:K393" si="86">J330*$J$3*(10^6)</f>
        <v>0</v>
      </c>
      <c r="L330" s="23">
        <f t="shared" ref="L330:L393" si="87">J330*$J$3</f>
        <v>0</v>
      </c>
      <c r="M330">
        <f t="shared" ref="M330:M393" si="88">(24)*$M$1</f>
        <v>1200</v>
      </c>
      <c r="N330" s="23">
        <f t="shared" ref="N330:N393" si="89">(M330*3600)/1000000</f>
        <v>4.32</v>
      </c>
      <c r="O330" s="23">
        <f t="shared" si="80"/>
        <v>4.32</v>
      </c>
      <c r="P330" s="23">
        <f t="shared" ref="P330:P393" si="90">(O330/$P$1)/$P$2</f>
        <v>0.30857142857142861</v>
      </c>
      <c r="Q330" s="23">
        <f t="shared" si="76"/>
        <v>232.77758928571521</v>
      </c>
      <c r="R330" s="23">
        <f t="shared" si="77"/>
        <v>30.459404761904771</v>
      </c>
      <c r="S330">
        <f t="shared" ref="S330:T393" si="91">IF(Q330=0,1,0)</f>
        <v>0</v>
      </c>
      <c r="T330">
        <f t="shared" si="91"/>
        <v>0</v>
      </c>
    </row>
    <row r="331" spans="1:20" x14ac:dyDescent="0.35">
      <c r="A331" s="181">
        <v>41962</v>
      </c>
      <c r="B331" s="182">
        <v>3.4</v>
      </c>
      <c r="C331" s="20">
        <f t="shared" si="81"/>
        <v>0.33999999999999997</v>
      </c>
      <c r="D331" s="20">
        <f t="shared" si="79"/>
        <v>0.45</v>
      </c>
      <c r="E331" s="20">
        <f t="shared" si="78"/>
        <v>63.969999999999303</v>
      </c>
      <c r="F331" s="21">
        <v>190000</v>
      </c>
      <c r="G331" s="22">
        <f t="shared" si="82"/>
        <v>89722.222222222219</v>
      </c>
      <c r="H331" s="23">
        <f t="shared" si="83"/>
        <v>8.9722222222222217E-2</v>
      </c>
      <c r="I331">
        <f t="shared" si="84"/>
        <v>1699.9999999999995</v>
      </c>
      <c r="J331">
        <f t="shared" si="85"/>
        <v>1.6999999999999995</v>
      </c>
      <c r="K331" s="23">
        <f t="shared" si="86"/>
        <v>3399999.9999999991</v>
      </c>
      <c r="L331" s="23">
        <f t="shared" si="87"/>
        <v>3.399999999999999</v>
      </c>
      <c r="M331">
        <f t="shared" si="88"/>
        <v>1200</v>
      </c>
      <c r="N331" s="23">
        <f t="shared" si="89"/>
        <v>4.32</v>
      </c>
      <c r="O331" s="23">
        <f t="shared" si="80"/>
        <v>7.8097222222222209</v>
      </c>
      <c r="P331" s="23">
        <f t="shared" si="90"/>
        <v>0.55783730158730149</v>
      </c>
      <c r="Q331" s="23">
        <f t="shared" ref="Q331:Q394" si="92">IF(Q330+P331&gt;250,0,Q330+P331)</f>
        <v>233.33542658730252</v>
      </c>
      <c r="R331" s="23">
        <f t="shared" ref="R331:R394" si="93">IF(R330+P331&gt;100,0,R330+P331)</f>
        <v>31.017242063492073</v>
      </c>
      <c r="S331">
        <f t="shared" si="91"/>
        <v>0</v>
      </c>
      <c r="T331">
        <f t="shared" si="91"/>
        <v>0</v>
      </c>
    </row>
    <row r="332" spans="1:20" x14ac:dyDescent="0.35">
      <c r="A332" s="181">
        <v>41963</v>
      </c>
      <c r="B332" s="182">
        <v>29.4</v>
      </c>
      <c r="C332" s="20">
        <f t="shared" si="81"/>
        <v>2.5</v>
      </c>
      <c r="D332" s="20">
        <f t="shared" si="79"/>
        <v>0.45</v>
      </c>
      <c r="E332" s="20">
        <f t="shared" ref="E332:E395" si="94">E331+C332-D332</f>
        <v>66.0199999999993</v>
      </c>
      <c r="F332" s="21">
        <v>190000</v>
      </c>
      <c r="G332" s="22">
        <f t="shared" si="82"/>
        <v>659722.22222222225</v>
      </c>
      <c r="H332" s="23">
        <f t="shared" si="83"/>
        <v>0.65972222222222221</v>
      </c>
      <c r="I332">
        <f t="shared" si="84"/>
        <v>12500</v>
      </c>
      <c r="J332">
        <f t="shared" si="85"/>
        <v>12.5</v>
      </c>
      <c r="K332" s="23">
        <f t="shared" si="86"/>
        <v>25000000</v>
      </c>
      <c r="L332" s="23">
        <f t="shared" si="87"/>
        <v>25</v>
      </c>
      <c r="M332">
        <f t="shared" si="88"/>
        <v>1200</v>
      </c>
      <c r="N332" s="23">
        <f t="shared" si="89"/>
        <v>4.32</v>
      </c>
      <c r="O332" s="23">
        <f t="shared" si="80"/>
        <v>29.979722222222222</v>
      </c>
      <c r="P332" s="23">
        <f t="shared" si="90"/>
        <v>2.1414087301587301</v>
      </c>
      <c r="Q332" s="23">
        <f t="shared" si="92"/>
        <v>235.47683531746125</v>
      </c>
      <c r="R332" s="23">
        <f t="shared" si="93"/>
        <v>33.158650793650807</v>
      </c>
      <c r="S332">
        <f t="shared" si="91"/>
        <v>0</v>
      </c>
      <c r="T332">
        <f t="shared" si="91"/>
        <v>0</v>
      </c>
    </row>
    <row r="333" spans="1:20" x14ac:dyDescent="0.35">
      <c r="A333" s="181">
        <v>41964</v>
      </c>
      <c r="B333" s="182">
        <v>32.799999999999997</v>
      </c>
      <c r="C333" s="20">
        <f t="shared" si="81"/>
        <v>2.5</v>
      </c>
      <c r="D333" s="20">
        <f t="shared" si="79"/>
        <v>0.45</v>
      </c>
      <c r="E333" s="20">
        <f t="shared" si="94"/>
        <v>68.069999999999297</v>
      </c>
      <c r="F333" s="21">
        <v>190000</v>
      </c>
      <c r="G333" s="22">
        <f t="shared" si="82"/>
        <v>659722.22222222225</v>
      </c>
      <c r="H333" s="23">
        <f t="shared" si="83"/>
        <v>0.65972222222222221</v>
      </c>
      <c r="I333">
        <f t="shared" si="84"/>
        <v>12500</v>
      </c>
      <c r="J333">
        <f t="shared" si="85"/>
        <v>12.5</v>
      </c>
      <c r="K333" s="23">
        <f t="shared" si="86"/>
        <v>25000000</v>
      </c>
      <c r="L333" s="23">
        <f t="shared" si="87"/>
        <v>25</v>
      </c>
      <c r="M333">
        <f t="shared" si="88"/>
        <v>1200</v>
      </c>
      <c r="N333" s="23">
        <f t="shared" si="89"/>
        <v>4.32</v>
      </c>
      <c r="O333" s="23">
        <f t="shared" si="80"/>
        <v>29.979722222222222</v>
      </c>
      <c r="P333" s="23">
        <f t="shared" si="90"/>
        <v>2.1414087301587301</v>
      </c>
      <c r="Q333" s="23">
        <f t="shared" si="92"/>
        <v>237.61824404761998</v>
      </c>
      <c r="R333" s="23">
        <f t="shared" si="93"/>
        <v>35.300059523809537</v>
      </c>
      <c r="S333">
        <f t="shared" si="91"/>
        <v>0</v>
      </c>
      <c r="T333">
        <f t="shared" si="91"/>
        <v>0</v>
      </c>
    </row>
    <row r="334" spans="1:20" x14ac:dyDescent="0.35">
      <c r="A334" s="181">
        <v>41965</v>
      </c>
      <c r="B334" s="182">
        <v>25.6</v>
      </c>
      <c r="C334" s="20">
        <f t="shared" si="81"/>
        <v>2.5</v>
      </c>
      <c r="D334" s="20">
        <f t="shared" si="79"/>
        <v>0.45</v>
      </c>
      <c r="E334" s="20">
        <f t="shared" si="94"/>
        <v>70.119999999999294</v>
      </c>
      <c r="F334" s="21">
        <v>190000</v>
      </c>
      <c r="G334" s="22">
        <f t="shared" si="82"/>
        <v>659722.22222222225</v>
      </c>
      <c r="H334" s="23">
        <f t="shared" si="83"/>
        <v>0.65972222222222221</v>
      </c>
      <c r="I334">
        <f t="shared" si="84"/>
        <v>12500</v>
      </c>
      <c r="J334">
        <f t="shared" si="85"/>
        <v>12.5</v>
      </c>
      <c r="K334" s="23">
        <f t="shared" si="86"/>
        <v>25000000</v>
      </c>
      <c r="L334" s="23">
        <f t="shared" si="87"/>
        <v>25</v>
      </c>
      <c r="M334">
        <f t="shared" si="88"/>
        <v>1200</v>
      </c>
      <c r="N334" s="23">
        <f t="shared" si="89"/>
        <v>4.32</v>
      </c>
      <c r="O334" s="23">
        <f t="shared" si="80"/>
        <v>29.979722222222222</v>
      </c>
      <c r="P334" s="23">
        <f t="shared" si="90"/>
        <v>2.1414087301587301</v>
      </c>
      <c r="Q334" s="23">
        <f t="shared" si="92"/>
        <v>239.75965277777871</v>
      </c>
      <c r="R334" s="23">
        <f t="shared" si="93"/>
        <v>37.441468253968267</v>
      </c>
      <c r="S334">
        <f t="shared" si="91"/>
        <v>0</v>
      </c>
      <c r="T334">
        <f t="shared" si="91"/>
        <v>0</v>
      </c>
    </row>
    <row r="335" spans="1:20" x14ac:dyDescent="0.35">
      <c r="A335" s="181">
        <v>41966</v>
      </c>
      <c r="B335" s="182">
        <v>15.2</v>
      </c>
      <c r="C335" s="20">
        <f t="shared" si="81"/>
        <v>1.52</v>
      </c>
      <c r="D335" s="20">
        <f t="shared" si="79"/>
        <v>0.45</v>
      </c>
      <c r="E335" s="20">
        <f t="shared" si="94"/>
        <v>71.189999999999287</v>
      </c>
      <c r="F335" s="21">
        <v>190000</v>
      </c>
      <c r="G335" s="22">
        <f t="shared" si="82"/>
        <v>401111.11111111112</v>
      </c>
      <c r="H335" s="23">
        <f t="shared" si="83"/>
        <v>0.40111111111111114</v>
      </c>
      <c r="I335">
        <f t="shared" si="84"/>
        <v>7600</v>
      </c>
      <c r="J335">
        <f t="shared" si="85"/>
        <v>7.6</v>
      </c>
      <c r="K335" s="23">
        <f t="shared" si="86"/>
        <v>15200000</v>
      </c>
      <c r="L335" s="23">
        <f t="shared" si="87"/>
        <v>15.2</v>
      </c>
      <c r="M335">
        <f t="shared" si="88"/>
        <v>1200</v>
      </c>
      <c r="N335" s="23">
        <f t="shared" si="89"/>
        <v>4.32</v>
      </c>
      <c r="O335" s="23">
        <f t="shared" si="80"/>
        <v>19.921111111111109</v>
      </c>
      <c r="P335" s="23">
        <f t="shared" si="90"/>
        <v>1.4229365079365079</v>
      </c>
      <c r="Q335" s="23">
        <f t="shared" si="92"/>
        <v>241.18258928571521</v>
      </c>
      <c r="R335" s="23">
        <f t="shared" si="93"/>
        <v>38.864404761904773</v>
      </c>
      <c r="S335">
        <f t="shared" si="91"/>
        <v>0</v>
      </c>
      <c r="T335">
        <f t="shared" si="91"/>
        <v>0</v>
      </c>
    </row>
    <row r="336" spans="1:20" x14ac:dyDescent="0.35">
      <c r="A336" s="181">
        <v>41967</v>
      </c>
      <c r="B336" s="182">
        <v>60.6</v>
      </c>
      <c r="C336" s="20">
        <f t="shared" si="81"/>
        <v>2.5</v>
      </c>
      <c r="D336" s="20">
        <f t="shared" si="79"/>
        <v>0.45</v>
      </c>
      <c r="E336" s="20">
        <f t="shared" si="94"/>
        <v>73.239999999999284</v>
      </c>
      <c r="F336" s="21">
        <v>190000</v>
      </c>
      <c r="G336" s="22">
        <f t="shared" si="82"/>
        <v>659722.22222222225</v>
      </c>
      <c r="H336" s="23">
        <f t="shared" si="83"/>
        <v>0.65972222222222221</v>
      </c>
      <c r="I336">
        <f t="shared" si="84"/>
        <v>12500</v>
      </c>
      <c r="J336">
        <f t="shared" si="85"/>
        <v>12.5</v>
      </c>
      <c r="K336" s="23">
        <f t="shared" si="86"/>
        <v>25000000</v>
      </c>
      <c r="L336" s="23">
        <f t="shared" si="87"/>
        <v>25</v>
      </c>
      <c r="M336">
        <f t="shared" si="88"/>
        <v>1200</v>
      </c>
      <c r="N336" s="23">
        <f t="shared" si="89"/>
        <v>4.32</v>
      </c>
      <c r="O336" s="23">
        <f t="shared" si="80"/>
        <v>29.979722222222222</v>
      </c>
      <c r="P336" s="23">
        <f t="shared" si="90"/>
        <v>2.1414087301587301</v>
      </c>
      <c r="Q336" s="23">
        <f t="shared" si="92"/>
        <v>243.32399801587394</v>
      </c>
      <c r="R336" s="23">
        <f t="shared" si="93"/>
        <v>41.005813492063503</v>
      </c>
      <c r="S336">
        <f t="shared" si="91"/>
        <v>0</v>
      </c>
      <c r="T336">
        <f t="shared" si="91"/>
        <v>0</v>
      </c>
    </row>
    <row r="337" spans="1:20" x14ac:dyDescent="0.35">
      <c r="A337" s="181">
        <v>41968</v>
      </c>
      <c r="B337" s="182">
        <v>15</v>
      </c>
      <c r="C337" s="20">
        <f t="shared" si="81"/>
        <v>1.5</v>
      </c>
      <c r="D337" s="20">
        <f t="shared" si="79"/>
        <v>0.45</v>
      </c>
      <c r="E337" s="20">
        <f t="shared" si="94"/>
        <v>74.289999999999281</v>
      </c>
      <c r="F337" s="21">
        <v>190000</v>
      </c>
      <c r="G337" s="22">
        <f t="shared" si="82"/>
        <v>395833.33333333337</v>
      </c>
      <c r="H337" s="23">
        <f t="shared" si="83"/>
        <v>0.39583333333333337</v>
      </c>
      <c r="I337">
        <f t="shared" si="84"/>
        <v>7500</v>
      </c>
      <c r="J337">
        <f t="shared" si="85"/>
        <v>7.5</v>
      </c>
      <c r="K337" s="23">
        <f t="shared" si="86"/>
        <v>15000000</v>
      </c>
      <c r="L337" s="23">
        <f t="shared" si="87"/>
        <v>15</v>
      </c>
      <c r="M337">
        <f t="shared" si="88"/>
        <v>1200</v>
      </c>
      <c r="N337" s="23">
        <f t="shared" si="89"/>
        <v>4.32</v>
      </c>
      <c r="O337" s="23">
        <f t="shared" si="80"/>
        <v>19.715833333333332</v>
      </c>
      <c r="P337" s="23">
        <f t="shared" si="90"/>
        <v>1.4082738095238096</v>
      </c>
      <c r="Q337" s="23">
        <f t="shared" si="92"/>
        <v>244.73227182539776</v>
      </c>
      <c r="R337" s="23">
        <f t="shared" si="93"/>
        <v>42.414087301587315</v>
      </c>
      <c r="S337">
        <f t="shared" si="91"/>
        <v>0</v>
      </c>
      <c r="T337">
        <f t="shared" si="91"/>
        <v>0</v>
      </c>
    </row>
    <row r="338" spans="1:20" x14ac:dyDescent="0.35">
      <c r="A338" s="181">
        <v>41969</v>
      </c>
      <c r="B338" s="182">
        <v>43</v>
      </c>
      <c r="C338" s="20">
        <f t="shared" si="81"/>
        <v>2.5</v>
      </c>
      <c r="D338" s="20">
        <f t="shared" si="79"/>
        <v>0.45</v>
      </c>
      <c r="E338" s="20">
        <f t="shared" si="94"/>
        <v>76.339999999999279</v>
      </c>
      <c r="F338" s="21">
        <v>190000</v>
      </c>
      <c r="G338" s="22">
        <f t="shared" si="82"/>
        <v>659722.22222222225</v>
      </c>
      <c r="H338" s="23">
        <f t="shared" si="83"/>
        <v>0.65972222222222221</v>
      </c>
      <c r="I338">
        <f t="shared" si="84"/>
        <v>12500</v>
      </c>
      <c r="J338">
        <f t="shared" si="85"/>
        <v>12.5</v>
      </c>
      <c r="K338" s="23">
        <f t="shared" si="86"/>
        <v>25000000</v>
      </c>
      <c r="L338" s="23">
        <f t="shared" si="87"/>
        <v>25</v>
      </c>
      <c r="M338">
        <f t="shared" si="88"/>
        <v>1200</v>
      </c>
      <c r="N338" s="23">
        <f t="shared" si="89"/>
        <v>4.32</v>
      </c>
      <c r="O338" s="23">
        <f t="shared" si="80"/>
        <v>29.979722222222222</v>
      </c>
      <c r="P338" s="23">
        <f t="shared" si="90"/>
        <v>2.1414087301587301</v>
      </c>
      <c r="Q338" s="23">
        <f t="shared" si="92"/>
        <v>246.87368055555649</v>
      </c>
      <c r="R338" s="23">
        <f t="shared" si="93"/>
        <v>44.555496031746046</v>
      </c>
      <c r="S338">
        <f t="shared" si="91"/>
        <v>0</v>
      </c>
      <c r="T338">
        <f t="shared" si="91"/>
        <v>0</v>
      </c>
    </row>
    <row r="339" spans="1:20" x14ac:dyDescent="0.35">
      <c r="A339" s="181">
        <v>41970</v>
      </c>
      <c r="B339" s="182">
        <v>15</v>
      </c>
      <c r="C339" s="20">
        <f t="shared" si="81"/>
        <v>1.5</v>
      </c>
      <c r="D339" s="20">
        <f t="shared" si="79"/>
        <v>0.45</v>
      </c>
      <c r="E339" s="20">
        <f t="shared" si="94"/>
        <v>77.389999999999276</v>
      </c>
      <c r="F339" s="21">
        <v>190000</v>
      </c>
      <c r="G339" s="22">
        <f t="shared" si="82"/>
        <v>395833.33333333337</v>
      </c>
      <c r="H339" s="23">
        <f t="shared" si="83"/>
        <v>0.39583333333333337</v>
      </c>
      <c r="I339">
        <f t="shared" si="84"/>
        <v>7500</v>
      </c>
      <c r="J339">
        <f t="shared" si="85"/>
        <v>7.5</v>
      </c>
      <c r="K339" s="23">
        <f t="shared" si="86"/>
        <v>15000000</v>
      </c>
      <c r="L339" s="23">
        <f t="shared" si="87"/>
        <v>15</v>
      </c>
      <c r="M339">
        <f t="shared" si="88"/>
        <v>1200</v>
      </c>
      <c r="N339" s="23">
        <f t="shared" si="89"/>
        <v>4.32</v>
      </c>
      <c r="O339" s="23">
        <f t="shared" si="80"/>
        <v>19.715833333333332</v>
      </c>
      <c r="P339" s="23">
        <f t="shared" si="90"/>
        <v>1.4082738095238096</v>
      </c>
      <c r="Q339" s="23">
        <f t="shared" si="92"/>
        <v>248.28195436508031</v>
      </c>
      <c r="R339" s="23">
        <f t="shared" si="93"/>
        <v>45.963769841269858</v>
      </c>
      <c r="S339">
        <f t="shared" si="91"/>
        <v>0</v>
      </c>
      <c r="T339">
        <f t="shared" si="91"/>
        <v>0</v>
      </c>
    </row>
    <row r="340" spans="1:20" x14ac:dyDescent="0.35">
      <c r="A340" s="181">
        <v>41971</v>
      </c>
      <c r="B340" s="182">
        <v>0</v>
      </c>
      <c r="C340" s="20">
        <f t="shared" si="81"/>
        <v>0</v>
      </c>
      <c r="D340" s="20">
        <f t="shared" si="79"/>
        <v>0.45</v>
      </c>
      <c r="E340" s="20">
        <f t="shared" si="94"/>
        <v>76.939999999999273</v>
      </c>
      <c r="F340" s="21">
        <v>190000</v>
      </c>
      <c r="G340" s="22">
        <f t="shared" si="82"/>
        <v>0</v>
      </c>
      <c r="H340" s="23">
        <f t="shared" si="83"/>
        <v>0</v>
      </c>
      <c r="I340">
        <f t="shared" si="84"/>
        <v>0</v>
      </c>
      <c r="J340">
        <f t="shared" si="85"/>
        <v>0</v>
      </c>
      <c r="K340" s="23">
        <f t="shared" si="86"/>
        <v>0</v>
      </c>
      <c r="L340" s="23">
        <f t="shared" si="87"/>
        <v>0</v>
      </c>
      <c r="M340">
        <f t="shared" si="88"/>
        <v>1200</v>
      </c>
      <c r="N340" s="23">
        <f t="shared" si="89"/>
        <v>4.32</v>
      </c>
      <c r="O340" s="23">
        <f t="shared" si="80"/>
        <v>4.32</v>
      </c>
      <c r="P340" s="23">
        <f t="shared" si="90"/>
        <v>0.30857142857142861</v>
      </c>
      <c r="Q340" s="23">
        <f t="shared" si="92"/>
        <v>248.59052579365175</v>
      </c>
      <c r="R340" s="23">
        <f t="shared" si="93"/>
        <v>46.272341269841284</v>
      </c>
      <c r="S340">
        <f t="shared" si="91"/>
        <v>0</v>
      </c>
      <c r="T340">
        <f t="shared" si="91"/>
        <v>0</v>
      </c>
    </row>
    <row r="341" spans="1:20" x14ac:dyDescent="0.35">
      <c r="A341" s="181">
        <v>41972</v>
      </c>
      <c r="B341" s="182">
        <v>0</v>
      </c>
      <c r="C341" s="20">
        <f t="shared" si="81"/>
        <v>0</v>
      </c>
      <c r="D341" s="20">
        <f t="shared" si="79"/>
        <v>0.45</v>
      </c>
      <c r="E341" s="20">
        <f t="shared" si="94"/>
        <v>76.48999999999927</v>
      </c>
      <c r="F341" s="21">
        <v>190000</v>
      </c>
      <c r="G341" s="22">
        <f t="shared" si="82"/>
        <v>0</v>
      </c>
      <c r="H341" s="23">
        <f t="shared" si="83"/>
        <v>0</v>
      </c>
      <c r="I341">
        <f t="shared" si="84"/>
        <v>0</v>
      </c>
      <c r="J341">
        <f t="shared" si="85"/>
        <v>0</v>
      </c>
      <c r="K341" s="23">
        <f t="shared" si="86"/>
        <v>0</v>
      </c>
      <c r="L341" s="23">
        <f t="shared" si="87"/>
        <v>0</v>
      </c>
      <c r="M341">
        <f t="shared" si="88"/>
        <v>1200</v>
      </c>
      <c r="N341" s="23">
        <f t="shared" si="89"/>
        <v>4.32</v>
      </c>
      <c r="O341" s="23">
        <f t="shared" si="80"/>
        <v>4.32</v>
      </c>
      <c r="P341" s="23">
        <f t="shared" si="90"/>
        <v>0.30857142857142861</v>
      </c>
      <c r="Q341" s="23">
        <f t="shared" si="92"/>
        <v>248.89909722222319</v>
      </c>
      <c r="R341" s="23">
        <f t="shared" si="93"/>
        <v>46.58091269841271</v>
      </c>
      <c r="S341">
        <f t="shared" si="91"/>
        <v>0</v>
      </c>
      <c r="T341">
        <f t="shared" si="91"/>
        <v>0</v>
      </c>
    </row>
    <row r="342" spans="1:20" x14ac:dyDescent="0.35">
      <c r="A342" s="181">
        <v>41973</v>
      </c>
      <c r="B342" s="182">
        <v>0</v>
      </c>
      <c r="C342" s="20">
        <f t="shared" si="81"/>
        <v>0</v>
      </c>
      <c r="D342" s="20">
        <f t="shared" si="79"/>
        <v>0.45</v>
      </c>
      <c r="E342" s="20">
        <f t="shared" si="94"/>
        <v>76.039999999999267</v>
      </c>
      <c r="F342" s="21">
        <v>190000</v>
      </c>
      <c r="G342" s="22">
        <f t="shared" si="82"/>
        <v>0</v>
      </c>
      <c r="H342" s="23">
        <f t="shared" si="83"/>
        <v>0</v>
      </c>
      <c r="I342">
        <f t="shared" si="84"/>
        <v>0</v>
      </c>
      <c r="J342">
        <f t="shared" si="85"/>
        <v>0</v>
      </c>
      <c r="K342" s="23">
        <f t="shared" si="86"/>
        <v>0</v>
      </c>
      <c r="L342" s="23">
        <f t="shared" si="87"/>
        <v>0</v>
      </c>
      <c r="M342">
        <f t="shared" si="88"/>
        <v>1200</v>
      </c>
      <c r="N342" s="23">
        <f t="shared" si="89"/>
        <v>4.32</v>
      </c>
      <c r="O342" s="23">
        <f t="shared" si="80"/>
        <v>4.32</v>
      </c>
      <c r="P342" s="23">
        <f t="shared" si="90"/>
        <v>0.30857142857142861</v>
      </c>
      <c r="Q342" s="23">
        <f t="shared" si="92"/>
        <v>249.20766865079463</v>
      </c>
      <c r="R342" s="23">
        <f t="shared" si="93"/>
        <v>46.889484126984136</v>
      </c>
      <c r="S342">
        <f t="shared" si="91"/>
        <v>0</v>
      </c>
      <c r="T342">
        <f t="shared" si="91"/>
        <v>0</v>
      </c>
    </row>
    <row r="343" spans="1:20" x14ac:dyDescent="0.35">
      <c r="A343" s="181">
        <v>41974</v>
      </c>
      <c r="B343" s="182">
        <v>0</v>
      </c>
      <c r="C343" s="20">
        <f t="shared" si="81"/>
        <v>0</v>
      </c>
      <c r="D343" s="20">
        <f t="shared" si="79"/>
        <v>0.45</v>
      </c>
      <c r="E343" s="20">
        <f t="shared" si="94"/>
        <v>75.589999999999264</v>
      </c>
      <c r="F343" s="21">
        <v>190000</v>
      </c>
      <c r="G343" s="22">
        <f t="shared" si="82"/>
        <v>0</v>
      </c>
      <c r="H343" s="23">
        <f t="shared" si="83"/>
        <v>0</v>
      </c>
      <c r="I343">
        <f t="shared" si="84"/>
        <v>0</v>
      </c>
      <c r="J343">
        <f t="shared" si="85"/>
        <v>0</v>
      </c>
      <c r="K343" s="23">
        <f t="shared" si="86"/>
        <v>0</v>
      </c>
      <c r="L343" s="23">
        <f t="shared" si="87"/>
        <v>0</v>
      </c>
      <c r="M343">
        <f t="shared" si="88"/>
        <v>1200</v>
      </c>
      <c r="N343" s="23">
        <f t="shared" si="89"/>
        <v>4.32</v>
      </c>
      <c r="O343" s="23">
        <f t="shared" si="80"/>
        <v>4.32</v>
      </c>
      <c r="P343" s="23">
        <f t="shared" si="90"/>
        <v>0.30857142857142861</v>
      </c>
      <c r="Q343" s="23">
        <f t="shared" si="92"/>
        <v>249.51624007936607</v>
      </c>
      <c r="R343" s="23">
        <f t="shared" si="93"/>
        <v>47.198055555555563</v>
      </c>
      <c r="S343">
        <f t="shared" si="91"/>
        <v>0</v>
      </c>
      <c r="T343">
        <f t="shared" si="91"/>
        <v>0</v>
      </c>
    </row>
    <row r="344" spans="1:20" x14ac:dyDescent="0.35">
      <c r="A344" s="181">
        <v>41975</v>
      </c>
      <c r="B344" s="182">
        <v>0</v>
      </c>
      <c r="C344" s="20">
        <f t="shared" si="81"/>
        <v>0</v>
      </c>
      <c r="D344" s="20">
        <f t="shared" si="79"/>
        <v>0.45</v>
      </c>
      <c r="E344" s="20">
        <f t="shared" si="94"/>
        <v>75.139999999999262</v>
      </c>
      <c r="F344" s="21">
        <v>190000</v>
      </c>
      <c r="G344" s="22">
        <f t="shared" si="82"/>
        <v>0</v>
      </c>
      <c r="H344" s="23">
        <f t="shared" si="83"/>
        <v>0</v>
      </c>
      <c r="I344">
        <f t="shared" si="84"/>
        <v>0</v>
      </c>
      <c r="J344">
        <f t="shared" si="85"/>
        <v>0</v>
      </c>
      <c r="K344" s="23">
        <f t="shared" si="86"/>
        <v>0</v>
      </c>
      <c r="L344" s="23">
        <f t="shared" si="87"/>
        <v>0</v>
      </c>
      <c r="M344">
        <f t="shared" si="88"/>
        <v>1200</v>
      </c>
      <c r="N344" s="23">
        <f t="shared" si="89"/>
        <v>4.32</v>
      </c>
      <c r="O344" s="23">
        <f t="shared" si="80"/>
        <v>4.32</v>
      </c>
      <c r="P344" s="23">
        <f t="shared" si="90"/>
        <v>0.30857142857142861</v>
      </c>
      <c r="Q344" s="23">
        <f t="shared" si="92"/>
        <v>249.82481150793751</v>
      </c>
      <c r="R344" s="23">
        <f t="shared" si="93"/>
        <v>47.506626984126989</v>
      </c>
      <c r="S344">
        <f t="shared" si="91"/>
        <v>0</v>
      </c>
      <c r="T344">
        <f t="shared" si="91"/>
        <v>0</v>
      </c>
    </row>
    <row r="345" spans="1:20" x14ac:dyDescent="0.35">
      <c r="A345" s="181">
        <v>41976</v>
      </c>
      <c r="B345" s="182">
        <v>0</v>
      </c>
      <c r="C345" s="20">
        <f t="shared" si="81"/>
        <v>0</v>
      </c>
      <c r="D345" s="20">
        <f t="shared" si="79"/>
        <v>0.45</v>
      </c>
      <c r="E345" s="20">
        <f t="shared" si="94"/>
        <v>74.689999999999259</v>
      </c>
      <c r="F345" s="21">
        <v>190000</v>
      </c>
      <c r="G345" s="22">
        <f t="shared" si="82"/>
        <v>0</v>
      </c>
      <c r="H345" s="23">
        <f t="shared" si="83"/>
        <v>0</v>
      </c>
      <c r="I345">
        <f t="shared" si="84"/>
        <v>0</v>
      </c>
      <c r="J345">
        <f t="shared" si="85"/>
        <v>0</v>
      </c>
      <c r="K345" s="23">
        <f t="shared" si="86"/>
        <v>0</v>
      </c>
      <c r="L345" s="23">
        <f t="shared" si="87"/>
        <v>0</v>
      </c>
      <c r="M345">
        <f t="shared" si="88"/>
        <v>1200</v>
      </c>
      <c r="N345" s="23">
        <f t="shared" si="89"/>
        <v>4.32</v>
      </c>
      <c r="O345" s="23">
        <f t="shared" si="80"/>
        <v>4.32</v>
      </c>
      <c r="P345" s="23">
        <f t="shared" si="90"/>
        <v>0.30857142857142861</v>
      </c>
      <c r="Q345" s="23">
        <f t="shared" si="92"/>
        <v>0</v>
      </c>
      <c r="R345" s="23">
        <f t="shared" si="93"/>
        <v>47.815198412698415</v>
      </c>
      <c r="S345">
        <f t="shared" si="91"/>
        <v>1</v>
      </c>
      <c r="T345">
        <f t="shared" si="91"/>
        <v>0</v>
      </c>
    </row>
    <row r="346" spans="1:20" x14ac:dyDescent="0.35">
      <c r="A346" s="181">
        <v>41977</v>
      </c>
      <c r="B346" s="182">
        <v>1.2</v>
      </c>
      <c r="C346" s="20">
        <f t="shared" si="81"/>
        <v>0.12</v>
      </c>
      <c r="D346" s="20">
        <f t="shared" si="79"/>
        <v>0.45</v>
      </c>
      <c r="E346" s="20">
        <f t="shared" si="94"/>
        <v>74.35999999999926</v>
      </c>
      <c r="F346" s="21">
        <v>190000</v>
      </c>
      <c r="G346" s="22">
        <f t="shared" si="82"/>
        <v>31666.666666666668</v>
      </c>
      <c r="H346" s="23">
        <f t="shared" si="83"/>
        <v>3.1666666666666669E-2</v>
      </c>
      <c r="I346">
        <f t="shared" si="84"/>
        <v>600</v>
      </c>
      <c r="J346">
        <f t="shared" si="85"/>
        <v>0.6</v>
      </c>
      <c r="K346" s="23">
        <f t="shared" si="86"/>
        <v>1200000</v>
      </c>
      <c r="L346" s="23">
        <f t="shared" si="87"/>
        <v>1.2</v>
      </c>
      <c r="M346">
        <f t="shared" si="88"/>
        <v>1200</v>
      </c>
      <c r="N346" s="23">
        <f t="shared" si="89"/>
        <v>4.32</v>
      </c>
      <c r="O346" s="23">
        <f t="shared" si="80"/>
        <v>5.5516666666666667</v>
      </c>
      <c r="P346" s="23">
        <f t="shared" si="90"/>
        <v>0.39654761904761909</v>
      </c>
      <c r="Q346" s="23">
        <f t="shared" si="92"/>
        <v>0.39654761904761909</v>
      </c>
      <c r="R346" s="23">
        <f t="shared" si="93"/>
        <v>48.211746031746031</v>
      </c>
      <c r="S346">
        <f t="shared" si="91"/>
        <v>0</v>
      </c>
      <c r="T346">
        <f t="shared" si="91"/>
        <v>0</v>
      </c>
    </row>
    <row r="347" spans="1:20" x14ac:dyDescent="0.35">
      <c r="A347" s="181">
        <v>41978</v>
      </c>
      <c r="B347" s="182">
        <v>45.4</v>
      </c>
      <c r="C347" s="20">
        <f t="shared" si="81"/>
        <v>2.5</v>
      </c>
      <c r="D347" s="20">
        <f t="shared" si="79"/>
        <v>0.45</v>
      </c>
      <c r="E347" s="20">
        <f t="shared" si="94"/>
        <v>76.409999999999258</v>
      </c>
      <c r="F347" s="21">
        <v>190000</v>
      </c>
      <c r="G347" s="22">
        <f t="shared" si="82"/>
        <v>659722.22222222225</v>
      </c>
      <c r="H347" s="23">
        <f t="shared" si="83"/>
        <v>0.65972222222222221</v>
      </c>
      <c r="I347">
        <f t="shared" si="84"/>
        <v>12500</v>
      </c>
      <c r="J347">
        <f t="shared" si="85"/>
        <v>12.5</v>
      </c>
      <c r="K347" s="23">
        <f t="shared" si="86"/>
        <v>25000000</v>
      </c>
      <c r="L347" s="23">
        <f t="shared" si="87"/>
        <v>25</v>
      </c>
      <c r="M347">
        <f t="shared" si="88"/>
        <v>1200</v>
      </c>
      <c r="N347" s="23">
        <f t="shared" si="89"/>
        <v>4.32</v>
      </c>
      <c r="O347" s="23">
        <f t="shared" si="80"/>
        <v>29.979722222222222</v>
      </c>
      <c r="P347" s="23">
        <f t="shared" si="90"/>
        <v>2.1414087301587301</v>
      </c>
      <c r="Q347" s="23">
        <f t="shared" si="92"/>
        <v>2.537956349206349</v>
      </c>
      <c r="R347" s="23">
        <f t="shared" si="93"/>
        <v>50.353154761904761</v>
      </c>
      <c r="S347">
        <f t="shared" si="91"/>
        <v>0</v>
      </c>
      <c r="T347">
        <f t="shared" si="91"/>
        <v>0</v>
      </c>
    </row>
    <row r="348" spans="1:20" x14ac:dyDescent="0.35">
      <c r="A348" s="181">
        <v>41979</v>
      </c>
      <c r="B348" s="182">
        <v>0.8</v>
      </c>
      <c r="C348" s="20">
        <f t="shared" si="81"/>
        <v>0.08</v>
      </c>
      <c r="D348" s="20">
        <f t="shared" si="79"/>
        <v>0.45</v>
      </c>
      <c r="E348" s="20">
        <f t="shared" si="94"/>
        <v>76.039999999999253</v>
      </c>
      <c r="F348" s="21">
        <v>190000</v>
      </c>
      <c r="G348" s="22">
        <f t="shared" si="82"/>
        <v>21111.111111111113</v>
      </c>
      <c r="H348" s="23">
        <f t="shared" si="83"/>
        <v>2.1111111111111112E-2</v>
      </c>
      <c r="I348">
        <f t="shared" si="84"/>
        <v>400</v>
      </c>
      <c r="J348">
        <f t="shared" si="85"/>
        <v>0.4</v>
      </c>
      <c r="K348" s="23">
        <f t="shared" si="86"/>
        <v>800000</v>
      </c>
      <c r="L348" s="23">
        <f t="shared" si="87"/>
        <v>0.8</v>
      </c>
      <c r="M348">
        <f t="shared" si="88"/>
        <v>1200</v>
      </c>
      <c r="N348" s="23">
        <f t="shared" si="89"/>
        <v>4.32</v>
      </c>
      <c r="O348" s="23">
        <f t="shared" si="80"/>
        <v>5.141111111111111</v>
      </c>
      <c r="P348" s="23">
        <f t="shared" si="90"/>
        <v>0.36722222222222223</v>
      </c>
      <c r="Q348" s="23">
        <f t="shared" si="92"/>
        <v>2.9051785714285714</v>
      </c>
      <c r="R348" s="23">
        <f t="shared" si="93"/>
        <v>50.720376984126986</v>
      </c>
      <c r="S348">
        <f t="shared" si="91"/>
        <v>0</v>
      </c>
      <c r="T348">
        <f t="shared" si="91"/>
        <v>0</v>
      </c>
    </row>
    <row r="349" spans="1:20" x14ac:dyDescent="0.35">
      <c r="A349" s="181">
        <v>41980</v>
      </c>
      <c r="B349" s="182">
        <v>15.2</v>
      </c>
      <c r="C349" s="20">
        <f t="shared" si="81"/>
        <v>1.52</v>
      </c>
      <c r="D349" s="20">
        <f t="shared" si="79"/>
        <v>0.45</v>
      </c>
      <c r="E349" s="20">
        <f t="shared" si="94"/>
        <v>77.109999999999246</v>
      </c>
      <c r="F349" s="21">
        <v>190000</v>
      </c>
      <c r="G349" s="22">
        <f t="shared" si="82"/>
        <v>401111.11111111112</v>
      </c>
      <c r="H349" s="23">
        <f t="shared" si="83"/>
        <v>0.40111111111111114</v>
      </c>
      <c r="I349">
        <f t="shared" si="84"/>
        <v>7600</v>
      </c>
      <c r="J349">
        <f t="shared" si="85"/>
        <v>7.6</v>
      </c>
      <c r="K349" s="23">
        <f t="shared" si="86"/>
        <v>15200000</v>
      </c>
      <c r="L349" s="23">
        <f t="shared" si="87"/>
        <v>15.2</v>
      </c>
      <c r="M349">
        <f t="shared" si="88"/>
        <v>1200</v>
      </c>
      <c r="N349" s="23">
        <f t="shared" si="89"/>
        <v>4.32</v>
      </c>
      <c r="O349" s="23">
        <f t="shared" si="80"/>
        <v>19.921111111111109</v>
      </c>
      <c r="P349" s="23">
        <f t="shared" si="90"/>
        <v>1.4229365079365079</v>
      </c>
      <c r="Q349" s="23">
        <f t="shared" si="92"/>
        <v>4.3281150793650793</v>
      </c>
      <c r="R349" s="23">
        <f t="shared" si="93"/>
        <v>52.143313492063491</v>
      </c>
      <c r="S349">
        <f t="shared" si="91"/>
        <v>0</v>
      </c>
      <c r="T349">
        <f t="shared" si="91"/>
        <v>0</v>
      </c>
    </row>
    <row r="350" spans="1:20" x14ac:dyDescent="0.35">
      <c r="A350" s="181">
        <v>41981</v>
      </c>
      <c r="B350" s="182">
        <v>48.6</v>
      </c>
      <c r="C350" s="20">
        <f t="shared" si="81"/>
        <v>2.5</v>
      </c>
      <c r="D350" s="20">
        <f t="shared" si="79"/>
        <v>0.45</v>
      </c>
      <c r="E350" s="20">
        <f t="shared" si="94"/>
        <v>79.159999999999243</v>
      </c>
      <c r="F350" s="21">
        <v>190000</v>
      </c>
      <c r="G350" s="22">
        <f t="shared" si="82"/>
        <v>659722.22222222225</v>
      </c>
      <c r="H350" s="23">
        <f t="shared" si="83"/>
        <v>0.65972222222222221</v>
      </c>
      <c r="I350">
        <f t="shared" si="84"/>
        <v>12500</v>
      </c>
      <c r="J350">
        <f t="shared" si="85"/>
        <v>12.5</v>
      </c>
      <c r="K350" s="23">
        <f t="shared" si="86"/>
        <v>25000000</v>
      </c>
      <c r="L350" s="23">
        <f t="shared" si="87"/>
        <v>25</v>
      </c>
      <c r="M350">
        <f t="shared" si="88"/>
        <v>1200</v>
      </c>
      <c r="N350" s="23">
        <f t="shared" si="89"/>
        <v>4.32</v>
      </c>
      <c r="O350" s="23">
        <f t="shared" si="80"/>
        <v>29.979722222222222</v>
      </c>
      <c r="P350" s="23">
        <f t="shared" si="90"/>
        <v>2.1414087301587301</v>
      </c>
      <c r="Q350" s="23">
        <f t="shared" si="92"/>
        <v>6.4695238095238095</v>
      </c>
      <c r="R350" s="23">
        <f t="shared" si="93"/>
        <v>54.284722222222221</v>
      </c>
      <c r="S350">
        <f t="shared" si="91"/>
        <v>0</v>
      </c>
      <c r="T350">
        <f t="shared" si="91"/>
        <v>0</v>
      </c>
    </row>
    <row r="351" spans="1:20" x14ac:dyDescent="0.35">
      <c r="A351" s="181">
        <v>41982</v>
      </c>
      <c r="B351" s="182">
        <v>34.200000000000003</v>
      </c>
      <c r="C351" s="20">
        <f t="shared" si="81"/>
        <v>2.5</v>
      </c>
      <c r="D351" s="20">
        <f t="shared" si="79"/>
        <v>0.45</v>
      </c>
      <c r="E351" s="20">
        <f t="shared" si="94"/>
        <v>81.209999999999241</v>
      </c>
      <c r="F351" s="21">
        <v>190000</v>
      </c>
      <c r="G351" s="22">
        <f t="shared" si="82"/>
        <v>659722.22222222225</v>
      </c>
      <c r="H351" s="23">
        <f t="shared" si="83"/>
        <v>0.65972222222222221</v>
      </c>
      <c r="I351">
        <f t="shared" si="84"/>
        <v>12500</v>
      </c>
      <c r="J351">
        <f t="shared" si="85"/>
        <v>12.5</v>
      </c>
      <c r="K351" s="23">
        <f t="shared" si="86"/>
        <v>25000000</v>
      </c>
      <c r="L351" s="23">
        <f t="shared" si="87"/>
        <v>25</v>
      </c>
      <c r="M351">
        <f t="shared" si="88"/>
        <v>1200</v>
      </c>
      <c r="N351" s="23">
        <f t="shared" si="89"/>
        <v>4.32</v>
      </c>
      <c r="O351" s="23">
        <f t="shared" si="80"/>
        <v>29.979722222222222</v>
      </c>
      <c r="P351" s="23">
        <f t="shared" si="90"/>
        <v>2.1414087301587301</v>
      </c>
      <c r="Q351" s="23">
        <f t="shared" si="92"/>
        <v>8.6109325396825405</v>
      </c>
      <c r="R351" s="23">
        <f t="shared" si="93"/>
        <v>56.426130952380952</v>
      </c>
      <c r="S351">
        <f t="shared" si="91"/>
        <v>0</v>
      </c>
      <c r="T351">
        <f t="shared" si="91"/>
        <v>0</v>
      </c>
    </row>
    <row r="352" spans="1:20" x14ac:dyDescent="0.35">
      <c r="A352" s="181">
        <v>41983</v>
      </c>
      <c r="B352" s="182">
        <v>4.4000000000000004</v>
      </c>
      <c r="C352" s="20">
        <f t="shared" si="81"/>
        <v>0.44</v>
      </c>
      <c r="D352" s="20">
        <f t="shared" si="79"/>
        <v>0.45</v>
      </c>
      <c r="E352" s="20">
        <f t="shared" si="94"/>
        <v>81.199999999999235</v>
      </c>
      <c r="F352" s="21">
        <v>190000</v>
      </c>
      <c r="G352" s="22">
        <f t="shared" si="82"/>
        <v>116111.11111111111</v>
      </c>
      <c r="H352" s="23">
        <f t="shared" si="83"/>
        <v>0.11611111111111111</v>
      </c>
      <c r="I352">
        <f t="shared" si="84"/>
        <v>2200</v>
      </c>
      <c r="J352">
        <f t="shared" si="85"/>
        <v>2.2000000000000002</v>
      </c>
      <c r="K352" s="23">
        <f t="shared" si="86"/>
        <v>4400000</v>
      </c>
      <c r="L352" s="23">
        <f t="shared" si="87"/>
        <v>4.4000000000000004</v>
      </c>
      <c r="M352">
        <f t="shared" si="88"/>
        <v>1200</v>
      </c>
      <c r="N352" s="23">
        <f t="shared" si="89"/>
        <v>4.32</v>
      </c>
      <c r="O352" s="23">
        <f t="shared" si="80"/>
        <v>8.8361111111111121</v>
      </c>
      <c r="P352" s="23">
        <f t="shared" si="90"/>
        <v>0.63115079365079374</v>
      </c>
      <c r="Q352" s="23">
        <f t="shared" si="92"/>
        <v>9.2420833333333334</v>
      </c>
      <c r="R352" s="23">
        <f t="shared" si="93"/>
        <v>57.057281746031748</v>
      </c>
      <c r="S352">
        <f t="shared" si="91"/>
        <v>0</v>
      </c>
      <c r="T352">
        <f t="shared" si="91"/>
        <v>0</v>
      </c>
    </row>
    <row r="353" spans="1:20" x14ac:dyDescent="0.35">
      <c r="A353" s="181">
        <v>41984</v>
      </c>
      <c r="B353" s="182">
        <v>17.8</v>
      </c>
      <c r="C353" s="20">
        <f t="shared" si="81"/>
        <v>1.78</v>
      </c>
      <c r="D353" s="20">
        <f t="shared" si="79"/>
        <v>0.45</v>
      </c>
      <c r="E353" s="20">
        <f t="shared" si="94"/>
        <v>82.529999999999234</v>
      </c>
      <c r="F353" s="21">
        <v>190000</v>
      </c>
      <c r="G353" s="22">
        <f t="shared" si="82"/>
        <v>469722.22222222225</v>
      </c>
      <c r="H353" s="23">
        <f t="shared" si="83"/>
        <v>0.46972222222222226</v>
      </c>
      <c r="I353">
        <f t="shared" si="84"/>
        <v>8900</v>
      </c>
      <c r="J353">
        <f t="shared" si="85"/>
        <v>8.9</v>
      </c>
      <c r="K353" s="23">
        <f t="shared" si="86"/>
        <v>17800000</v>
      </c>
      <c r="L353" s="23">
        <f t="shared" si="87"/>
        <v>17.8</v>
      </c>
      <c r="M353">
        <f t="shared" si="88"/>
        <v>1200</v>
      </c>
      <c r="N353" s="23">
        <f t="shared" si="89"/>
        <v>4.32</v>
      </c>
      <c r="O353" s="23">
        <f t="shared" si="80"/>
        <v>22.589722222222225</v>
      </c>
      <c r="P353" s="23">
        <f t="shared" si="90"/>
        <v>1.6135515873015875</v>
      </c>
      <c r="Q353" s="23">
        <f t="shared" si="92"/>
        <v>10.855634920634921</v>
      </c>
      <c r="R353" s="23">
        <f t="shared" si="93"/>
        <v>58.670833333333334</v>
      </c>
      <c r="S353">
        <f t="shared" si="91"/>
        <v>0</v>
      </c>
      <c r="T353">
        <f t="shared" si="91"/>
        <v>0</v>
      </c>
    </row>
    <row r="354" spans="1:20" x14ac:dyDescent="0.35">
      <c r="A354" s="181">
        <v>41985</v>
      </c>
      <c r="B354" s="182">
        <v>1.4</v>
      </c>
      <c r="C354" s="20">
        <f t="shared" si="81"/>
        <v>0.13999999999999999</v>
      </c>
      <c r="D354" s="20">
        <f t="shared" si="79"/>
        <v>0.45</v>
      </c>
      <c r="E354" s="20">
        <f t="shared" si="94"/>
        <v>82.219999999999231</v>
      </c>
      <c r="F354" s="21">
        <v>190000</v>
      </c>
      <c r="G354" s="22">
        <f t="shared" si="82"/>
        <v>36944.444444444438</v>
      </c>
      <c r="H354" s="23">
        <f t="shared" si="83"/>
        <v>3.6944444444444439E-2</v>
      </c>
      <c r="I354">
        <f t="shared" si="84"/>
        <v>699.99999999999977</v>
      </c>
      <c r="J354">
        <f t="shared" si="85"/>
        <v>0.69999999999999973</v>
      </c>
      <c r="K354" s="23">
        <f t="shared" si="86"/>
        <v>1399999.9999999995</v>
      </c>
      <c r="L354" s="23">
        <f t="shared" si="87"/>
        <v>1.3999999999999995</v>
      </c>
      <c r="M354">
        <f t="shared" si="88"/>
        <v>1200</v>
      </c>
      <c r="N354" s="23">
        <f t="shared" si="89"/>
        <v>4.32</v>
      </c>
      <c r="O354" s="23">
        <f t="shared" si="80"/>
        <v>5.7569444444444438</v>
      </c>
      <c r="P354" s="23">
        <f t="shared" si="90"/>
        <v>0.41121031746031744</v>
      </c>
      <c r="Q354" s="23">
        <f t="shared" si="92"/>
        <v>11.26684523809524</v>
      </c>
      <c r="R354" s="23">
        <f t="shared" si="93"/>
        <v>59.082043650793651</v>
      </c>
      <c r="S354">
        <f t="shared" si="91"/>
        <v>0</v>
      </c>
      <c r="T354">
        <f t="shared" si="91"/>
        <v>0</v>
      </c>
    </row>
    <row r="355" spans="1:20" x14ac:dyDescent="0.35">
      <c r="A355" s="181">
        <v>41986</v>
      </c>
      <c r="B355" s="182">
        <v>1</v>
      </c>
      <c r="C355" s="20">
        <f t="shared" si="81"/>
        <v>0.1</v>
      </c>
      <c r="D355" s="20">
        <f t="shared" si="79"/>
        <v>0.45</v>
      </c>
      <c r="E355" s="20">
        <f t="shared" si="94"/>
        <v>81.869999999999223</v>
      </c>
      <c r="F355" s="21">
        <v>190000</v>
      </c>
      <c r="G355" s="22">
        <f t="shared" si="82"/>
        <v>26388.888888888891</v>
      </c>
      <c r="H355" s="23">
        <f t="shared" si="83"/>
        <v>2.6388888888888889E-2</v>
      </c>
      <c r="I355">
        <f t="shared" si="84"/>
        <v>500</v>
      </c>
      <c r="J355">
        <f t="shared" si="85"/>
        <v>0.5</v>
      </c>
      <c r="K355" s="23">
        <f t="shared" si="86"/>
        <v>1000000</v>
      </c>
      <c r="L355" s="23">
        <f t="shared" si="87"/>
        <v>1</v>
      </c>
      <c r="M355">
        <f t="shared" si="88"/>
        <v>1200</v>
      </c>
      <c r="N355" s="23">
        <f t="shared" si="89"/>
        <v>4.32</v>
      </c>
      <c r="O355" s="23">
        <f t="shared" si="80"/>
        <v>5.3463888888888889</v>
      </c>
      <c r="P355" s="23">
        <f t="shared" si="90"/>
        <v>0.38188492063492063</v>
      </c>
      <c r="Q355" s="23">
        <f t="shared" si="92"/>
        <v>11.64873015873016</v>
      </c>
      <c r="R355" s="23">
        <f t="shared" si="93"/>
        <v>59.463928571428568</v>
      </c>
      <c r="S355">
        <f t="shared" si="91"/>
        <v>0</v>
      </c>
      <c r="T355">
        <f t="shared" si="91"/>
        <v>0</v>
      </c>
    </row>
    <row r="356" spans="1:20" x14ac:dyDescent="0.35">
      <c r="A356" s="181">
        <v>41987</v>
      </c>
      <c r="B356" s="182">
        <v>0</v>
      </c>
      <c r="C356" s="20">
        <f t="shared" si="81"/>
        <v>0</v>
      </c>
      <c r="D356" s="20">
        <f t="shared" si="79"/>
        <v>0.45</v>
      </c>
      <c r="E356" s="20">
        <f t="shared" si="94"/>
        <v>81.41999999999922</v>
      </c>
      <c r="F356" s="21">
        <v>190000</v>
      </c>
      <c r="G356" s="22">
        <f t="shared" si="82"/>
        <v>0</v>
      </c>
      <c r="H356" s="23">
        <f t="shared" si="83"/>
        <v>0</v>
      </c>
      <c r="I356">
        <f t="shared" si="84"/>
        <v>0</v>
      </c>
      <c r="J356">
        <f t="shared" si="85"/>
        <v>0</v>
      </c>
      <c r="K356" s="23">
        <f t="shared" si="86"/>
        <v>0</v>
      </c>
      <c r="L356" s="23">
        <f t="shared" si="87"/>
        <v>0</v>
      </c>
      <c r="M356">
        <f t="shared" si="88"/>
        <v>1200</v>
      </c>
      <c r="N356" s="23">
        <f t="shared" si="89"/>
        <v>4.32</v>
      </c>
      <c r="O356" s="23">
        <f t="shared" si="80"/>
        <v>4.32</v>
      </c>
      <c r="P356" s="23">
        <f t="shared" si="90"/>
        <v>0.30857142857142861</v>
      </c>
      <c r="Q356" s="23">
        <f t="shared" si="92"/>
        <v>11.957301587301588</v>
      </c>
      <c r="R356" s="23">
        <f t="shared" si="93"/>
        <v>59.772499999999994</v>
      </c>
      <c r="S356">
        <f t="shared" si="91"/>
        <v>0</v>
      </c>
      <c r="T356">
        <f t="shared" si="91"/>
        <v>0</v>
      </c>
    </row>
    <row r="357" spans="1:20" x14ac:dyDescent="0.35">
      <c r="A357" s="181">
        <v>41988</v>
      </c>
      <c r="B357" s="182">
        <v>9</v>
      </c>
      <c r="C357" s="20">
        <f t="shared" si="81"/>
        <v>0.89999999999999991</v>
      </c>
      <c r="D357" s="20">
        <f t="shared" si="79"/>
        <v>0.45</v>
      </c>
      <c r="E357" s="20">
        <f t="shared" si="94"/>
        <v>81.869999999999223</v>
      </c>
      <c r="F357" s="21">
        <v>190000</v>
      </c>
      <c r="G357" s="22">
        <f t="shared" si="82"/>
        <v>237499.99999999997</v>
      </c>
      <c r="H357" s="23">
        <f t="shared" si="83"/>
        <v>0.23749999999999996</v>
      </c>
      <c r="I357">
        <f t="shared" si="84"/>
        <v>4499.9999999999991</v>
      </c>
      <c r="J357">
        <f t="shared" si="85"/>
        <v>4.4999999999999991</v>
      </c>
      <c r="K357" s="23">
        <f t="shared" si="86"/>
        <v>8999999.9999999981</v>
      </c>
      <c r="L357" s="23">
        <f t="shared" si="87"/>
        <v>8.9999999999999982</v>
      </c>
      <c r="M357">
        <f t="shared" si="88"/>
        <v>1200</v>
      </c>
      <c r="N357" s="23">
        <f t="shared" si="89"/>
        <v>4.32</v>
      </c>
      <c r="O357" s="23">
        <f t="shared" si="80"/>
        <v>13.557499999999999</v>
      </c>
      <c r="P357" s="23">
        <f t="shared" si="90"/>
        <v>0.96839285714285717</v>
      </c>
      <c r="Q357" s="23">
        <f t="shared" si="92"/>
        <v>12.925694444444446</v>
      </c>
      <c r="R357" s="23">
        <f t="shared" si="93"/>
        <v>60.740892857142853</v>
      </c>
      <c r="S357">
        <f t="shared" si="91"/>
        <v>0</v>
      </c>
      <c r="T357">
        <f t="shared" si="91"/>
        <v>0</v>
      </c>
    </row>
    <row r="358" spans="1:20" x14ac:dyDescent="0.35">
      <c r="A358" s="181">
        <v>41989</v>
      </c>
      <c r="B358" s="182">
        <v>20.2</v>
      </c>
      <c r="C358" s="20">
        <f t="shared" si="81"/>
        <v>2.02</v>
      </c>
      <c r="D358" s="20">
        <f t="shared" si="79"/>
        <v>0.45</v>
      </c>
      <c r="E358" s="20">
        <f t="shared" si="94"/>
        <v>83.439999999999216</v>
      </c>
      <c r="F358" s="21">
        <v>190000</v>
      </c>
      <c r="G358" s="22">
        <f t="shared" si="82"/>
        <v>533055.55555555562</v>
      </c>
      <c r="H358" s="23">
        <f t="shared" si="83"/>
        <v>0.53305555555555562</v>
      </c>
      <c r="I358">
        <f t="shared" si="84"/>
        <v>10100</v>
      </c>
      <c r="J358">
        <f t="shared" si="85"/>
        <v>10.1</v>
      </c>
      <c r="K358" s="23">
        <f t="shared" si="86"/>
        <v>20200000</v>
      </c>
      <c r="L358" s="23">
        <f t="shared" si="87"/>
        <v>20.2</v>
      </c>
      <c r="M358">
        <f t="shared" si="88"/>
        <v>1200</v>
      </c>
      <c r="N358" s="23">
        <f t="shared" si="89"/>
        <v>4.32</v>
      </c>
      <c r="O358" s="23">
        <f t="shared" si="80"/>
        <v>25.053055555555556</v>
      </c>
      <c r="P358" s="23">
        <f t="shared" si="90"/>
        <v>1.7895039682539684</v>
      </c>
      <c r="Q358" s="23">
        <f t="shared" si="92"/>
        <v>14.715198412698413</v>
      </c>
      <c r="R358" s="23">
        <f t="shared" si="93"/>
        <v>62.530396825396821</v>
      </c>
      <c r="S358">
        <f t="shared" si="91"/>
        <v>0</v>
      </c>
      <c r="T358">
        <f t="shared" si="91"/>
        <v>0</v>
      </c>
    </row>
    <row r="359" spans="1:20" x14ac:dyDescent="0.35">
      <c r="A359" s="181">
        <v>41990</v>
      </c>
      <c r="B359" s="182">
        <v>0.8</v>
      </c>
      <c r="C359" s="20">
        <f t="shared" si="81"/>
        <v>0.08</v>
      </c>
      <c r="D359" s="20">
        <f t="shared" si="79"/>
        <v>0.45</v>
      </c>
      <c r="E359" s="20">
        <f t="shared" si="94"/>
        <v>83.069999999999212</v>
      </c>
      <c r="F359" s="21">
        <v>190000</v>
      </c>
      <c r="G359" s="22">
        <f t="shared" si="82"/>
        <v>21111.111111111113</v>
      </c>
      <c r="H359" s="23">
        <f t="shared" si="83"/>
        <v>2.1111111111111112E-2</v>
      </c>
      <c r="I359">
        <f t="shared" si="84"/>
        <v>400</v>
      </c>
      <c r="J359">
        <f t="shared" si="85"/>
        <v>0.4</v>
      </c>
      <c r="K359" s="23">
        <f t="shared" si="86"/>
        <v>800000</v>
      </c>
      <c r="L359" s="23">
        <f t="shared" si="87"/>
        <v>0.8</v>
      </c>
      <c r="M359">
        <f t="shared" si="88"/>
        <v>1200</v>
      </c>
      <c r="N359" s="23">
        <f t="shared" si="89"/>
        <v>4.32</v>
      </c>
      <c r="O359" s="23">
        <f t="shared" si="80"/>
        <v>5.141111111111111</v>
      </c>
      <c r="P359" s="23">
        <f t="shared" si="90"/>
        <v>0.36722222222222223</v>
      </c>
      <c r="Q359" s="23">
        <f t="shared" si="92"/>
        <v>15.082420634920636</v>
      </c>
      <c r="R359" s="23">
        <f t="shared" si="93"/>
        <v>62.897619047619045</v>
      </c>
      <c r="S359">
        <f t="shared" si="91"/>
        <v>0</v>
      </c>
      <c r="T359">
        <f t="shared" si="91"/>
        <v>0</v>
      </c>
    </row>
    <row r="360" spans="1:20" x14ac:dyDescent="0.35">
      <c r="A360" s="181">
        <v>41991</v>
      </c>
      <c r="B360" s="182">
        <v>24.6</v>
      </c>
      <c r="C360" s="20">
        <f t="shared" si="81"/>
        <v>2.46</v>
      </c>
      <c r="D360" s="20">
        <f t="shared" ref="D360:D423" si="95">$B$4/1000</f>
        <v>0.45</v>
      </c>
      <c r="E360" s="20">
        <f t="shared" si="94"/>
        <v>85.079999999999202</v>
      </c>
      <c r="F360" s="21">
        <v>190000</v>
      </c>
      <c r="G360" s="22">
        <f t="shared" si="82"/>
        <v>649166.66666666674</v>
      </c>
      <c r="H360" s="23">
        <f t="shared" si="83"/>
        <v>0.64916666666666678</v>
      </c>
      <c r="I360">
        <f t="shared" si="84"/>
        <v>12300</v>
      </c>
      <c r="J360">
        <f t="shared" si="85"/>
        <v>12.3</v>
      </c>
      <c r="K360" s="23">
        <f t="shared" si="86"/>
        <v>24600000</v>
      </c>
      <c r="L360" s="23">
        <f t="shared" si="87"/>
        <v>24.6</v>
      </c>
      <c r="M360">
        <f t="shared" si="88"/>
        <v>1200</v>
      </c>
      <c r="N360" s="23">
        <f t="shared" si="89"/>
        <v>4.32</v>
      </c>
      <c r="O360" s="23">
        <f t="shared" si="80"/>
        <v>29.569166666666668</v>
      </c>
      <c r="P360" s="23">
        <f t="shared" si="90"/>
        <v>2.1120833333333335</v>
      </c>
      <c r="Q360" s="23">
        <f t="shared" si="92"/>
        <v>17.194503968253969</v>
      </c>
      <c r="R360" s="23">
        <f t="shared" si="93"/>
        <v>65.009702380952376</v>
      </c>
      <c r="S360">
        <f t="shared" si="91"/>
        <v>0</v>
      </c>
      <c r="T360">
        <f t="shared" si="91"/>
        <v>0</v>
      </c>
    </row>
    <row r="361" spans="1:20" x14ac:dyDescent="0.35">
      <c r="A361" s="181">
        <v>41992</v>
      </c>
      <c r="B361" s="182">
        <v>0</v>
      </c>
      <c r="C361" s="20">
        <f t="shared" si="81"/>
        <v>0</v>
      </c>
      <c r="D361" s="20">
        <f t="shared" si="95"/>
        <v>0.45</v>
      </c>
      <c r="E361" s="20">
        <f t="shared" si="94"/>
        <v>84.6299999999992</v>
      </c>
      <c r="F361" s="21">
        <v>190000</v>
      </c>
      <c r="G361" s="22">
        <f t="shared" si="82"/>
        <v>0</v>
      </c>
      <c r="H361" s="23">
        <f t="shared" si="83"/>
        <v>0</v>
      </c>
      <c r="I361">
        <f t="shared" si="84"/>
        <v>0</v>
      </c>
      <c r="J361">
        <f t="shared" si="85"/>
        <v>0</v>
      </c>
      <c r="K361" s="23">
        <f t="shared" si="86"/>
        <v>0</v>
      </c>
      <c r="L361" s="23">
        <f t="shared" si="87"/>
        <v>0</v>
      </c>
      <c r="M361">
        <f t="shared" si="88"/>
        <v>1200</v>
      </c>
      <c r="N361" s="23">
        <f t="shared" si="89"/>
        <v>4.32</v>
      </c>
      <c r="O361" s="23">
        <f t="shared" si="80"/>
        <v>4.32</v>
      </c>
      <c r="P361" s="23">
        <f t="shared" si="90"/>
        <v>0.30857142857142861</v>
      </c>
      <c r="Q361" s="23">
        <f t="shared" si="92"/>
        <v>17.503075396825398</v>
      </c>
      <c r="R361" s="23">
        <f t="shared" si="93"/>
        <v>65.318273809523802</v>
      </c>
      <c r="S361">
        <f t="shared" si="91"/>
        <v>0</v>
      </c>
      <c r="T361">
        <f t="shared" si="91"/>
        <v>0</v>
      </c>
    </row>
    <row r="362" spans="1:20" x14ac:dyDescent="0.35">
      <c r="A362" s="181">
        <v>41993</v>
      </c>
      <c r="B362" s="182">
        <v>0</v>
      </c>
      <c r="C362" s="20">
        <f t="shared" si="81"/>
        <v>0</v>
      </c>
      <c r="D362" s="20">
        <f t="shared" si="95"/>
        <v>0.45</v>
      </c>
      <c r="E362" s="20">
        <f t="shared" si="94"/>
        <v>84.179999999999197</v>
      </c>
      <c r="F362" s="21">
        <v>190000</v>
      </c>
      <c r="G362" s="22">
        <f t="shared" si="82"/>
        <v>0</v>
      </c>
      <c r="H362" s="23">
        <f t="shared" si="83"/>
        <v>0</v>
      </c>
      <c r="I362">
        <f t="shared" si="84"/>
        <v>0</v>
      </c>
      <c r="J362">
        <f t="shared" si="85"/>
        <v>0</v>
      </c>
      <c r="K362" s="23">
        <f t="shared" si="86"/>
        <v>0</v>
      </c>
      <c r="L362" s="23">
        <f t="shared" si="87"/>
        <v>0</v>
      </c>
      <c r="M362">
        <f t="shared" si="88"/>
        <v>1200</v>
      </c>
      <c r="N362" s="23">
        <f t="shared" si="89"/>
        <v>4.32</v>
      </c>
      <c r="O362" s="23">
        <f t="shared" si="80"/>
        <v>4.32</v>
      </c>
      <c r="P362" s="23">
        <f t="shared" si="90"/>
        <v>0.30857142857142861</v>
      </c>
      <c r="Q362" s="23">
        <f t="shared" si="92"/>
        <v>17.811646825396828</v>
      </c>
      <c r="R362" s="23">
        <f t="shared" si="93"/>
        <v>65.626845238095228</v>
      </c>
      <c r="S362">
        <f t="shared" si="91"/>
        <v>0</v>
      </c>
      <c r="T362">
        <f t="shared" si="91"/>
        <v>0</v>
      </c>
    </row>
    <row r="363" spans="1:20" x14ac:dyDescent="0.35">
      <c r="A363" s="181">
        <v>41994</v>
      </c>
      <c r="B363" s="182">
        <v>8.8000000000000007</v>
      </c>
      <c r="C363" s="20">
        <f t="shared" si="81"/>
        <v>0.88</v>
      </c>
      <c r="D363" s="20">
        <f t="shared" si="95"/>
        <v>0.45</v>
      </c>
      <c r="E363" s="20">
        <f t="shared" si="94"/>
        <v>84.609999999999189</v>
      </c>
      <c r="F363" s="21">
        <v>190000</v>
      </c>
      <c r="G363" s="22">
        <f t="shared" si="82"/>
        <v>232222.22222222222</v>
      </c>
      <c r="H363" s="23">
        <f t="shared" si="83"/>
        <v>0.23222222222222222</v>
      </c>
      <c r="I363">
        <f t="shared" si="84"/>
        <v>4400</v>
      </c>
      <c r="J363">
        <f t="shared" si="85"/>
        <v>4.4000000000000004</v>
      </c>
      <c r="K363" s="23">
        <f t="shared" si="86"/>
        <v>8800000</v>
      </c>
      <c r="L363" s="23">
        <f t="shared" si="87"/>
        <v>8.8000000000000007</v>
      </c>
      <c r="M363">
        <f t="shared" si="88"/>
        <v>1200</v>
      </c>
      <c r="N363" s="23">
        <f t="shared" si="89"/>
        <v>4.32</v>
      </c>
      <c r="O363" s="23">
        <f t="shared" si="80"/>
        <v>13.352222222222224</v>
      </c>
      <c r="P363" s="23">
        <f t="shared" si="90"/>
        <v>0.95373015873015887</v>
      </c>
      <c r="Q363" s="23">
        <f t="shared" si="92"/>
        <v>18.765376984126988</v>
      </c>
      <c r="R363" s="23">
        <f t="shared" si="93"/>
        <v>66.580575396825381</v>
      </c>
      <c r="S363">
        <f t="shared" si="91"/>
        <v>0</v>
      </c>
      <c r="T363">
        <f t="shared" si="91"/>
        <v>0</v>
      </c>
    </row>
    <row r="364" spans="1:20" x14ac:dyDescent="0.35">
      <c r="A364" s="181">
        <v>41995</v>
      </c>
      <c r="B364" s="182">
        <v>11.6</v>
      </c>
      <c r="C364" s="20">
        <f t="shared" si="81"/>
        <v>1.1599999999999999</v>
      </c>
      <c r="D364" s="20">
        <f t="shared" si="95"/>
        <v>0.45</v>
      </c>
      <c r="E364" s="20">
        <f t="shared" si="94"/>
        <v>85.319999999999183</v>
      </c>
      <c r="F364" s="21">
        <v>190000</v>
      </c>
      <c r="G364" s="22">
        <f t="shared" si="82"/>
        <v>306111.11111111107</v>
      </c>
      <c r="H364" s="23">
        <f t="shared" si="83"/>
        <v>0.30611111111111106</v>
      </c>
      <c r="I364">
        <f t="shared" si="84"/>
        <v>5800</v>
      </c>
      <c r="J364">
        <f t="shared" si="85"/>
        <v>5.8</v>
      </c>
      <c r="K364" s="23">
        <f t="shared" si="86"/>
        <v>11600000</v>
      </c>
      <c r="L364" s="23">
        <f t="shared" si="87"/>
        <v>11.6</v>
      </c>
      <c r="M364">
        <f t="shared" si="88"/>
        <v>1200</v>
      </c>
      <c r="N364" s="23">
        <f t="shared" si="89"/>
        <v>4.32</v>
      </c>
      <c r="O364" s="23">
        <f t="shared" si="80"/>
        <v>16.226111111111113</v>
      </c>
      <c r="P364" s="23">
        <f t="shared" si="90"/>
        <v>1.1590079365079367</v>
      </c>
      <c r="Q364" s="23">
        <f t="shared" si="92"/>
        <v>19.924384920634925</v>
      </c>
      <c r="R364" s="23">
        <f t="shared" si="93"/>
        <v>67.739583333333314</v>
      </c>
      <c r="S364">
        <f t="shared" si="91"/>
        <v>0</v>
      </c>
      <c r="T364">
        <f t="shared" si="91"/>
        <v>0</v>
      </c>
    </row>
    <row r="365" spans="1:20" x14ac:dyDescent="0.35">
      <c r="A365" s="181">
        <v>41996</v>
      </c>
      <c r="B365" s="182">
        <v>10</v>
      </c>
      <c r="C365" s="20">
        <f t="shared" si="81"/>
        <v>1</v>
      </c>
      <c r="D365" s="20">
        <f t="shared" si="95"/>
        <v>0.45</v>
      </c>
      <c r="E365" s="20">
        <f t="shared" si="94"/>
        <v>85.86999999999918</v>
      </c>
      <c r="F365" s="21">
        <v>190000</v>
      </c>
      <c r="G365" s="22">
        <f t="shared" si="82"/>
        <v>263888.88888888888</v>
      </c>
      <c r="H365" s="23">
        <f t="shared" si="83"/>
        <v>0.2638888888888889</v>
      </c>
      <c r="I365">
        <f t="shared" si="84"/>
        <v>5000</v>
      </c>
      <c r="J365">
        <f t="shared" si="85"/>
        <v>5</v>
      </c>
      <c r="K365" s="23">
        <f t="shared" si="86"/>
        <v>10000000</v>
      </c>
      <c r="L365" s="23">
        <f t="shared" si="87"/>
        <v>10</v>
      </c>
      <c r="M365">
        <f t="shared" si="88"/>
        <v>1200</v>
      </c>
      <c r="N365" s="23">
        <f t="shared" si="89"/>
        <v>4.32</v>
      </c>
      <c r="O365" s="23">
        <f t="shared" si="80"/>
        <v>14.58388888888889</v>
      </c>
      <c r="P365" s="23">
        <f t="shared" si="90"/>
        <v>1.0417063492063494</v>
      </c>
      <c r="Q365" s="23">
        <f t="shared" si="92"/>
        <v>20.966091269841275</v>
      </c>
      <c r="R365" s="23">
        <f t="shared" si="93"/>
        <v>68.781289682539665</v>
      </c>
      <c r="S365">
        <f t="shared" si="91"/>
        <v>0</v>
      </c>
      <c r="T365">
        <f t="shared" si="91"/>
        <v>0</v>
      </c>
    </row>
    <row r="366" spans="1:20" x14ac:dyDescent="0.35">
      <c r="A366" s="181">
        <v>41997</v>
      </c>
      <c r="B366" s="182">
        <v>2.2000000000000002</v>
      </c>
      <c r="C366" s="20">
        <f t="shared" si="81"/>
        <v>0.22</v>
      </c>
      <c r="D366" s="20">
        <f t="shared" si="95"/>
        <v>0.45</v>
      </c>
      <c r="E366" s="20">
        <f t="shared" si="94"/>
        <v>85.639999999999176</v>
      </c>
      <c r="F366" s="21">
        <v>190000</v>
      </c>
      <c r="G366" s="22">
        <f t="shared" si="82"/>
        <v>58055.555555555555</v>
      </c>
      <c r="H366" s="23">
        <f t="shared" si="83"/>
        <v>5.8055555555555555E-2</v>
      </c>
      <c r="I366">
        <f t="shared" si="84"/>
        <v>1100</v>
      </c>
      <c r="J366">
        <f t="shared" si="85"/>
        <v>1.1000000000000001</v>
      </c>
      <c r="K366" s="23">
        <f t="shared" si="86"/>
        <v>2200000</v>
      </c>
      <c r="L366" s="23">
        <f t="shared" si="87"/>
        <v>2.2000000000000002</v>
      </c>
      <c r="M366">
        <f t="shared" si="88"/>
        <v>1200</v>
      </c>
      <c r="N366" s="23">
        <f t="shared" si="89"/>
        <v>4.32</v>
      </c>
      <c r="O366" s="23">
        <f t="shared" si="80"/>
        <v>6.5780555555555562</v>
      </c>
      <c r="P366" s="23">
        <f t="shared" si="90"/>
        <v>0.46986111111111123</v>
      </c>
      <c r="Q366" s="23">
        <f t="shared" si="92"/>
        <v>21.435952380952386</v>
      </c>
      <c r="R366" s="23">
        <f t="shared" si="93"/>
        <v>69.25115079365078</v>
      </c>
      <c r="S366">
        <f t="shared" si="91"/>
        <v>0</v>
      </c>
      <c r="T366">
        <f t="shared" si="91"/>
        <v>0</v>
      </c>
    </row>
    <row r="367" spans="1:20" x14ac:dyDescent="0.35">
      <c r="A367" s="181">
        <v>41998</v>
      </c>
      <c r="B367" s="182">
        <v>0.6</v>
      </c>
      <c r="C367" s="20">
        <f t="shared" si="81"/>
        <v>0.06</v>
      </c>
      <c r="D367" s="20">
        <f t="shared" si="95"/>
        <v>0.45</v>
      </c>
      <c r="E367" s="20">
        <f t="shared" si="94"/>
        <v>85.249999999999176</v>
      </c>
      <c r="F367" s="21">
        <v>190000</v>
      </c>
      <c r="G367" s="22">
        <f t="shared" si="82"/>
        <v>15833.333333333334</v>
      </c>
      <c r="H367" s="23">
        <f t="shared" si="83"/>
        <v>1.5833333333333335E-2</v>
      </c>
      <c r="I367">
        <f t="shared" si="84"/>
        <v>300</v>
      </c>
      <c r="J367">
        <f t="shared" si="85"/>
        <v>0.3</v>
      </c>
      <c r="K367" s="23">
        <f t="shared" si="86"/>
        <v>600000</v>
      </c>
      <c r="L367" s="23">
        <f t="shared" si="87"/>
        <v>0.6</v>
      </c>
      <c r="M367">
        <f t="shared" si="88"/>
        <v>1200</v>
      </c>
      <c r="N367" s="23">
        <f t="shared" si="89"/>
        <v>4.32</v>
      </c>
      <c r="O367" s="23">
        <f t="shared" si="80"/>
        <v>4.9358333333333331</v>
      </c>
      <c r="P367" s="23">
        <f t="shared" si="90"/>
        <v>0.35255952380952382</v>
      </c>
      <c r="Q367" s="23">
        <f t="shared" si="92"/>
        <v>21.788511904761911</v>
      </c>
      <c r="R367" s="23">
        <f t="shared" si="93"/>
        <v>69.603710317460298</v>
      </c>
      <c r="S367">
        <f t="shared" si="91"/>
        <v>0</v>
      </c>
      <c r="T367">
        <f t="shared" si="91"/>
        <v>0</v>
      </c>
    </row>
    <row r="368" spans="1:20" x14ac:dyDescent="0.35">
      <c r="A368" s="181">
        <v>41999</v>
      </c>
      <c r="B368" s="182">
        <v>10.199999999999999</v>
      </c>
      <c r="C368" s="20">
        <f t="shared" si="81"/>
        <v>1.0199999999999998</v>
      </c>
      <c r="D368" s="20">
        <f t="shared" si="95"/>
        <v>0.45</v>
      </c>
      <c r="E368" s="20">
        <f t="shared" si="94"/>
        <v>85.819999999999169</v>
      </c>
      <c r="F368" s="21">
        <v>190000</v>
      </c>
      <c r="G368" s="22">
        <f t="shared" si="82"/>
        <v>269166.66666666663</v>
      </c>
      <c r="H368" s="23">
        <f t="shared" si="83"/>
        <v>0.26916666666666661</v>
      </c>
      <c r="I368">
        <f t="shared" si="84"/>
        <v>5099.9999999999982</v>
      </c>
      <c r="J368">
        <f t="shared" si="85"/>
        <v>5.0999999999999979</v>
      </c>
      <c r="K368" s="23">
        <f t="shared" si="86"/>
        <v>10199999.999999996</v>
      </c>
      <c r="L368" s="23">
        <f t="shared" si="87"/>
        <v>10.199999999999996</v>
      </c>
      <c r="M368">
        <f t="shared" si="88"/>
        <v>1200</v>
      </c>
      <c r="N368" s="23">
        <f t="shared" si="89"/>
        <v>4.32</v>
      </c>
      <c r="O368" s="23">
        <f t="shared" si="80"/>
        <v>14.789166666666663</v>
      </c>
      <c r="P368" s="23">
        <f t="shared" si="90"/>
        <v>1.0563690476190473</v>
      </c>
      <c r="Q368" s="23">
        <f t="shared" si="92"/>
        <v>22.844880952380958</v>
      </c>
      <c r="R368" s="23">
        <f t="shared" si="93"/>
        <v>70.660079365079341</v>
      </c>
      <c r="S368">
        <f t="shared" si="91"/>
        <v>0</v>
      </c>
      <c r="T368">
        <f t="shared" si="91"/>
        <v>0</v>
      </c>
    </row>
    <row r="369" spans="1:20" x14ac:dyDescent="0.35">
      <c r="A369" s="181">
        <v>42000</v>
      </c>
      <c r="B369" s="182">
        <v>5.4</v>
      </c>
      <c r="C369" s="20">
        <f t="shared" si="81"/>
        <v>0.54</v>
      </c>
      <c r="D369" s="20">
        <f t="shared" si="95"/>
        <v>0.45</v>
      </c>
      <c r="E369" s="20">
        <f t="shared" si="94"/>
        <v>85.909999999999172</v>
      </c>
      <c r="F369" s="21">
        <v>190000</v>
      </c>
      <c r="G369" s="22">
        <f t="shared" si="82"/>
        <v>142500</v>
      </c>
      <c r="H369" s="23">
        <f t="shared" si="83"/>
        <v>0.14249999999999999</v>
      </c>
      <c r="I369">
        <f t="shared" si="84"/>
        <v>2700</v>
      </c>
      <c r="J369">
        <f t="shared" si="85"/>
        <v>2.7</v>
      </c>
      <c r="K369" s="23">
        <f t="shared" si="86"/>
        <v>5400000</v>
      </c>
      <c r="L369" s="23">
        <f t="shared" si="87"/>
        <v>5.4</v>
      </c>
      <c r="M369">
        <f t="shared" si="88"/>
        <v>1200</v>
      </c>
      <c r="N369" s="23">
        <f t="shared" si="89"/>
        <v>4.32</v>
      </c>
      <c r="O369" s="23">
        <f t="shared" si="80"/>
        <v>9.8625000000000007</v>
      </c>
      <c r="P369" s="23">
        <f t="shared" si="90"/>
        <v>0.70446428571428577</v>
      </c>
      <c r="Q369" s="23">
        <f t="shared" si="92"/>
        <v>23.549345238095242</v>
      </c>
      <c r="R369" s="23">
        <f t="shared" si="93"/>
        <v>71.364543650793621</v>
      </c>
      <c r="S369">
        <f t="shared" si="91"/>
        <v>0</v>
      </c>
      <c r="T369">
        <f t="shared" si="91"/>
        <v>0</v>
      </c>
    </row>
    <row r="370" spans="1:20" x14ac:dyDescent="0.35">
      <c r="A370" s="181">
        <v>42001</v>
      </c>
      <c r="B370" s="182">
        <v>0</v>
      </c>
      <c r="C370" s="20">
        <f t="shared" si="81"/>
        <v>0</v>
      </c>
      <c r="D370" s="20">
        <f t="shared" si="95"/>
        <v>0.45</v>
      </c>
      <c r="E370" s="20">
        <f t="shared" si="94"/>
        <v>85.45999999999917</v>
      </c>
      <c r="F370" s="21">
        <v>190000</v>
      </c>
      <c r="G370" s="22">
        <f t="shared" si="82"/>
        <v>0</v>
      </c>
      <c r="H370" s="23">
        <f t="shared" si="83"/>
        <v>0</v>
      </c>
      <c r="I370">
        <f t="shared" si="84"/>
        <v>0</v>
      </c>
      <c r="J370">
        <f t="shared" si="85"/>
        <v>0</v>
      </c>
      <c r="K370" s="23">
        <f t="shared" si="86"/>
        <v>0</v>
      </c>
      <c r="L370" s="23">
        <f t="shared" si="87"/>
        <v>0</v>
      </c>
      <c r="M370">
        <f t="shared" si="88"/>
        <v>1200</v>
      </c>
      <c r="N370" s="23">
        <f t="shared" si="89"/>
        <v>4.32</v>
      </c>
      <c r="O370" s="23">
        <f t="shared" si="80"/>
        <v>4.32</v>
      </c>
      <c r="P370" s="23">
        <f t="shared" si="90"/>
        <v>0.30857142857142861</v>
      </c>
      <c r="Q370" s="23">
        <f t="shared" si="92"/>
        <v>23.857916666666672</v>
      </c>
      <c r="R370" s="23">
        <f t="shared" si="93"/>
        <v>71.673115079365047</v>
      </c>
      <c r="S370">
        <f t="shared" si="91"/>
        <v>0</v>
      </c>
      <c r="T370">
        <f t="shared" si="91"/>
        <v>0</v>
      </c>
    </row>
    <row r="371" spans="1:20" x14ac:dyDescent="0.35">
      <c r="A371" s="181">
        <v>42002</v>
      </c>
      <c r="B371" s="182">
        <v>0</v>
      </c>
      <c r="C371" s="20">
        <f t="shared" si="81"/>
        <v>0</v>
      </c>
      <c r="D371" s="20">
        <f t="shared" si="95"/>
        <v>0.45</v>
      </c>
      <c r="E371" s="20">
        <f t="shared" si="94"/>
        <v>85.009999999999167</v>
      </c>
      <c r="F371" s="21">
        <v>190000</v>
      </c>
      <c r="G371" s="22">
        <f t="shared" si="82"/>
        <v>0</v>
      </c>
      <c r="H371" s="23">
        <f t="shared" si="83"/>
        <v>0</v>
      </c>
      <c r="I371">
        <f t="shared" si="84"/>
        <v>0</v>
      </c>
      <c r="J371">
        <f t="shared" si="85"/>
        <v>0</v>
      </c>
      <c r="K371" s="23">
        <f t="shared" si="86"/>
        <v>0</v>
      </c>
      <c r="L371" s="23">
        <f t="shared" si="87"/>
        <v>0</v>
      </c>
      <c r="M371">
        <f t="shared" si="88"/>
        <v>1200</v>
      </c>
      <c r="N371" s="23">
        <f t="shared" si="89"/>
        <v>4.32</v>
      </c>
      <c r="O371" s="23">
        <f t="shared" si="80"/>
        <v>4.32</v>
      </c>
      <c r="P371" s="23">
        <f t="shared" si="90"/>
        <v>0.30857142857142861</v>
      </c>
      <c r="Q371" s="23">
        <f t="shared" si="92"/>
        <v>24.166488095238101</v>
      </c>
      <c r="R371" s="23">
        <f t="shared" si="93"/>
        <v>71.981686507936473</v>
      </c>
      <c r="S371">
        <f t="shared" si="91"/>
        <v>0</v>
      </c>
      <c r="T371">
        <f t="shared" si="91"/>
        <v>0</v>
      </c>
    </row>
    <row r="372" spans="1:20" x14ac:dyDescent="0.35">
      <c r="A372" s="181">
        <v>42003</v>
      </c>
      <c r="B372" s="182">
        <v>0</v>
      </c>
      <c r="C372" s="20">
        <f t="shared" si="81"/>
        <v>0</v>
      </c>
      <c r="D372" s="20">
        <f t="shared" si="95"/>
        <v>0.45</v>
      </c>
      <c r="E372" s="20">
        <f t="shared" si="94"/>
        <v>84.559999999999164</v>
      </c>
      <c r="F372" s="21">
        <v>190000</v>
      </c>
      <c r="G372" s="22">
        <f t="shared" si="82"/>
        <v>0</v>
      </c>
      <c r="H372" s="23">
        <f t="shared" si="83"/>
        <v>0</v>
      </c>
      <c r="I372">
        <f t="shared" si="84"/>
        <v>0</v>
      </c>
      <c r="J372">
        <f t="shared" si="85"/>
        <v>0</v>
      </c>
      <c r="K372" s="23">
        <f t="shared" si="86"/>
        <v>0</v>
      </c>
      <c r="L372" s="23">
        <f t="shared" si="87"/>
        <v>0</v>
      </c>
      <c r="M372">
        <f t="shared" si="88"/>
        <v>1200</v>
      </c>
      <c r="N372" s="23">
        <f t="shared" si="89"/>
        <v>4.32</v>
      </c>
      <c r="O372" s="23">
        <f t="shared" si="80"/>
        <v>4.32</v>
      </c>
      <c r="P372" s="23">
        <f t="shared" si="90"/>
        <v>0.30857142857142861</v>
      </c>
      <c r="Q372" s="23">
        <f t="shared" si="92"/>
        <v>24.475059523809531</v>
      </c>
      <c r="R372" s="23">
        <f t="shared" si="93"/>
        <v>72.290257936507899</v>
      </c>
      <c r="S372">
        <f t="shared" si="91"/>
        <v>0</v>
      </c>
      <c r="T372">
        <f t="shared" si="91"/>
        <v>0</v>
      </c>
    </row>
    <row r="373" spans="1:20" x14ac:dyDescent="0.35">
      <c r="A373" s="181">
        <v>42004</v>
      </c>
      <c r="B373" s="182">
        <v>0</v>
      </c>
      <c r="C373" s="20">
        <f t="shared" si="81"/>
        <v>0</v>
      </c>
      <c r="D373" s="20">
        <f t="shared" si="95"/>
        <v>0.45</v>
      </c>
      <c r="E373" s="20">
        <f t="shared" si="94"/>
        <v>84.109999999999161</v>
      </c>
      <c r="F373" s="21">
        <v>190000</v>
      </c>
      <c r="G373" s="22">
        <f t="shared" si="82"/>
        <v>0</v>
      </c>
      <c r="H373" s="23">
        <f t="shared" si="83"/>
        <v>0</v>
      </c>
      <c r="I373">
        <f t="shared" si="84"/>
        <v>0</v>
      </c>
      <c r="J373">
        <f t="shared" si="85"/>
        <v>0</v>
      </c>
      <c r="K373" s="23">
        <f t="shared" si="86"/>
        <v>0</v>
      </c>
      <c r="L373" s="23">
        <f t="shared" si="87"/>
        <v>0</v>
      </c>
      <c r="M373">
        <f t="shared" si="88"/>
        <v>1200</v>
      </c>
      <c r="N373" s="23">
        <f t="shared" si="89"/>
        <v>4.32</v>
      </c>
      <c r="O373" s="23">
        <f t="shared" si="80"/>
        <v>4.32</v>
      </c>
      <c r="P373" s="23">
        <f t="shared" si="90"/>
        <v>0.30857142857142861</v>
      </c>
      <c r="Q373" s="23">
        <f t="shared" si="92"/>
        <v>24.78363095238096</v>
      </c>
      <c r="R373" s="23">
        <f t="shared" si="93"/>
        <v>72.598829365079325</v>
      </c>
      <c r="S373">
        <f t="shared" si="91"/>
        <v>0</v>
      </c>
      <c r="T373">
        <f t="shared" si="91"/>
        <v>0</v>
      </c>
    </row>
    <row r="374" spans="1:20" x14ac:dyDescent="0.35">
      <c r="A374" s="181">
        <v>42005</v>
      </c>
      <c r="B374" s="182">
        <v>7.8</v>
      </c>
      <c r="C374" s="20">
        <f t="shared" si="81"/>
        <v>0.77999999999999992</v>
      </c>
      <c r="D374" s="20">
        <f t="shared" si="95"/>
        <v>0.45</v>
      </c>
      <c r="E374" s="20">
        <f t="shared" si="94"/>
        <v>84.439999999999159</v>
      </c>
      <c r="F374" s="21">
        <v>190000</v>
      </c>
      <c r="G374" s="22">
        <f t="shared" si="82"/>
        <v>205833.33333333331</v>
      </c>
      <c r="H374" s="23">
        <f t="shared" si="83"/>
        <v>0.20583333333333331</v>
      </c>
      <c r="I374">
        <f t="shared" si="84"/>
        <v>3899.9999999999991</v>
      </c>
      <c r="J374">
        <f t="shared" si="85"/>
        <v>3.899999999999999</v>
      </c>
      <c r="K374" s="23">
        <f t="shared" si="86"/>
        <v>7799999.9999999981</v>
      </c>
      <c r="L374" s="23">
        <f t="shared" si="87"/>
        <v>7.799999999999998</v>
      </c>
      <c r="M374">
        <f t="shared" si="88"/>
        <v>1200</v>
      </c>
      <c r="N374" s="23">
        <f t="shared" si="89"/>
        <v>4.32</v>
      </c>
      <c r="O374" s="23">
        <f t="shared" si="80"/>
        <v>12.32583333333333</v>
      </c>
      <c r="P374" s="23">
        <f t="shared" si="90"/>
        <v>0.8804166666666664</v>
      </c>
      <c r="Q374" s="23">
        <f t="shared" si="92"/>
        <v>25.664047619047626</v>
      </c>
      <c r="R374" s="23">
        <f t="shared" si="93"/>
        <v>73.479246031745987</v>
      </c>
      <c r="S374">
        <f t="shared" si="91"/>
        <v>0</v>
      </c>
      <c r="T374">
        <f t="shared" si="91"/>
        <v>0</v>
      </c>
    </row>
    <row r="375" spans="1:20" x14ac:dyDescent="0.35">
      <c r="A375" s="181">
        <v>42006</v>
      </c>
      <c r="B375" s="182">
        <v>1</v>
      </c>
      <c r="C375" s="20">
        <f t="shared" si="81"/>
        <v>0.1</v>
      </c>
      <c r="D375" s="20">
        <f t="shared" si="95"/>
        <v>0.45</v>
      </c>
      <c r="E375" s="20">
        <f t="shared" si="94"/>
        <v>84.089999999999151</v>
      </c>
      <c r="F375" s="21">
        <v>190000</v>
      </c>
      <c r="G375" s="22">
        <f t="shared" si="82"/>
        <v>26388.888888888891</v>
      </c>
      <c r="H375" s="23">
        <f t="shared" si="83"/>
        <v>2.6388888888888889E-2</v>
      </c>
      <c r="I375">
        <f t="shared" si="84"/>
        <v>500</v>
      </c>
      <c r="J375">
        <f t="shared" si="85"/>
        <v>0.5</v>
      </c>
      <c r="K375" s="23">
        <f t="shared" si="86"/>
        <v>1000000</v>
      </c>
      <c r="L375" s="23">
        <f t="shared" si="87"/>
        <v>1</v>
      </c>
      <c r="M375">
        <f t="shared" si="88"/>
        <v>1200</v>
      </c>
      <c r="N375" s="23">
        <f t="shared" si="89"/>
        <v>4.32</v>
      </c>
      <c r="O375" s="23">
        <f t="shared" si="80"/>
        <v>5.3463888888888889</v>
      </c>
      <c r="P375" s="23">
        <f t="shared" si="90"/>
        <v>0.38188492063492063</v>
      </c>
      <c r="Q375" s="23">
        <f t="shared" si="92"/>
        <v>26.045932539682546</v>
      </c>
      <c r="R375" s="23">
        <f t="shared" si="93"/>
        <v>73.861130952380904</v>
      </c>
      <c r="S375">
        <f t="shared" si="91"/>
        <v>0</v>
      </c>
      <c r="T375">
        <f t="shared" si="91"/>
        <v>0</v>
      </c>
    </row>
    <row r="376" spans="1:20" x14ac:dyDescent="0.35">
      <c r="A376" s="181">
        <v>42007</v>
      </c>
      <c r="B376" s="182">
        <v>13.4</v>
      </c>
      <c r="C376" s="20">
        <f t="shared" si="81"/>
        <v>1.34</v>
      </c>
      <c r="D376" s="20">
        <f t="shared" si="95"/>
        <v>0.45</v>
      </c>
      <c r="E376" s="20">
        <f t="shared" si="94"/>
        <v>84.979999999999151</v>
      </c>
      <c r="F376" s="21">
        <v>190000</v>
      </c>
      <c r="G376" s="22">
        <f t="shared" si="82"/>
        <v>353611.11111111118</v>
      </c>
      <c r="H376" s="23">
        <f t="shared" si="83"/>
        <v>0.35361111111111121</v>
      </c>
      <c r="I376">
        <f t="shared" si="84"/>
        <v>6700</v>
      </c>
      <c r="J376">
        <f t="shared" si="85"/>
        <v>6.7</v>
      </c>
      <c r="K376" s="23">
        <f t="shared" si="86"/>
        <v>13400000</v>
      </c>
      <c r="L376" s="23">
        <f t="shared" si="87"/>
        <v>13.4</v>
      </c>
      <c r="M376">
        <f t="shared" si="88"/>
        <v>1200</v>
      </c>
      <c r="N376" s="23">
        <f t="shared" si="89"/>
        <v>4.32</v>
      </c>
      <c r="O376" s="23">
        <f t="shared" si="80"/>
        <v>18.073611111111109</v>
      </c>
      <c r="P376" s="23">
        <f t="shared" si="90"/>
        <v>1.2909722222222222</v>
      </c>
      <c r="Q376" s="23">
        <f t="shared" si="92"/>
        <v>27.336904761904769</v>
      </c>
      <c r="R376" s="23">
        <f t="shared" si="93"/>
        <v>75.152103174603127</v>
      </c>
      <c r="S376">
        <f t="shared" si="91"/>
        <v>0</v>
      </c>
      <c r="T376">
        <f t="shared" si="91"/>
        <v>0</v>
      </c>
    </row>
    <row r="377" spans="1:20" x14ac:dyDescent="0.35">
      <c r="A377" s="181">
        <v>42008</v>
      </c>
      <c r="B377" s="182">
        <v>64.2</v>
      </c>
      <c r="C377" s="20">
        <f t="shared" si="81"/>
        <v>2.5</v>
      </c>
      <c r="D377" s="20">
        <f t="shared" si="95"/>
        <v>0.45</v>
      </c>
      <c r="E377" s="20">
        <f t="shared" si="94"/>
        <v>87.029999999999148</v>
      </c>
      <c r="F377" s="21">
        <v>190000</v>
      </c>
      <c r="G377" s="22">
        <f t="shared" si="82"/>
        <v>659722.22222222225</v>
      </c>
      <c r="H377" s="23">
        <f t="shared" si="83"/>
        <v>0.65972222222222221</v>
      </c>
      <c r="I377">
        <f t="shared" si="84"/>
        <v>12500</v>
      </c>
      <c r="J377">
        <f t="shared" si="85"/>
        <v>12.5</v>
      </c>
      <c r="K377" s="23">
        <f t="shared" si="86"/>
        <v>25000000</v>
      </c>
      <c r="L377" s="23">
        <f t="shared" si="87"/>
        <v>25</v>
      </c>
      <c r="M377">
        <f t="shared" si="88"/>
        <v>1200</v>
      </c>
      <c r="N377" s="23">
        <f t="shared" si="89"/>
        <v>4.32</v>
      </c>
      <c r="O377" s="23">
        <f t="shared" si="80"/>
        <v>29.979722222222222</v>
      </c>
      <c r="P377" s="23">
        <f t="shared" si="90"/>
        <v>2.1414087301587301</v>
      </c>
      <c r="Q377" s="23">
        <f t="shared" si="92"/>
        <v>29.478313492063499</v>
      </c>
      <c r="R377" s="23">
        <f t="shared" si="93"/>
        <v>77.293511904761857</v>
      </c>
      <c r="S377">
        <f t="shared" si="91"/>
        <v>0</v>
      </c>
      <c r="T377">
        <f t="shared" si="91"/>
        <v>0</v>
      </c>
    </row>
    <row r="378" spans="1:20" x14ac:dyDescent="0.35">
      <c r="A378" s="181">
        <v>42009</v>
      </c>
      <c r="B378" s="182">
        <v>32.200000000000003</v>
      </c>
      <c r="C378" s="20">
        <f t="shared" si="81"/>
        <v>2.5</v>
      </c>
      <c r="D378" s="20">
        <f t="shared" si="95"/>
        <v>0.45</v>
      </c>
      <c r="E378" s="20">
        <f t="shared" si="94"/>
        <v>89.079999999999146</v>
      </c>
      <c r="F378" s="21">
        <v>190000</v>
      </c>
      <c r="G378" s="22">
        <f t="shared" si="82"/>
        <v>659722.22222222225</v>
      </c>
      <c r="H378" s="23">
        <f t="shared" si="83"/>
        <v>0.65972222222222221</v>
      </c>
      <c r="I378">
        <f t="shared" si="84"/>
        <v>12500</v>
      </c>
      <c r="J378">
        <f t="shared" si="85"/>
        <v>12.5</v>
      </c>
      <c r="K378" s="23">
        <f t="shared" si="86"/>
        <v>25000000</v>
      </c>
      <c r="L378" s="23">
        <f t="shared" si="87"/>
        <v>25</v>
      </c>
      <c r="M378">
        <f t="shared" si="88"/>
        <v>1200</v>
      </c>
      <c r="N378" s="23">
        <f t="shared" si="89"/>
        <v>4.32</v>
      </c>
      <c r="O378" s="23">
        <f t="shared" si="80"/>
        <v>29.979722222222222</v>
      </c>
      <c r="P378" s="23">
        <f t="shared" si="90"/>
        <v>2.1414087301587301</v>
      </c>
      <c r="Q378" s="23">
        <f t="shared" si="92"/>
        <v>31.619722222222229</v>
      </c>
      <c r="R378" s="23">
        <f t="shared" si="93"/>
        <v>79.434920634920587</v>
      </c>
      <c r="S378">
        <f t="shared" si="91"/>
        <v>0</v>
      </c>
      <c r="T378">
        <f t="shared" si="91"/>
        <v>0</v>
      </c>
    </row>
    <row r="379" spans="1:20" x14ac:dyDescent="0.35">
      <c r="A379" s="181">
        <v>42010</v>
      </c>
      <c r="B379" s="182">
        <v>2.8</v>
      </c>
      <c r="C379" s="20">
        <f t="shared" si="81"/>
        <v>0.27999999999999997</v>
      </c>
      <c r="D379" s="20">
        <f t="shared" si="95"/>
        <v>0.45</v>
      </c>
      <c r="E379" s="20">
        <f t="shared" si="94"/>
        <v>88.909999999999144</v>
      </c>
      <c r="F379" s="21">
        <v>190000</v>
      </c>
      <c r="G379" s="22">
        <f t="shared" si="82"/>
        <v>73888.888888888876</v>
      </c>
      <c r="H379" s="23">
        <f t="shared" si="83"/>
        <v>7.3888888888888879E-2</v>
      </c>
      <c r="I379">
        <f t="shared" si="84"/>
        <v>1399.9999999999995</v>
      </c>
      <c r="J379">
        <f t="shared" si="85"/>
        <v>1.3999999999999995</v>
      </c>
      <c r="K379" s="23">
        <f t="shared" si="86"/>
        <v>2799999.9999999991</v>
      </c>
      <c r="L379" s="23">
        <f t="shared" si="87"/>
        <v>2.7999999999999989</v>
      </c>
      <c r="M379">
        <f t="shared" si="88"/>
        <v>1200</v>
      </c>
      <c r="N379" s="23">
        <f t="shared" si="89"/>
        <v>4.32</v>
      </c>
      <c r="O379" s="23">
        <f t="shared" si="80"/>
        <v>7.1938888888888881</v>
      </c>
      <c r="P379" s="23">
        <f t="shared" si="90"/>
        <v>0.51384920634920639</v>
      </c>
      <c r="Q379" s="23">
        <f t="shared" si="92"/>
        <v>32.133571428571436</v>
      </c>
      <c r="R379" s="23">
        <f t="shared" si="93"/>
        <v>79.948769841269794</v>
      </c>
      <c r="S379">
        <f t="shared" si="91"/>
        <v>0</v>
      </c>
      <c r="T379">
        <f t="shared" si="91"/>
        <v>0</v>
      </c>
    </row>
    <row r="380" spans="1:20" x14ac:dyDescent="0.35">
      <c r="A380" s="181">
        <v>42011</v>
      </c>
      <c r="B380" s="182">
        <v>0</v>
      </c>
      <c r="C380" s="20">
        <f t="shared" si="81"/>
        <v>0</v>
      </c>
      <c r="D380" s="20">
        <f t="shared" si="95"/>
        <v>0.45</v>
      </c>
      <c r="E380" s="20">
        <f t="shared" si="94"/>
        <v>88.459999999999141</v>
      </c>
      <c r="F380" s="21">
        <v>190000</v>
      </c>
      <c r="G380" s="22">
        <f t="shared" si="82"/>
        <v>0</v>
      </c>
      <c r="H380" s="23">
        <f t="shared" si="83"/>
        <v>0</v>
      </c>
      <c r="I380">
        <f t="shared" si="84"/>
        <v>0</v>
      </c>
      <c r="J380">
        <f t="shared" si="85"/>
        <v>0</v>
      </c>
      <c r="K380" s="23">
        <f t="shared" si="86"/>
        <v>0</v>
      </c>
      <c r="L380" s="23">
        <f t="shared" si="87"/>
        <v>0</v>
      </c>
      <c r="M380">
        <f t="shared" si="88"/>
        <v>1200</v>
      </c>
      <c r="N380" s="23">
        <f t="shared" si="89"/>
        <v>4.32</v>
      </c>
      <c r="O380" s="23">
        <f t="shared" si="80"/>
        <v>4.32</v>
      </c>
      <c r="P380" s="23">
        <f t="shared" si="90"/>
        <v>0.30857142857142861</v>
      </c>
      <c r="Q380" s="23">
        <f t="shared" si="92"/>
        <v>32.442142857142862</v>
      </c>
      <c r="R380" s="23">
        <f t="shared" si="93"/>
        <v>80.25734126984122</v>
      </c>
      <c r="S380">
        <f t="shared" si="91"/>
        <v>0</v>
      </c>
      <c r="T380">
        <f t="shared" si="91"/>
        <v>0</v>
      </c>
    </row>
    <row r="381" spans="1:20" x14ac:dyDescent="0.35">
      <c r="A381" s="181">
        <v>42012</v>
      </c>
      <c r="B381" s="182">
        <v>0</v>
      </c>
      <c r="C381" s="20">
        <f t="shared" si="81"/>
        <v>0</v>
      </c>
      <c r="D381" s="20">
        <f t="shared" si="95"/>
        <v>0.45</v>
      </c>
      <c r="E381" s="20">
        <f t="shared" si="94"/>
        <v>88.009999999999138</v>
      </c>
      <c r="F381" s="21">
        <v>190000</v>
      </c>
      <c r="G381" s="22">
        <f t="shared" si="82"/>
        <v>0</v>
      </c>
      <c r="H381" s="23">
        <f t="shared" si="83"/>
        <v>0</v>
      </c>
      <c r="I381">
        <f t="shared" si="84"/>
        <v>0</v>
      </c>
      <c r="J381">
        <f t="shared" si="85"/>
        <v>0</v>
      </c>
      <c r="K381" s="23">
        <f t="shared" si="86"/>
        <v>0</v>
      </c>
      <c r="L381" s="23">
        <f t="shared" si="87"/>
        <v>0</v>
      </c>
      <c r="M381">
        <f t="shared" si="88"/>
        <v>1200</v>
      </c>
      <c r="N381" s="23">
        <f t="shared" si="89"/>
        <v>4.32</v>
      </c>
      <c r="O381" s="23">
        <f t="shared" si="80"/>
        <v>4.32</v>
      </c>
      <c r="P381" s="23">
        <f t="shared" si="90"/>
        <v>0.30857142857142861</v>
      </c>
      <c r="Q381" s="23">
        <f t="shared" si="92"/>
        <v>32.750714285714288</v>
      </c>
      <c r="R381" s="23">
        <f t="shared" si="93"/>
        <v>80.565912698412646</v>
      </c>
      <c r="S381">
        <f t="shared" si="91"/>
        <v>0</v>
      </c>
      <c r="T381">
        <f t="shared" si="91"/>
        <v>0</v>
      </c>
    </row>
    <row r="382" spans="1:20" x14ac:dyDescent="0.35">
      <c r="A382" s="181">
        <v>42013</v>
      </c>
      <c r="B382" s="182">
        <v>0.8</v>
      </c>
      <c r="C382" s="20">
        <f t="shared" si="81"/>
        <v>0.08</v>
      </c>
      <c r="D382" s="20">
        <f t="shared" si="95"/>
        <v>0.45</v>
      </c>
      <c r="E382" s="20">
        <f t="shared" si="94"/>
        <v>87.639999999999134</v>
      </c>
      <c r="F382" s="21">
        <v>190000</v>
      </c>
      <c r="G382" s="22">
        <f t="shared" si="82"/>
        <v>21111.111111111113</v>
      </c>
      <c r="H382" s="23">
        <f t="shared" si="83"/>
        <v>2.1111111111111112E-2</v>
      </c>
      <c r="I382">
        <f t="shared" si="84"/>
        <v>400</v>
      </c>
      <c r="J382">
        <f t="shared" si="85"/>
        <v>0.4</v>
      </c>
      <c r="K382" s="23">
        <f t="shared" si="86"/>
        <v>800000</v>
      </c>
      <c r="L382" s="23">
        <f t="shared" si="87"/>
        <v>0.8</v>
      </c>
      <c r="M382">
        <f t="shared" si="88"/>
        <v>1200</v>
      </c>
      <c r="N382" s="23">
        <f t="shared" si="89"/>
        <v>4.32</v>
      </c>
      <c r="O382" s="23">
        <f t="shared" si="80"/>
        <v>5.141111111111111</v>
      </c>
      <c r="P382" s="23">
        <f t="shared" si="90"/>
        <v>0.36722222222222223</v>
      </c>
      <c r="Q382" s="23">
        <f t="shared" si="92"/>
        <v>33.117936507936513</v>
      </c>
      <c r="R382" s="23">
        <f t="shared" si="93"/>
        <v>80.93313492063487</v>
      </c>
      <c r="S382">
        <f t="shared" si="91"/>
        <v>0</v>
      </c>
      <c r="T382">
        <f t="shared" si="91"/>
        <v>0</v>
      </c>
    </row>
    <row r="383" spans="1:20" x14ac:dyDescent="0.35">
      <c r="A383" s="181">
        <v>42014</v>
      </c>
      <c r="B383" s="182">
        <v>0</v>
      </c>
      <c r="C383" s="20">
        <f t="shared" si="81"/>
        <v>0</v>
      </c>
      <c r="D383" s="20">
        <f t="shared" si="95"/>
        <v>0.45</v>
      </c>
      <c r="E383" s="20">
        <f t="shared" si="94"/>
        <v>87.189999999999131</v>
      </c>
      <c r="F383" s="21">
        <v>190000</v>
      </c>
      <c r="G383" s="22">
        <f t="shared" si="82"/>
        <v>0</v>
      </c>
      <c r="H383" s="23">
        <f t="shared" si="83"/>
        <v>0</v>
      </c>
      <c r="I383">
        <f t="shared" si="84"/>
        <v>0</v>
      </c>
      <c r="J383">
        <f t="shared" si="85"/>
        <v>0</v>
      </c>
      <c r="K383" s="23">
        <f t="shared" si="86"/>
        <v>0</v>
      </c>
      <c r="L383" s="23">
        <f t="shared" si="87"/>
        <v>0</v>
      </c>
      <c r="M383">
        <f t="shared" si="88"/>
        <v>1200</v>
      </c>
      <c r="N383" s="23">
        <f t="shared" si="89"/>
        <v>4.32</v>
      </c>
      <c r="O383" s="23">
        <f t="shared" si="80"/>
        <v>4.32</v>
      </c>
      <c r="P383" s="23">
        <f t="shared" si="90"/>
        <v>0.30857142857142861</v>
      </c>
      <c r="Q383" s="23">
        <f t="shared" si="92"/>
        <v>33.426507936507939</v>
      </c>
      <c r="R383" s="23">
        <f t="shared" si="93"/>
        <v>81.241706349206297</v>
      </c>
      <c r="S383">
        <f t="shared" si="91"/>
        <v>0</v>
      </c>
      <c r="T383">
        <f t="shared" si="91"/>
        <v>0</v>
      </c>
    </row>
    <row r="384" spans="1:20" x14ac:dyDescent="0.35">
      <c r="A384" s="181">
        <v>42015</v>
      </c>
      <c r="B384" s="182">
        <v>0</v>
      </c>
      <c r="C384" s="20">
        <f t="shared" si="81"/>
        <v>0</v>
      </c>
      <c r="D384" s="20">
        <f t="shared" si="95"/>
        <v>0.45</v>
      </c>
      <c r="E384" s="20">
        <f t="shared" si="94"/>
        <v>86.739999999999128</v>
      </c>
      <c r="F384" s="21">
        <v>190000</v>
      </c>
      <c r="G384" s="22">
        <f t="shared" si="82"/>
        <v>0</v>
      </c>
      <c r="H384" s="23">
        <f t="shared" si="83"/>
        <v>0</v>
      </c>
      <c r="I384">
        <f t="shared" si="84"/>
        <v>0</v>
      </c>
      <c r="J384">
        <f t="shared" si="85"/>
        <v>0</v>
      </c>
      <c r="K384" s="23">
        <f t="shared" si="86"/>
        <v>0</v>
      </c>
      <c r="L384" s="23">
        <f t="shared" si="87"/>
        <v>0</v>
      </c>
      <c r="M384">
        <f t="shared" si="88"/>
        <v>1200</v>
      </c>
      <c r="N384" s="23">
        <f t="shared" si="89"/>
        <v>4.32</v>
      </c>
      <c r="O384" s="23">
        <f t="shared" si="80"/>
        <v>4.32</v>
      </c>
      <c r="P384" s="23">
        <f t="shared" si="90"/>
        <v>0.30857142857142861</v>
      </c>
      <c r="Q384" s="23">
        <f t="shared" si="92"/>
        <v>33.735079365079365</v>
      </c>
      <c r="R384" s="23">
        <f t="shared" si="93"/>
        <v>81.550277777777723</v>
      </c>
      <c r="S384">
        <f t="shared" si="91"/>
        <v>0</v>
      </c>
      <c r="T384">
        <f t="shared" si="91"/>
        <v>0</v>
      </c>
    </row>
    <row r="385" spans="1:20" x14ac:dyDescent="0.35">
      <c r="A385" s="181">
        <v>42016</v>
      </c>
      <c r="B385" s="182">
        <v>0</v>
      </c>
      <c r="C385" s="20">
        <f t="shared" si="81"/>
        <v>0</v>
      </c>
      <c r="D385" s="20">
        <f t="shared" si="95"/>
        <v>0.45</v>
      </c>
      <c r="E385" s="20">
        <f t="shared" si="94"/>
        <v>86.289999999999125</v>
      </c>
      <c r="F385" s="21">
        <v>190000</v>
      </c>
      <c r="G385" s="22">
        <f t="shared" si="82"/>
        <v>0</v>
      </c>
      <c r="H385" s="23">
        <f t="shared" si="83"/>
        <v>0</v>
      </c>
      <c r="I385">
        <f t="shared" si="84"/>
        <v>0</v>
      </c>
      <c r="J385">
        <f t="shared" si="85"/>
        <v>0</v>
      </c>
      <c r="K385" s="23">
        <f t="shared" si="86"/>
        <v>0</v>
      </c>
      <c r="L385" s="23">
        <f t="shared" si="87"/>
        <v>0</v>
      </c>
      <c r="M385">
        <f t="shared" si="88"/>
        <v>1200</v>
      </c>
      <c r="N385" s="23">
        <f t="shared" si="89"/>
        <v>4.32</v>
      </c>
      <c r="O385" s="23">
        <f t="shared" si="80"/>
        <v>4.32</v>
      </c>
      <c r="P385" s="23">
        <f t="shared" si="90"/>
        <v>0.30857142857142861</v>
      </c>
      <c r="Q385" s="23">
        <f t="shared" si="92"/>
        <v>34.043650793650791</v>
      </c>
      <c r="R385" s="23">
        <f t="shared" si="93"/>
        <v>81.858849206349149</v>
      </c>
      <c r="S385">
        <f t="shared" si="91"/>
        <v>0</v>
      </c>
      <c r="T385">
        <f t="shared" si="91"/>
        <v>0</v>
      </c>
    </row>
    <row r="386" spans="1:20" x14ac:dyDescent="0.35">
      <c r="A386" s="181">
        <v>42017</v>
      </c>
      <c r="B386" s="182">
        <v>0</v>
      </c>
      <c r="C386" s="20">
        <f t="shared" si="81"/>
        <v>0</v>
      </c>
      <c r="D386" s="20">
        <f t="shared" si="95"/>
        <v>0.45</v>
      </c>
      <c r="E386" s="20">
        <f t="shared" si="94"/>
        <v>85.839999999999122</v>
      </c>
      <c r="F386" s="21">
        <v>190000</v>
      </c>
      <c r="G386" s="22">
        <f t="shared" si="82"/>
        <v>0</v>
      </c>
      <c r="H386" s="23">
        <f t="shared" si="83"/>
        <v>0</v>
      </c>
      <c r="I386">
        <f t="shared" si="84"/>
        <v>0</v>
      </c>
      <c r="J386">
        <f t="shared" si="85"/>
        <v>0</v>
      </c>
      <c r="K386" s="23">
        <f t="shared" si="86"/>
        <v>0</v>
      </c>
      <c r="L386" s="23">
        <f t="shared" si="87"/>
        <v>0</v>
      </c>
      <c r="M386">
        <f t="shared" si="88"/>
        <v>1200</v>
      </c>
      <c r="N386" s="23">
        <f t="shared" si="89"/>
        <v>4.32</v>
      </c>
      <c r="O386" s="23">
        <f t="shared" si="80"/>
        <v>4.32</v>
      </c>
      <c r="P386" s="23">
        <f t="shared" si="90"/>
        <v>0.30857142857142861</v>
      </c>
      <c r="Q386" s="23">
        <f t="shared" si="92"/>
        <v>34.352222222222217</v>
      </c>
      <c r="R386" s="23">
        <f t="shared" si="93"/>
        <v>82.167420634920575</v>
      </c>
      <c r="S386">
        <f t="shared" si="91"/>
        <v>0</v>
      </c>
      <c r="T386">
        <f t="shared" si="91"/>
        <v>0</v>
      </c>
    </row>
    <row r="387" spans="1:20" x14ac:dyDescent="0.35">
      <c r="A387" s="181">
        <v>42018</v>
      </c>
      <c r="B387" s="182">
        <v>0.4</v>
      </c>
      <c r="C387" s="20">
        <f t="shared" si="81"/>
        <v>0.04</v>
      </c>
      <c r="D387" s="20">
        <f t="shared" si="95"/>
        <v>0.45</v>
      </c>
      <c r="E387" s="20">
        <f t="shared" si="94"/>
        <v>85.429999999999126</v>
      </c>
      <c r="F387" s="21">
        <v>190000</v>
      </c>
      <c r="G387" s="22">
        <f t="shared" si="82"/>
        <v>10555.555555555557</v>
      </c>
      <c r="H387" s="23">
        <f t="shared" si="83"/>
        <v>1.0555555555555556E-2</v>
      </c>
      <c r="I387">
        <f t="shared" si="84"/>
        <v>200</v>
      </c>
      <c r="J387">
        <f t="shared" si="85"/>
        <v>0.2</v>
      </c>
      <c r="K387" s="23">
        <f t="shared" si="86"/>
        <v>400000</v>
      </c>
      <c r="L387" s="23">
        <f t="shared" si="87"/>
        <v>0.4</v>
      </c>
      <c r="M387">
        <f t="shared" si="88"/>
        <v>1200</v>
      </c>
      <c r="N387" s="23">
        <f t="shared" si="89"/>
        <v>4.32</v>
      </c>
      <c r="O387" s="23">
        <f t="shared" si="80"/>
        <v>4.7305555555555561</v>
      </c>
      <c r="P387" s="23">
        <f t="shared" si="90"/>
        <v>0.33789682539682547</v>
      </c>
      <c r="Q387" s="23">
        <f t="shared" si="92"/>
        <v>34.690119047619042</v>
      </c>
      <c r="R387" s="23">
        <f t="shared" si="93"/>
        <v>82.5053174603174</v>
      </c>
      <c r="S387">
        <f t="shared" si="91"/>
        <v>0</v>
      </c>
      <c r="T387">
        <f t="shared" si="91"/>
        <v>0</v>
      </c>
    </row>
    <row r="388" spans="1:20" x14ac:dyDescent="0.35">
      <c r="A388" s="181">
        <v>42019</v>
      </c>
      <c r="B388" s="182">
        <v>35.4</v>
      </c>
      <c r="C388" s="20">
        <f t="shared" si="81"/>
        <v>2.5</v>
      </c>
      <c r="D388" s="20">
        <f t="shared" si="95"/>
        <v>0.45</v>
      </c>
      <c r="E388" s="20">
        <f t="shared" si="94"/>
        <v>87.479999999999123</v>
      </c>
      <c r="F388" s="21">
        <v>190000</v>
      </c>
      <c r="G388" s="22">
        <f t="shared" si="82"/>
        <v>659722.22222222225</v>
      </c>
      <c r="H388" s="23">
        <f t="shared" si="83"/>
        <v>0.65972222222222221</v>
      </c>
      <c r="I388">
        <f t="shared" si="84"/>
        <v>12500</v>
      </c>
      <c r="J388">
        <f t="shared" si="85"/>
        <v>12.5</v>
      </c>
      <c r="K388" s="23">
        <f t="shared" si="86"/>
        <v>25000000</v>
      </c>
      <c r="L388" s="23">
        <f t="shared" si="87"/>
        <v>25</v>
      </c>
      <c r="M388">
        <f t="shared" si="88"/>
        <v>1200</v>
      </c>
      <c r="N388" s="23">
        <f t="shared" si="89"/>
        <v>4.32</v>
      </c>
      <c r="O388" s="23">
        <f t="shared" si="80"/>
        <v>29.979722222222222</v>
      </c>
      <c r="P388" s="23">
        <f t="shared" si="90"/>
        <v>2.1414087301587301</v>
      </c>
      <c r="Q388" s="23">
        <f t="shared" si="92"/>
        <v>36.831527777777772</v>
      </c>
      <c r="R388" s="23">
        <f t="shared" si="93"/>
        <v>84.64672619047613</v>
      </c>
      <c r="S388">
        <f t="shared" si="91"/>
        <v>0</v>
      </c>
      <c r="T388">
        <f t="shared" si="91"/>
        <v>0</v>
      </c>
    </row>
    <row r="389" spans="1:20" x14ac:dyDescent="0.35">
      <c r="A389" s="181">
        <v>42020</v>
      </c>
      <c r="B389" s="182">
        <v>6</v>
      </c>
      <c r="C389" s="20">
        <f t="shared" si="81"/>
        <v>0.6</v>
      </c>
      <c r="D389" s="20">
        <f t="shared" si="95"/>
        <v>0.45</v>
      </c>
      <c r="E389" s="20">
        <f t="shared" si="94"/>
        <v>87.629999999999114</v>
      </c>
      <c r="F389" s="21">
        <v>190000</v>
      </c>
      <c r="G389" s="22">
        <f t="shared" si="82"/>
        <v>158333.33333333334</v>
      </c>
      <c r="H389" s="23">
        <f t="shared" si="83"/>
        <v>0.15833333333333335</v>
      </c>
      <c r="I389">
        <f t="shared" si="84"/>
        <v>3000</v>
      </c>
      <c r="J389">
        <f t="shared" si="85"/>
        <v>3</v>
      </c>
      <c r="K389" s="23">
        <f t="shared" si="86"/>
        <v>6000000</v>
      </c>
      <c r="L389" s="23">
        <f t="shared" si="87"/>
        <v>6</v>
      </c>
      <c r="M389">
        <f t="shared" si="88"/>
        <v>1200</v>
      </c>
      <c r="N389" s="23">
        <f t="shared" si="89"/>
        <v>4.32</v>
      </c>
      <c r="O389" s="23">
        <f t="shared" si="80"/>
        <v>10.478333333333333</v>
      </c>
      <c r="P389" s="23">
        <f t="shared" si="90"/>
        <v>0.74845238095238109</v>
      </c>
      <c r="Q389" s="23">
        <f t="shared" si="92"/>
        <v>37.579980158730152</v>
      </c>
      <c r="R389" s="23">
        <f t="shared" si="93"/>
        <v>85.395178571428517</v>
      </c>
      <c r="S389">
        <f t="shared" si="91"/>
        <v>0</v>
      </c>
      <c r="T389">
        <f t="shared" si="91"/>
        <v>0</v>
      </c>
    </row>
    <row r="390" spans="1:20" x14ac:dyDescent="0.35">
      <c r="A390" s="181">
        <v>42021</v>
      </c>
      <c r="B390" s="182">
        <v>20.399999999999999</v>
      </c>
      <c r="C390" s="20">
        <f t="shared" si="81"/>
        <v>2.0399999999999996</v>
      </c>
      <c r="D390" s="20">
        <f t="shared" si="95"/>
        <v>0.45</v>
      </c>
      <c r="E390" s="20">
        <f t="shared" si="94"/>
        <v>89.219999999999118</v>
      </c>
      <c r="F390" s="21">
        <v>190000</v>
      </c>
      <c r="G390" s="22">
        <f t="shared" si="82"/>
        <v>538333.33333333326</v>
      </c>
      <c r="H390" s="23">
        <f t="shared" si="83"/>
        <v>0.53833333333333322</v>
      </c>
      <c r="I390">
        <f t="shared" si="84"/>
        <v>10199.999999999996</v>
      </c>
      <c r="J390">
        <f t="shared" si="85"/>
        <v>10.199999999999996</v>
      </c>
      <c r="K390" s="23">
        <f t="shared" si="86"/>
        <v>20399999.999999993</v>
      </c>
      <c r="L390" s="23">
        <f t="shared" si="87"/>
        <v>20.399999999999991</v>
      </c>
      <c r="M390">
        <f t="shared" si="88"/>
        <v>1200</v>
      </c>
      <c r="N390" s="23">
        <f t="shared" si="89"/>
        <v>4.32</v>
      </c>
      <c r="O390" s="23">
        <f t="shared" si="80"/>
        <v>25.258333333333326</v>
      </c>
      <c r="P390" s="23">
        <f t="shared" si="90"/>
        <v>1.8041666666666663</v>
      </c>
      <c r="Q390" s="23">
        <f t="shared" si="92"/>
        <v>39.384146825396819</v>
      </c>
      <c r="R390" s="23">
        <f t="shared" si="93"/>
        <v>87.199345238095177</v>
      </c>
      <c r="S390">
        <f t="shared" si="91"/>
        <v>0</v>
      </c>
      <c r="T390">
        <f t="shared" si="91"/>
        <v>0</v>
      </c>
    </row>
    <row r="391" spans="1:20" x14ac:dyDescent="0.35">
      <c r="A391" s="181">
        <v>42022</v>
      </c>
      <c r="B391" s="182">
        <v>16.600000000000001</v>
      </c>
      <c r="C391" s="20">
        <f t="shared" si="81"/>
        <v>1.66</v>
      </c>
      <c r="D391" s="20">
        <f t="shared" si="95"/>
        <v>0.45</v>
      </c>
      <c r="E391" s="20">
        <f t="shared" si="94"/>
        <v>90.429999999999112</v>
      </c>
      <c r="F391" s="21">
        <v>190000</v>
      </c>
      <c r="G391" s="22">
        <f t="shared" si="82"/>
        <v>438055.55555555556</v>
      </c>
      <c r="H391" s="23">
        <f t="shared" si="83"/>
        <v>0.43805555555555559</v>
      </c>
      <c r="I391">
        <f t="shared" si="84"/>
        <v>8300</v>
      </c>
      <c r="J391">
        <f t="shared" si="85"/>
        <v>8.3000000000000007</v>
      </c>
      <c r="K391" s="23">
        <f t="shared" si="86"/>
        <v>16600000.000000002</v>
      </c>
      <c r="L391" s="23">
        <f t="shared" si="87"/>
        <v>16.600000000000001</v>
      </c>
      <c r="M391">
        <f t="shared" si="88"/>
        <v>1200</v>
      </c>
      <c r="N391" s="23">
        <f t="shared" si="89"/>
        <v>4.32</v>
      </c>
      <c r="O391" s="23">
        <f t="shared" si="80"/>
        <v>21.358055555555556</v>
      </c>
      <c r="P391" s="23">
        <f t="shared" si="90"/>
        <v>1.5255753968253971</v>
      </c>
      <c r="Q391" s="23">
        <f t="shared" si="92"/>
        <v>40.909722222222214</v>
      </c>
      <c r="R391" s="23">
        <f t="shared" si="93"/>
        <v>88.724920634920579</v>
      </c>
      <c r="S391">
        <f t="shared" si="91"/>
        <v>0</v>
      </c>
      <c r="T391">
        <f t="shared" si="91"/>
        <v>0</v>
      </c>
    </row>
    <row r="392" spans="1:20" x14ac:dyDescent="0.35">
      <c r="A392" s="181">
        <v>42023</v>
      </c>
      <c r="B392" s="182">
        <v>2.6</v>
      </c>
      <c r="C392" s="20">
        <f t="shared" si="81"/>
        <v>0.26</v>
      </c>
      <c r="D392" s="20">
        <f t="shared" si="95"/>
        <v>0.45</v>
      </c>
      <c r="E392" s="20">
        <f t="shared" si="94"/>
        <v>90.239999999999114</v>
      </c>
      <c r="F392" s="21">
        <v>190000</v>
      </c>
      <c r="G392" s="22">
        <f t="shared" si="82"/>
        <v>68611.111111111109</v>
      </c>
      <c r="H392" s="23">
        <f t="shared" si="83"/>
        <v>6.8611111111111109E-2</v>
      </c>
      <c r="I392">
        <f t="shared" si="84"/>
        <v>1300</v>
      </c>
      <c r="J392">
        <f t="shared" si="85"/>
        <v>1.3</v>
      </c>
      <c r="K392" s="23">
        <f t="shared" si="86"/>
        <v>2600000</v>
      </c>
      <c r="L392" s="23">
        <f t="shared" si="87"/>
        <v>2.6</v>
      </c>
      <c r="M392">
        <f t="shared" si="88"/>
        <v>1200</v>
      </c>
      <c r="N392" s="23">
        <f t="shared" si="89"/>
        <v>4.32</v>
      </c>
      <c r="O392" s="23">
        <f t="shared" si="80"/>
        <v>6.9886111111111111</v>
      </c>
      <c r="P392" s="23">
        <f t="shared" si="90"/>
        <v>0.49918650793650798</v>
      </c>
      <c r="Q392" s="23">
        <f t="shared" si="92"/>
        <v>41.408908730158721</v>
      </c>
      <c r="R392" s="23">
        <f t="shared" si="93"/>
        <v>89.224107142857093</v>
      </c>
      <c r="S392">
        <f t="shared" si="91"/>
        <v>0</v>
      </c>
      <c r="T392">
        <f t="shared" si="91"/>
        <v>0</v>
      </c>
    </row>
    <row r="393" spans="1:20" x14ac:dyDescent="0.35">
      <c r="A393" s="181">
        <v>42024</v>
      </c>
      <c r="B393" s="182">
        <v>0.4</v>
      </c>
      <c r="C393" s="20">
        <f t="shared" si="81"/>
        <v>0.04</v>
      </c>
      <c r="D393" s="20">
        <f t="shared" si="95"/>
        <v>0.45</v>
      </c>
      <c r="E393" s="20">
        <f t="shared" si="94"/>
        <v>89.829999999999117</v>
      </c>
      <c r="F393" s="21">
        <v>190000</v>
      </c>
      <c r="G393" s="22">
        <f t="shared" si="82"/>
        <v>10555.555555555557</v>
      </c>
      <c r="H393" s="23">
        <f t="shared" si="83"/>
        <v>1.0555555555555556E-2</v>
      </c>
      <c r="I393">
        <f t="shared" si="84"/>
        <v>200</v>
      </c>
      <c r="J393">
        <f t="shared" si="85"/>
        <v>0.2</v>
      </c>
      <c r="K393" s="23">
        <f t="shared" si="86"/>
        <v>400000</v>
      </c>
      <c r="L393" s="23">
        <f t="shared" si="87"/>
        <v>0.4</v>
      </c>
      <c r="M393">
        <f t="shared" si="88"/>
        <v>1200</v>
      </c>
      <c r="N393" s="23">
        <f t="shared" si="89"/>
        <v>4.32</v>
      </c>
      <c r="O393" s="23">
        <f t="shared" ref="O393:O456" si="96">N393+L393+H393</f>
        <v>4.7305555555555561</v>
      </c>
      <c r="P393" s="23">
        <f t="shared" si="90"/>
        <v>0.33789682539682547</v>
      </c>
      <c r="Q393" s="23">
        <f t="shared" si="92"/>
        <v>41.746805555555547</v>
      </c>
      <c r="R393" s="23">
        <f t="shared" si="93"/>
        <v>89.562003968253919</v>
      </c>
      <c r="S393">
        <f t="shared" si="91"/>
        <v>0</v>
      </c>
      <c r="T393">
        <f t="shared" si="91"/>
        <v>0</v>
      </c>
    </row>
    <row r="394" spans="1:20" x14ac:dyDescent="0.35">
      <c r="A394" s="181">
        <v>42025</v>
      </c>
      <c r="B394" s="182">
        <v>18.399999999999999</v>
      </c>
      <c r="C394" s="20">
        <f t="shared" ref="C394:C457" si="97">IF(B394/1000*$B$2&lt;=$B$3,B394/1000*$B$2,$B$3)</f>
        <v>1.8399999999999999</v>
      </c>
      <c r="D394" s="20">
        <f t="shared" si="95"/>
        <v>0.45</v>
      </c>
      <c r="E394" s="20">
        <f t="shared" si="94"/>
        <v>91.219999999999118</v>
      </c>
      <c r="F394" s="21">
        <v>190000</v>
      </c>
      <c r="G394" s="22">
        <f t="shared" ref="G394:G457" si="98">F394*C394/$G$1</f>
        <v>485555.55555555556</v>
      </c>
      <c r="H394" s="23">
        <f t="shared" ref="H394:H457" si="99">G394/1000000</f>
        <v>0.48555555555555557</v>
      </c>
      <c r="I394">
        <f t="shared" ref="I394:I457" si="100">((C394*1000)*$J$2)/$J$1</f>
        <v>9199.9999999999982</v>
      </c>
      <c r="J394">
        <f t="shared" ref="J394:J457" si="101">I394/1000</f>
        <v>9.1999999999999975</v>
      </c>
      <c r="K394" s="23">
        <f t="shared" ref="K394:K457" si="102">J394*$J$3*(10^6)</f>
        <v>18399999.999999996</v>
      </c>
      <c r="L394" s="23">
        <f t="shared" ref="L394:L457" si="103">J394*$J$3</f>
        <v>18.399999999999995</v>
      </c>
      <c r="M394">
        <f t="shared" ref="M394:M457" si="104">(24)*$M$1</f>
        <v>1200</v>
      </c>
      <c r="N394" s="23">
        <f t="shared" ref="N394:N457" si="105">(M394*3600)/1000000</f>
        <v>4.32</v>
      </c>
      <c r="O394" s="23">
        <f t="shared" si="96"/>
        <v>23.205555555555552</v>
      </c>
      <c r="P394" s="23">
        <f t="shared" ref="P394:P457" si="106">(O394/$P$1)/$P$2</f>
        <v>1.6575396825396822</v>
      </c>
      <c r="Q394" s="23">
        <f t="shared" si="92"/>
        <v>43.404345238095232</v>
      </c>
      <c r="R394" s="23">
        <f t="shared" si="93"/>
        <v>91.219543650793597</v>
      </c>
      <c r="S394">
        <f t="shared" ref="S394:T457" si="107">IF(Q394=0,1,0)</f>
        <v>0</v>
      </c>
      <c r="T394">
        <f t="shared" si="107"/>
        <v>0</v>
      </c>
    </row>
    <row r="395" spans="1:20" x14ac:dyDescent="0.35">
      <c r="A395" s="181">
        <v>42026</v>
      </c>
      <c r="B395" s="182">
        <v>14</v>
      </c>
      <c r="C395" s="20">
        <f t="shared" si="97"/>
        <v>1.4000000000000001</v>
      </c>
      <c r="D395" s="20">
        <f t="shared" si="95"/>
        <v>0.45</v>
      </c>
      <c r="E395" s="20">
        <f t="shared" si="94"/>
        <v>92.169999999999121</v>
      </c>
      <c r="F395" s="21">
        <v>190000</v>
      </c>
      <c r="G395" s="22">
        <f t="shared" si="98"/>
        <v>369444.44444444444</v>
      </c>
      <c r="H395" s="23">
        <f t="shared" si="99"/>
        <v>0.36944444444444446</v>
      </c>
      <c r="I395">
        <f t="shared" si="100"/>
        <v>7000.0000000000018</v>
      </c>
      <c r="J395">
        <f t="shared" si="101"/>
        <v>7.0000000000000018</v>
      </c>
      <c r="K395" s="23">
        <f t="shared" si="102"/>
        <v>14000000.000000004</v>
      </c>
      <c r="L395" s="23">
        <f t="shared" si="103"/>
        <v>14.000000000000004</v>
      </c>
      <c r="M395">
        <f t="shared" si="104"/>
        <v>1200</v>
      </c>
      <c r="N395" s="23">
        <f t="shared" si="105"/>
        <v>4.32</v>
      </c>
      <c r="O395" s="23">
        <f t="shared" si="96"/>
        <v>18.689444444444447</v>
      </c>
      <c r="P395" s="23">
        <f t="shared" si="106"/>
        <v>1.3349603174603177</v>
      </c>
      <c r="Q395" s="23">
        <f t="shared" ref="Q395:Q458" si="108">IF(Q394+P395&gt;250,0,Q394+P395)</f>
        <v>44.739305555555546</v>
      </c>
      <c r="R395" s="23">
        <f t="shared" ref="R395:R458" si="109">IF(R394+P395&gt;100,0,R394+P395)</f>
        <v>92.554503968253911</v>
      </c>
      <c r="S395">
        <f t="shared" si="107"/>
        <v>0</v>
      </c>
      <c r="T395">
        <f t="shared" si="107"/>
        <v>0</v>
      </c>
    </row>
    <row r="396" spans="1:20" x14ac:dyDescent="0.35">
      <c r="A396" s="181">
        <v>42027</v>
      </c>
      <c r="B396" s="182">
        <v>90.8</v>
      </c>
      <c r="C396" s="20">
        <f t="shared" si="97"/>
        <v>2.5</v>
      </c>
      <c r="D396" s="20">
        <f t="shared" si="95"/>
        <v>0.45</v>
      </c>
      <c r="E396" s="20">
        <f t="shared" ref="E396:E459" si="110">E395+C396-D396</f>
        <v>94.219999999999118</v>
      </c>
      <c r="F396" s="21">
        <v>190000</v>
      </c>
      <c r="G396" s="22">
        <f t="shared" si="98"/>
        <v>659722.22222222225</v>
      </c>
      <c r="H396" s="23">
        <f t="shared" si="99"/>
        <v>0.65972222222222221</v>
      </c>
      <c r="I396">
        <f t="shared" si="100"/>
        <v>12500</v>
      </c>
      <c r="J396">
        <f t="shared" si="101"/>
        <v>12.5</v>
      </c>
      <c r="K396" s="23">
        <f t="shared" si="102"/>
        <v>25000000</v>
      </c>
      <c r="L396" s="23">
        <f t="shared" si="103"/>
        <v>25</v>
      </c>
      <c r="M396">
        <f t="shared" si="104"/>
        <v>1200</v>
      </c>
      <c r="N396" s="23">
        <f t="shared" si="105"/>
        <v>4.32</v>
      </c>
      <c r="O396" s="23">
        <f t="shared" si="96"/>
        <v>29.979722222222222</v>
      </c>
      <c r="P396" s="23">
        <f t="shared" si="106"/>
        <v>2.1414087301587301</v>
      </c>
      <c r="Q396" s="23">
        <f t="shared" si="108"/>
        <v>46.880714285714276</v>
      </c>
      <c r="R396" s="23">
        <f t="shared" si="109"/>
        <v>94.695912698412641</v>
      </c>
      <c r="S396">
        <f t="shared" si="107"/>
        <v>0</v>
      </c>
      <c r="T396">
        <f t="shared" si="107"/>
        <v>0</v>
      </c>
    </row>
    <row r="397" spans="1:20" x14ac:dyDescent="0.35">
      <c r="A397" s="181">
        <v>42028</v>
      </c>
      <c r="B397" s="182">
        <v>40</v>
      </c>
      <c r="C397" s="20">
        <f t="shared" si="97"/>
        <v>2.5</v>
      </c>
      <c r="D397" s="20">
        <f t="shared" si="95"/>
        <v>0.45</v>
      </c>
      <c r="E397" s="20">
        <f t="shared" si="110"/>
        <v>96.269999999999115</v>
      </c>
      <c r="F397" s="21">
        <v>190000</v>
      </c>
      <c r="G397" s="22">
        <f t="shared" si="98"/>
        <v>659722.22222222225</v>
      </c>
      <c r="H397" s="23">
        <f t="shared" si="99"/>
        <v>0.65972222222222221</v>
      </c>
      <c r="I397">
        <f t="shared" si="100"/>
        <v>12500</v>
      </c>
      <c r="J397">
        <f t="shared" si="101"/>
        <v>12.5</v>
      </c>
      <c r="K397" s="23">
        <f t="shared" si="102"/>
        <v>25000000</v>
      </c>
      <c r="L397" s="23">
        <f t="shared" si="103"/>
        <v>25</v>
      </c>
      <c r="M397">
        <f t="shared" si="104"/>
        <v>1200</v>
      </c>
      <c r="N397" s="23">
        <f t="shared" si="105"/>
        <v>4.32</v>
      </c>
      <c r="O397" s="23">
        <f t="shared" si="96"/>
        <v>29.979722222222222</v>
      </c>
      <c r="P397" s="23">
        <f t="shared" si="106"/>
        <v>2.1414087301587301</v>
      </c>
      <c r="Q397" s="23">
        <f t="shared" si="108"/>
        <v>49.022123015873007</v>
      </c>
      <c r="R397" s="23">
        <f t="shared" si="109"/>
        <v>96.837321428571371</v>
      </c>
      <c r="S397">
        <f t="shared" si="107"/>
        <v>0</v>
      </c>
      <c r="T397">
        <f t="shared" si="107"/>
        <v>0</v>
      </c>
    </row>
    <row r="398" spans="1:20" x14ac:dyDescent="0.35">
      <c r="A398" s="181">
        <v>42029</v>
      </c>
      <c r="B398" s="182">
        <v>1.8</v>
      </c>
      <c r="C398" s="20">
        <f t="shared" si="97"/>
        <v>0.18</v>
      </c>
      <c r="D398" s="20">
        <f t="shared" si="95"/>
        <v>0.45</v>
      </c>
      <c r="E398" s="20">
        <f t="shared" si="110"/>
        <v>95.999999999999119</v>
      </c>
      <c r="F398" s="21">
        <v>190000</v>
      </c>
      <c r="G398" s="22">
        <f t="shared" si="98"/>
        <v>47500</v>
      </c>
      <c r="H398" s="23">
        <f t="shared" si="99"/>
        <v>4.7500000000000001E-2</v>
      </c>
      <c r="I398">
        <f t="shared" si="100"/>
        <v>900</v>
      </c>
      <c r="J398">
        <f t="shared" si="101"/>
        <v>0.9</v>
      </c>
      <c r="K398" s="23">
        <f t="shared" si="102"/>
        <v>1800000</v>
      </c>
      <c r="L398" s="23">
        <f t="shared" si="103"/>
        <v>1.8</v>
      </c>
      <c r="M398">
        <f t="shared" si="104"/>
        <v>1200</v>
      </c>
      <c r="N398" s="23">
        <f t="shared" si="105"/>
        <v>4.32</v>
      </c>
      <c r="O398" s="23">
        <f t="shared" si="96"/>
        <v>6.1675000000000004</v>
      </c>
      <c r="P398" s="23">
        <f t="shared" si="106"/>
        <v>0.44053571428571431</v>
      </c>
      <c r="Q398" s="23">
        <f t="shared" si="108"/>
        <v>49.462658730158722</v>
      </c>
      <c r="R398" s="23">
        <f t="shared" si="109"/>
        <v>97.277857142857087</v>
      </c>
      <c r="S398">
        <f t="shared" si="107"/>
        <v>0</v>
      </c>
      <c r="T398">
        <f t="shared" si="107"/>
        <v>0</v>
      </c>
    </row>
    <row r="399" spans="1:20" x14ac:dyDescent="0.35">
      <c r="A399" s="181">
        <v>42030</v>
      </c>
      <c r="B399" s="182">
        <v>2.8</v>
      </c>
      <c r="C399" s="20">
        <f t="shared" si="97"/>
        <v>0.27999999999999997</v>
      </c>
      <c r="D399" s="20">
        <f t="shared" si="95"/>
        <v>0.45</v>
      </c>
      <c r="E399" s="20">
        <f t="shared" si="110"/>
        <v>95.829999999999117</v>
      </c>
      <c r="F399" s="21">
        <v>190000</v>
      </c>
      <c r="G399" s="22">
        <f t="shared" si="98"/>
        <v>73888.888888888876</v>
      </c>
      <c r="H399" s="23">
        <f t="shared" si="99"/>
        <v>7.3888888888888879E-2</v>
      </c>
      <c r="I399">
        <f t="shared" si="100"/>
        <v>1399.9999999999995</v>
      </c>
      <c r="J399">
        <f t="shared" si="101"/>
        <v>1.3999999999999995</v>
      </c>
      <c r="K399" s="23">
        <f t="shared" si="102"/>
        <v>2799999.9999999991</v>
      </c>
      <c r="L399" s="23">
        <f t="shared" si="103"/>
        <v>2.7999999999999989</v>
      </c>
      <c r="M399">
        <f t="shared" si="104"/>
        <v>1200</v>
      </c>
      <c r="N399" s="23">
        <f t="shared" si="105"/>
        <v>4.32</v>
      </c>
      <c r="O399" s="23">
        <f t="shared" si="96"/>
        <v>7.1938888888888881</v>
      </c>
      <c r="P399" s="23">
        <f t="shared" si="106"/>
        <v>0.51384920634920639</v>
      </c>
      <c r="Q399" s="23">
        <f t="shared" si="108"/>
        <v>49.976507936507929</v>
      </c>
      <c r="R399" s="23">
        <f t="shared" si="109"/>
        <v>97.791706349206294</v>
      </c>
      <c r="S399">
        <f t="shared" si="107"/>
        <v>0</v>
      </c>
      <c r="T399">
        <f t="shared" si="107"/>
        <v>0</v>
      </c>
    </row>
    <row r="400" spans="1:20" x14ac:dyDescent="0.35">
      <c r="A400" s="181">
        <v>42031</v>
      </c>
      <c r="B400" s="182">
        <v>2.8</v>
      </c>
      <c r="C400" s="20">
        <f t="shared" si="97"/>
        <v>0.27999999999999997</v>
      </c>
      <c r="D400" s="20">
        <f t="shared" si="95"/>
        <v>0.45</v>
      </c>
      <c r="E400" s="20">
        <f t="shared" si="110"/>
        <v>95.659999999999116</v>
      </c>
      <c r="F400" s="21">
        <v>190000</v>
      </c>
      <c r="G400" s="22">
        <f t="shared" si="98"/>
        <v>73888.888888888876</v>
      </c>
      <c r="H400" s="23">
        <f t="shared" si="99"/>
        <v>7.3888888888888879E-2</v>
      </c>
      <c r="I400">
        <f t="shared" si="100"/>
        <v>1399.9999999999995</v>
      </c>
      <c r="J400">
        <f t="shared" si="101"/>
        <v>1.3999999999999995</v>
      </c>
      <c r="K400" s="23">
        <f t="shared" si="102"/>
        <v>2799999.9999999991</v>
      </c>
      <c r="L400" s="23">
        <f t="shared" si="103"/>
        <v>2.7999999999999989</v>
      </c>
      <c r="M400">
        <f t="shared" si="104"/>
        <v>1200</v>
      </c>
      <c r="N400" s="23">
        <f t="shared" si="105"/>
        <v>4.32</v>
      </c>
      <c r="O400" s="23">
        <f t="shared" si="96"/>
        <v>7.1938888888888881</v>
      </c>
      <c r="P400" s="23">
        <f t="shared" si="106"/>
        <v>0.51384920634920639</v>
      </c>
      <c r="Q400" s="23">
        <f t="shared" si="108"/>
        <v>50.490357142857135</v>
      </c>
      <c r="R400" s="23">
        <f t="shared" si="109"/>
        <v>98.3055555555555</v>
      </c>
      <c r="S400">
        <f t="shared" si="107"/>
        <v>0</v>
      </c>
      <c r="T400">
        <f t="shared" si="107"/>
        <v>0</v>
      </c>
    </row>
    <row r="401" spans="1:20" x14ac:dyDescent="0.35">
      <c r="A401" s="181">
        <v>42032</v>
      </c>
      <c r="B401" s="182">
        <v>0</v>
      </c>
      <c r="C401" s="20">
        <f t="shared" si="97"/>
        <v>0</v>
      </c>
      <c r="D401" s="20">
        <f t="shared" si="95"/>
        <v>0.45</v>
      </c>
      <c r="E401" s="20">
        <f t="shared" si="110"/>
        <v>95.209999999999113</v>
      </c>
      <c r="F401" s="21">
        <v>190000</v>
      </c>
      <c r="G401" s="22">
        <f t="shared" si="98"/>
        <v>0</v>
      </c>
      <c r="H401" s="23">
        <f t="shared" si="99"/>
        <v>0</v>
      </c>
      <c r="I401">
        <f t="shared" si="100"/>
        <v>0</v>
      </c>
      <c r="J401">
        <f t="shared" si="101"/>
        <v>0</v>
      </c>
      <c r="K401" s="23">
        <f t="shared" si="102"/>
        <v>0</v>
      </c>
      <c r="L401" s="23">
        <f t="shared" si="103"/>
        <v>0</v>
      </c>
      <c r="M401">
        <f t="shared" si="104"/>
        <v>1200</v>
      </c>
      <c r="N401" s="23">
        <f t="shared" si="105"/>
        <v>4.32</v>
      </c>
      <c r="O401" s="23">
        <f t="shared" si="96"/>
        <v>4.32</v>
      </c>
      <c r="P401" s="23">
        <f t="shared" si="106"/>
        <v>0.30857142857142861</v>
      </c>
      <c r="Q401" s="23">
        <f t="shared" si="108"/>
        <v>50.798928571428561</v>
      </c>
      <c r="R401" s="23">
        <f t="shared" si="109"/>
        <v>98.614126984126926</v>
      </c>
      <c r="S401">
        <f t="shared" si="107"/>
        <v>0</v>
      </c>
      <c r="T401">
        <f t="shared" si="107"/>
        <v>0</v>
      </c>
    </row>
    <row r="402" spans="1:20" x14ac:dyDescent="0.35">
      <c r="A402" s="181">
        <v>42033</v>
      </c>
      <c r="B402" s="182">
        <v>0</v>
      </c>
      <c r="C402" s="20">
        <f t="shared" si="97"/>
        <v>0</v>
      </c>
      <c r="D402" s="20">
        <f t="shared" si="95"/>
        <v>0.45</v>
      </c>
      <c r="E402" s="20">
        <f t="shared" si="110"/>
        <v>94.75999999999911</v>
      </c>
      <c r="F402" s="21">
        <v>190000</v>
      </c>
      <c r="G402" s="22">
        <f t="shared" si="98"/>
        <v>0</v>
      </c>
      <c r="H402" s="23">
        <f t="shared" si="99"/>
        <v>0</v>
      </c>
      <c r="I402">
        <f t="shared" si="100"/>
        <v>0</v>
      </c>
      <c r="J402">
        <f t="shared" si="101"/>
        <v>0</v>
      </c>
      <c r="K402" s="23">
        <f t="shared" si="102"/>
        <v>0</v>
      </c>
      <c r="L402" s="23">
        <f t="shared" si="103"/>
        <v>0</v>
      </c>
      <c r="M402">
        <f t="shared" si="104"/>
        <v>1200</v>
      </c>
      <c r="N402" s="23">
        <f t="shared" si="105"/>
        <v>4.32</v>
      </c>
      <c r="O402" s="23">
        <f t="shared" si="96"/>
        <v>4.32</v>
      </c>
      <c r="P402" s="23">
        <f t="shared" si="106"/>
        <v>0.30857142857142861</v>
      </c>
      <c r="Q402" s="23">
        <f t="shared" si="108"/>
        <v>51.107499999999987</v>
      </c>
      <c r="R402" s="23">
        <f t="shared" si="109"/>
        <v>98.922698412698352</v>
      </c>
      <c r="S402">
        <f t="shared" si="107"/>
        <v>0</v>
      </c>
      <c r="T402">
        <f t="shared" si="107"/>
        <v>0</v>
      </c>
    </row>
    <row r="403" spans="1:20" x14ac:dyDescent="0.35">
      <c r="A403" s="181">
        <v>42034</v>
      </c>
      <c r="B403" s="182">
        <v>0.6</v>
      </c>
      <c r="C403" s="20">
        <f t="shared" si="97"/>
        <v>0.06</v>
      </c>
      <c r="D403" s="20">
        <f t="shared" si="95"/>
        <v>0.45</v>
      </c>
      <c r="E403" s="20">
        <f t="shared" si="110"/>
        <v>94.369999999999109</v>
      </c>
      <c r="F403" s="21">
        <v>190000</v>
      </c>
      <c r="G403" s="22">
        <f t="shared" si="98"/>
        <v>15833.333333333334</v>
      </c>
      <c r="H403" s="23">
        <f t="shared" si="99"/>
        <v>1.5833333333333335E-2</v>
      </c>
      <c r="I403">
        <f t="shared" si="100"/>
        <v>300</v>
      </c>
      <c r="J403">
        <f t="shared" si="101"/>
        <v>0.3</v>
      </c>
      <c r="K403" s="23">
        <f t="shared" si="102"/>
        <v>600000</v>
      </c>
      <c r="L403" s="23">
        <f t="shared" si="103"/>
        <v>0.6</v>
      </c>
      <c r="M403">
        <f t="shared" si="104"/>
        <v>1200</v>
      </c>
      <c r="N403" s="23">
        <f t="shared" si="105"/>
        <v>4.32</v>
      </c>
      <c r="O403" s="23">
        <f t="shared" si="96"/>
        <v>4.9358333333333331</v>
      </c>
      <c r="P403" s="23">
        <f t="shared" si="106"/>
        <v>0.35255952380952382</v>
      </c>
      <c r="Q403" s="23">
        <f t="shared" si="108"/>
        <v>51.460059523809512</v>
      </c>
      <c r="R403" s="23">
        <f t="shared" si="109"/>
        <v>99.27525793650787</v>
      </c>
      <c r="S403">
        <f t="shared" si="107"/>
        <v>0</v>
      </c>
      <c r="T403">
        <f t="shared" si="107"/>
        <v>0</v>
      </c>
    </row>
    <row r="404" spans="1:20" x14ac:dyDescent="0.35">
      <c r="A404" s="181">
        <v>42035</v>
      </c>
      <c r="B404" s="182">
        <v>5.8</v>
      </c>
      <c r="C404" s="20">
        <f t="shared" si="97"/>
        <v>0.57999999999999996</v>
      </c>
      <c r="D404" s="20">
        <f t="shared" si="95"/>
        <v>0.45</v>
      </c>
      <c r="E404" s="20">
        <f t="shared" si="110"/>
        <v>94.499999999999105</v>
      </c>
      <c r="F404" s="21">
        <v>190000</v>
      </c>
      <c r="G404" s="22">
        <f t="shared" si="98"/>
        <v>153055.55555555553</v>
      </c>
      <c r="H404" s="23">
        <f t="shared" si="99"/>
        <v>0.15305555555555553</v>
      </c>
      <c r="I404">
        <f t="shared" si="100"/>
        <v>2900</v>
      </c>
      <c r="J404">
        <f t="shared" si="101"/>
        <v>2.9</v>
      </c>
      <c r="K404" s="23">
        <f t="shared" si="102"/>
        <v>5800000</v>
      </c>
      <c r="L404" s="23">
        <f t="shared" si="103"/>
        <v>5.8</v>
      </c>
      <c r="M404">
        <f t="shared" si="104"/>
        <v>1200</v>
      </c>
      <c r="N404" s="23">
        <f t="shared" si="105"/>
        <v>4.32</v>
      </c>
      <c r="O404" s="23">
        <f t="shared" si="96"/>
        <v>10.273055555555556</v>
      </c>
      <c r="P404" s="23">
        <f t="shared" si="106"/>
        <v>0.73378968253968269</v>
      </c>
      <c r="Q404" s="23">
        <f t="shared" si="108"/>
        <v>52.193849206349192</v>
      </c>
      <c r="R404" s="23">
        <f t="shared" si="109"/>
        <v>0</v>
      </c>
      <c r="S404">
        <f t="shared" si="107"/>
        <v>0</v>
      </c>
      <c r="T404">
        <f t="shared" si="107"/>
        <v>1</v>
      </c>
    </row>
    <row r="405" spans="1:20" x14ac:dyDescent="0.35">
      <c r="A405" s="181">
        <v>42036</v>
      </c>
      <c r="B405" s="182">
        <v>8</v>
      </c>
      <c r="C405" s="20">
        <f t="shared" si="97"/>
        <v>0.8</v>
      </c>
      <c r="D405" s="20">
        <f t="shared" si="95"/>
        <v>0.45</v>
      </c>
      <c r="E405" s="20">
        <f t="shared" si="110"/>
        <v>94.849999999999099</v>
      </c>
      <c r="F405" s="21">
        <v>190000</v>
      </c>
      <c r="G405" s="22">
        <f t="shared" si="98"/>
        <v>211111.11111111112</v>
      </c>
      <c r="H405" s="23">
        <f t="shared" si="99"/>
        <v>0.21111111111111111</v>
      </c>
      <c r="I405">
        <f t="shared" si="100"/>
        <v>4000</v>
      </c>
      <c r="J405">
        <f t="shared" si="101"/>
        <v>4</v>
      </c>
      <c r="K405" s="23">
        <f t="shared" si="102"/>
        <v>8000000</v>
      </c>
      <c r="L405" s="23">
        <f t="shared" si="103"/>
        <v>8</v>
      </c>
      <c r="M405">
        <f t="shared" si="104"/>
        <v>1200</v>
      </c>
      <c r="N405" s="23">
        <f t="shared" si="105"/>
        <v>4.32</v>
      </c>
      <c r="O405" s="23">
        <f t="shared" si="96"/>
        <v>12.531111111111111</v>
      </c>
      <c r="P405" s="23">
        <f t="shared" si="106"/>
        <v>0.89507936507936514</v>
      </c>
      <c r="Q405" s="23">
        <f t="shared" si="108"/>
        <v>53.088928571428561</v>
      </c>
      <c r="R405" s="23">
        <f t="shared" si="109"/>
        <v>0.89507936507936514</v>
      </c>
      <c r="S405">
        <f t="shared" si="107"/>
        <v>0</v>
      </c>
      <c r="T405">
        <f t="shared" si="107"/>
        <v>0</v>
      </c>
    </row>
    <row r="406" spans="1:20" x14ac:dyDescent="0.35">
      <c r="A406" s="181">
        <v>42037</v>
      </c>
      <c r="B406" s="182">
        <v>27</v>
      </c>
      <c r="C406" s="20">
        <f t="shared" si="97"/>
        <v>2.5</v>
      </c>
      <c r="D406" s="20">
        <f t="shared" si="95"/>
        <v>0.45</v>
      </c>
      <c r="E406" s="20">
        <f t="shared" si="110"/>
        <v>96.899999999999096</v>
      </c>
      <c r="F406" s="21">
        <v>190000</v>
      </c>
      <c r="G406" s="22">
        <f t="shared" si="98"/>
        <v>659722.22222222225</v>
      </c>
      <c r="H406" s="23">
        <f t="shared" si="99"/>
        <v>0.65972222222222221</v>
      </c>
      <c r="I406">
        <f t="shared" si="100"/>
        <v>12500</v>
      </c>
      <c r="J406">
        <f t="shared" si="101"/>
        <v>12.5</v>
      </c>
      <c r="K406" s="23">
        <f t="shared" si="102"/>
        <v>25000000</v>
      </c>
      <c r="L406" s="23">
        <f t="shared" si="103"/>
        <v>25</v>
      </c>
      <c r="M406">
        <f t="shared" si="104"/>
        <v>1200</v>
      </c>
      <c r="N406" s="23">
        <f t="shared" si="105"/>
        <v>4.32</v>
      </c>
      <c r="O406" s="23">
        <f t="shared" si="96"/>
        <v>29.979722222222222</v>
      </c>
      <c r="P406" s="23">
        <f t="shared" si="106"/>
        <v>2.1414087301587301</v>
      </c>
      <c r="Q406" s="23">
        <f t="shared" si="108"/>
        <v>55.230337301587291</v>
      </c>
      <c r="R406" s="23">
        <f t="shared" si="109"/>
        <v>3.036488095238095</v>
      </c>
      <c r="S406">
        <f t="shared" si="107"/>
        <v>0</v>
      </c>
      <c r="T406">
        <f t="shared" si="107"/>
        <v>0</v>
      </c>
    </row>
    <row r="407" spans="1:20" x14ac:dyDescent="0.35">
      <c r="A407" s="181">
        <v>42038</v>
      </c>
      <c r="B407" s="182">
        <v>0.6</v>
      </c>
      <c r="C407" s="20">
        <f t="shared" si="97"/>
        <v>0.06</v>
      </c>
      <c r="D407" s="20">
        <f t="shared" si="95"/>
        <v>0.45</v>
      </c>
      <c r="E407" s="20">
        <f t="shared" si="110"/>
        <v>96.509999999999096</v>
      </c>
      <c r="F407" s="21">
        <v>190000</v>
      </c>
      <c r="G407" s="22">
        <f t="shared" si="98"/>
        <v>15833.333333333334</v>
      </c>
      <c r="H407" s="23">
        <f t="shared" si="99"/>
        <v>1.5833333333333335E-2</v>
      </c>
      <c r="I407">
        <f t="shared" si="100"/>
        <v>300</v>
      </c>
      <c r="J407">
        <f t="shared" si="101"/>
        <v>0.3</v>
      </c>
      <c r="K407" s="23">
        <f t="shared" si="102"/>
        <v>600000</v>
      </c>
      <c r="L407" s="23">
        <f t="shared" si="103"/>
        <v>0.6</v>
      </c>
      <c r="M407">
        <f t="shared" si="104"/>
        <v>1200</v>
      </c>
      <c r="N407" s="23">
        <f t="shared" si="105"/>
        <v>4.32</v>
      </c>
      <c r="O407" s="23">
        <f t="shared" si="96"/>
        <v>4.9358333333333331</v>
      </c>
      <c r="P407" s="23">
        <f t="shared" si="106"/>
        <v>0.35255952380952382</v>
      </c>
      <c r="Q407" s="23">
        <f t="shared" si="108"/>
        <v>55.582896825396816</v>
      </c>
      <c r="R407" s="23">
        <f t="shared" si="109"/>
        <v>3.3890476190476191</v>
      </c>
      <c r="S407">
        <f t="shared" si="107"/>
        <v>0</v>
      </c>
      <c r="T407">
        <f t="shared" si="107"/>
        <v>0</v>
      </c>
    </row>
    <row r="408" spans="1:20" x14ac:dyDescent="0.35">
      <c r="A408" s="181">
        <v>42039</v>
      </c>
      <c r="B408" s="182">
        <v>36</v>
      </c>
      <c r="C408" s="20">
        <f t="shared" si="97"/>
        <v>2.5</v>
      </c>
      <c r="D408" s="20">
        <f t="shared" si="95"/>
        <v>0.45</v>
      </c>
      <c r="E408" s="20">
        <f t="shared" si="110"/>
        <v>98.559999999999093</v>
      </c>
      <c r="F408" s="21">
        <v>190000</v>
      </c>
      <c r="G408" s="22">
        <f t="shared" si="98"/>
        <v>659722.22222222225</v>
      </c>
      <c r="H408" s="23">
        <f t="shared" si="99"/>
        <v>0.65972222222222221</v>
      </c>
      <c r="I408">
        <f t="shared" si="100"/>
        <v>12500</v>
      </c>
      <c r="J408">
        <f t="shared" si="101"/>
        <v>12.5</v>
      </c>
      <c r="K408" s="23">
        <f t="shared" si="102"/>
        <v>25000000</v>
      </c>
      <c r="L408" s="23">
        <f t="shared" si="103"/>
        <v>25</v>
      </c>
      <c r="M408">
        <f t="shared" si="104"/>
        <v>1200</v>
      </c>
      <c r="N408" s="23">
        <f t="shared" si="105"/>
        <v>4.32</v>
      </c>
      <c r="O408" s="23">
        <f t="shared" si="96"/>
        <v>29.979722222222222</v>
      </c>
      <c r="P408" s="23">
        <f t="shared" si="106"/>
        <v>2.1414087301587301</v>
      </c>
      <c r="Q408" s="23">
        <f t="shared" si="108"/>
        <v>57.724305555555546</v>
      </c>
      <c r="R408" s="23">
        <f t="shared" si="109"/>
        <v>5.5304563492063492</v>
      </c>
      <c r="S408">
        <f t="shared" si="107"/>
        <v>0</v>
      </c>
      <c r="T408">
        <f t="shared" si="107"/>
        <v>0</v>
      </c>
    </row>
    <row r="409" spans="1:20" x14ac:dyDescent="0.35">
      <c r="A409" s="181">
        <v>42040</v>
      </c>
      <c r="B409" s="182">
        <v>27.2</v>
      </c>
      <c r="C409" s="20">
        <f t="shared" si="97"/>
        <v>2.5</v>
      </c>
      <c r="D409" s="20">
        <f t="shared" si="95"/>
        <v>0.45</v>
      </c>
      <c r="E409" s="20">
        <f t="shared" si="110"/>
        <v>100.60999999999909</v>
      </c>
      <c r="F409" s="21">
        <v>190000</v>
      </c>
      <c r="G409" s="22">
        <f t="shared" si="98"/>
        <v>659722.22222222225</v>
      </c>
      <c r="H409" s="23">
        <f t="shared" si="99"/>
        <v>0.65972222222222221</v>
      </c>
      <c r="I409">
        <f t="shared" si="100"/>
        <v>12500</v>
      </c>
      <c r="J409">
        <f t="shared" si="101"/>
        <v>12.5</v>
      </c>
      <c r="K409" s="23">
        <f t="shared" si="102"/>
        <v>25000000</v>
      </c>
      <c r="L409" s="23">
        <f t="shared" si="103"/>
        <v>25</v>
      </c>
      <c r="M409">
        <f t="shared" si="104"/>
        <v>1200</v>
      </c>
      <c r="N409" s="23">
        <f t="shared" si="105"/>
        <v>4.32</v>
      </c>
      <c r="O409" s="23">
        <f t="shared" si="96"/>
        <v>29.979722222222222</v>
      </c>
      <c r="P409" s="23">
        <f t="shared" si="106"/>
        <v>2.1414087301587301</v>
      </c>
      <c r="Q409" s="23">
        <f t="shared" si="108"/>
        <v>59.865714285714276</v>
      </c>
      <c r="R409" s="23">
        <f t="shared" si="109"/>
        <v>7.6718650793650793</v>
      </c>
      <c r="S409">
        <f t="shared" si="107"/>
        <v>0</v>
      </c>
      <c r="T409">
        <f t="shared" si="107"/>
        <v>0</v>
      </c>
    </row>
    <row r="410" spans="1:20" x14ac:dyDescent="0.35">
      <c r="A410" s="181">
        <v>42041</v>
      </c>
      <c r="B410" s="182">
        <v>28.2</v>
      </c>
      <c r="C410" s="20">
        <f t="shared" si="97"/>
        <v>2.5</v>
      </c>
      <c r="D410" s="20">
        <f t="shared" si="95"/>
        <v>0.45</v>
      </c>
      <c r="E410" s="20">
        <f t="shared" si="110"/>
        <v>102.65999999999909</v>
      </c>
      <c r="F410" s="21">
        <v>190000</v>
      </c>
      <c r="G410" s="22">
        <f t="shared" si="98"/>
        <v>659722.22222222225</v>
      </c>
      <c r="H410" s="23">
        <f t="shared" si="99"/>
        <v>0.65972222222222221</v>
      </c>
      <c r="I410">
        <f t="shared" si="100"/>
        <v>12500</v>
      </c>
      <c r="J410">
        <f t="shared" si="101"/>
        <v>12.5</v>
      </c>
      <c r="K410" s="23">
        <f t="shared" si="102"/>
        <v>25000000</v>
      </c>
      <c r="L410" s="23">
        <f t="shared" si="103"/>
        <v>25</v>
      </c>
      <c r="M410">
        <f t="shared" si="104"/>
        <v>1200</v>
      </c>
      <c r="N410" s="23">
        <f t="shared" si="105"/>
        <v>4.32</v>
      </c>
      <c r="O410" s="23">
        <f t="shared" si="96"/>
        <v>29.979722222222222</v>
      </c>
      <c r="P410" s="23">
        <f t="shared" si="106"/>
        <v>2.1414087301587301</v>
      </c>
      <c r="Q410" s="23">
        <f t="shared" si="108"/>
        <v>62.007123015873006</v>
      </c>
      <c r="R410" s="23">
        <f t="shared" si="109"/>
        <v>9.8132738095238103</v>
      </c>
      <c r="S410">
        <f t="shared" si="107"/>
        <v>0</v>
      </c>
      <c r="T410">
        <f t="shared" si="107"/>
        <v>0</v>
      </c>
    </row>
    <row r="411" spans="1:20" x14ac:dyDescent="0.35">
      <c r="A411" s="181">
        <v>42042</v>
      </c>
      <c r="B411" s="182">
        <v>39.200000000000003</v>
      </c>
      <c r="C411" s="20">
        <f t="shared" si="97"/>
        <v>2.5</v>
      </c>
      <c r="D411" s="20">
        <f t="shared" si="95"/>
        <v>0.45</v>
      </c>
      <c r="E411" s="20">
        <f t="shared" si="110"/>
        <v>104.70999999999908</v>
      </c>
      <c r="F411" s="21">
        <v>190000</v>
      </c>
      <c r="G411" s="22">
        <f t="shared" si="98"/>
        <v>659722.22222222225</v>
      </c>
      <c r="H411" s="23">
        <f t="shared" si="99"/>
        <v>0.65972222222222221</v>
      </c>
      <c r="I411">
        <f t="shared" si="100"/>
        <v>12500</v>
      </c>
      <c r="J411">
        <f t="shared" si="101"/>
        <v>12.5</v>
      </c>
      <c r="K411" s="23">
        <f t="shared" si="102"/>
        <v>25000000</v>
      </c>
      <c r="L411" s="23">
        <f t="shared" si="103"/>
        <v>25</v>
      </c>
      <c r="M411">
        <f t="shared" si="104"/>
        <v>1200</v>
      </c>
      <c r="N411" s="23">
        <f t="shared" si="105"/>
        <v>4.32</v>
      </c>
      <c r="O411" s="23">
        <f t="shared" si="96"/>
        <v>29.979722222222222</v>
      </c>
      <c r="P411" s="23">
        <f t="shared" si="106"/>
        <v>2.1414087301587301</v>
      </c>
      <c r="Q411" s="23">
        <f t="shared" si="108"/>
        <v>64.148531746031736</v>
      </c>
      <c r="R411" s="23">
        <f t="shared" si="109"/>
        <v>11.95468253968254</v>
      </c>
      <c r="S411">
        <f t="shared" si="107"/>
        <v>0</v>
      </c>
      <c r="T411">
        <f t="shared" si="107"/>
        <v>0</v>
      </c>
    </row>
    <row r="412" spans="1:20" x14ac:dyDescent="0.35">
      <c r="A412" s="181">
        <v>42043</v>
      </c>
      <c r="B412" s="182">
        <v>6.6</v>
      </c>
      <c r="C412" s="20">
        <f t="shared" si="97"/>
        <v>0.66</v>
      </c>
      <c r="D412" s="20">
        <f t="shared" si="95"/>
        <v>0.45</v>
      </c>
      <c r="E412" s="20">
        <f t="shared" si="110"/>
        <v>104.91999999999908</v>
      </c>
      <c r="F412" s="21">
        <v>190000</v>
      </c>
      <c r="G412" s="22">
        <f t="shared" si="98"/>
        <v>174166.66666666669</v>
      </c>
      <c r="H412" s="23">
        <f t="shared" si="99"/>
        <v>0.17416666666666669</v>
      </c>
      <c r="I412">
        <f t="shared" si="100"/>
        <v>3300</v>
      </c>
      <c r="J412">
        <f t="shared" si="101"/>
        <v>3.3</v>
      </c>
      <c r="K412" s="23">
        <f t="shared" si="102"/>
        <v>6600000</v>
      </c>
      <c r="L412" s="23">
        <f t="shared" si="103"/>
        <v>6.6</v>
      </c>
      <c r="M412">
        <f t="shared" si="104"/>
        <v>1200</v>
      </c>
      <c r="N412" s="23">
        <f t="shared" si="105"/>
        <v>4.32</v>
      </c>
      <c r="O412" s="23">
        <f t="shared" si="96"/>
        <v>11.094166666666666</v>
      </c>
      <c r="P412" s="23">
        <f t="shared" si="106"/>
        <v>0.79244047619047631</v>
      </c>
      <c r="Q412" s="23">
        <f t="shared" si="108"/>
        <v>64.940972222222214</v>
      </c>
      <c r="R412" s="23">
        <f t="shared" si="109"/>
        <v>12.747123015873017</v>
      </c>
      <c r="S412">
        <f t="shared" si="107"/>
        <v>0</v>
      </c>
      <c r="T412">
        <f t="shared" si="107"/>
        <v>0</v>
      </c>
    </row>
    <row r="413" spans="1:20" x14ac:dyDescent="0.35">
      <c r="A413" s="181">
        <v>42044</v>
      </c>
      <c r="B413" s="182">
        <v>3.2</v>
      </c>
      <c r="C413" s="20">
        <f t="shared" si="97"/>
        <v>0.32</v>
      </c>
      <c r="D413" s="20">
        <f t="shared" si="95"/>
        <v>0.45</v>
      </c>
      <c r="E413" s="20">
        <f t="shared" si="110"/>
        <v>104.78999999999907</v>
      </c>
      <c r="F413" s="21">
        <v>190000</v>
      </c>
      <c r="G413" s="22">
        <f t="shared" si="98"/>
        <v>84444.444444444453</v>
      </c>
      <c r="H413" s="23">
        <f t="shared" si="99"/>
        <v>8.4444444444444447E-2</v>
      </c>
      <c r="I413">
        <f t="shared" si="100"/>
        <v>1600</v>
      </c>
      <c r="J413">
        <f t="shared" si="101"/>
        <v>1.6</v>
      </c>
      <c r="K413" s="23">
        <f t="shared" si="102"/>
        <v>3200000</v>
      </c>
      <c r="L413" s="23">
        <f t="shared" si="103"/>
        <v>3.2</v>
      </c>
      <c r="M413">
        <f t="shared" si="104"/>
        <v>1200</v>
      </c>
      <c r="N413" s="23">
        <f t="shared" si="105"/>
        <v>4.32</v>
      </c>
      <c r="O413" s="23">
        <f t="shared" si="96"/>
        <v>7.6044444444444448</v>
      </c>
      <c r="P413" s="23">
        <f t="shared" si="106"/>
        <v>0.5431746031746032</v>
      </c>
      <c r="Q413" s="23">
        <f t="shared" si="108"/>
        <v>65.48414682539682</v>
      </c>
      <c r="R413" s="23">
        <f t="shared" si="109"/>
        <v>13.290297619047621</v>
      </c>
      <c r="S413">
        <f t="shared" si="107"/>
        <v>0</v>
      </c>
      <c r="T413">
        <f t="shared" si="107"/>
        <v>0</v>
      </c>
    </row>
    <row r="414" spans="1:20" x14ac:dyDescent="0.35">
      <c r="A414" s="181">
        <v>42045</v>
      </c>
      <c r="B414" s="182">
        <v>0.2</v>
      </c>
      <c r="C414" s="20">
        <f t="shared" si="97"/>
        <v>0.02</v>
      </c>
      <c r="D414" s="20">
        <f t="shared" si="95"/>
        <v>0.45</v>
      </c>
      <c r="E414" s="20">
        <f t="shared" si="110"/>
        <v>104.35999999999906</v>
      </c>
      <c r="F414" s="21">
        <v>190000</v>
      </c>
      <c r="G414" s="22">
        <f t="shared" si="98"/>
        <v>5277.7777777777783</v>
      </c>
      <c r="H414" s="23">
        <f t="shared" si="99"/>
        <v>5.2777777777777779E-3</v>
      </c>
      <c r="I414">
        <f t="shared" si="100"/>
        <v>100</v>
      </c>
      <c r="J414">
        <f t="shared" si="101"/>
        <v>0.1</v>
      </c>
      <c r="K414" s="23">
        <f t="shared" si="102"/>
        <v>200000</v>
      </c>
      <c r="L414" s="23">
        <f t="shared" si="103"/>
        <v>0.2</v>
      </c>
      <c r="M414">
        <f t="shared" si="104"/>
        <v>1200</v>
      </c>
      <c r="N414" s="23">
        <f t="shared" si="105"/>
        <v>4.32</v>
      </c>
      <c r="O414" s="23">
        <f t="shared" si="96"/>
        <v>4.5252777777777782</v>
      </c>
      <c r="P414" s="23">
        <f t="shared" si="106"/>
        <v>0.32323412698412701</v>
      </c>
      <c r="Q414" s="23">
        <f t="shared" si="108"/>
        <v>65.807380952380953</v>
      </c>
      <c r="R414" s="23">
        <f t="shared" si="109"/>
        <v>13.613531746031748</v>
      </c>
      <c r="S414">
        <f t="shared" si="107"/>
        <v>0</v>
      </c>
      <c r="T414">
        <f t="shared" si="107"/>
        <v>0</v>
      </c>
    </row>
    <row r="415" spans="1:20" x14ac:dyDescent="0.35">
      <c r="A415" s="181">
        <v>42046</v>
      </c>
      <c r="B415" s="182">
        <v>19.600000000000001</v>
      </c>
      <c r="C415" s="20">
        <f t="shared" si="97"/>
        <v>1.9600000000000002</v>
      </c>
      <c r="D415" s="20">
        <f t="shared" si="95"/>
        <v>0.45</v>
      </c>
      <c r="E415" s="20">
        <f t="shared" si="110"/>
        <v>105.86999999999905</v>
      </c>
      <c r="F415" s="21">
        <v>190000</v>
      </c>
      <c r="G415" s="22">
        <f t="shared" si="98"/>
        <v>517222.22222222231</v>
      </c>
      <c r="H415" s="23">
        <f t="shared" si="99"/>
        <v>0.51722222222222236</v>
      </c>
      <c r="I415">
        <f t="shared" si="100"/>
        <v>9800.0000000000018</v>
      </c>
      <c r="J415">
        <f t="shared" si="101"/>
        <v>9.8000000000000025</v>
      </c>
      <c r="K415" s="23">
        <f t="shared" si="102"/>
        <v>19600000.000000004</v>
      </c>
      <c r="L415" s="23">
        <f t="shared" si="103"/>
        <v>19.600000000000005</v>
      </c>
      <c r="M415">
        <f t="shared" si="104"/>
        <v>1200</v>
      </c>
      <c r="N415" s="23">
        <f t="shared" si="105"/>
        <v>4.32</v>
      </c>
      <c r="O415" s="23">
        <f t="shared" si="96"/>
        <v>24.437222222222228</v>
      </c>
      <c r="P415" s="23">
        <f t="shared" si="106"/>
        <v>1.7455158730158737</v>
      </c>
      <c r="Q415" s="23">
        <f t="shared" si="108"/>
        <v>67.552896825396829</v>
      </c>
      <c r="R415" s="23">
        <f t="shared" si="109"/>
        <v>15.359047619047622</v>
      </c>
      <c r="S415">
        <f t="shared" si="107"/>
        <v>0</v>
      </c>
      <c r="T415">
        <f t="shared" si="107"/>
        <v>0</v>
      </c>
    </row>
    <row r="416" spans="1:20" x14ac:dyDescent="0.35">
      <c r="A416" s="181">
        <v>42047</v>
      </c>
      <c r="B416" s="182">
        <v>30.4</v>
      </c>
      <c r="C416" s="20">
        <f t="shared" si="97"/>
        <v>2.5</v>
      </c>
      <c r="D416" s="20">
        <f t="shared" si="95"/>
        <v>0.45</v>
      </c>
      <c r="E416" s="20">
        <f t="shared" si="110"/>
        <v>107.91999999999905</v>
      </c>
      <c r="F416" s="21">
        <v>190000</v>
      </c>
      <c r="G416" s="22">
        <f t="shared" si="98"/>
        <v>659722.22222222225</v>
      </c>
      <c r="H416" s="23">
        <f t="shared" si="99"/>
        <v>0.65972222222222221</v>
      </c>
      <c r="I416">
        <f t="shared" si="100"/>
        <v>12500</v>
      </c>
      <c r="J416">
        <f t="shared" si="101"/>
        <v>12.5</v>
      </c>
      <c r="K416" s="23">
        <f t="shared" si="102"/>
        <v>25000000</v>
      </c>
      <c r="L416" s="23">
        <f t="shared" si="103"/>
        <v>25</v>
      </c>
      <c r="M416">
        <f t="shared" si="104"/>
        <v>1200</v>
      </c>
      <c r="N416" s="23">
        <f t="shared" si="105"/>
        <v>4.32</v>
      </c>
      <c r="O416" s="23">
        <f t="shared" si="96"/>
        <v>29.979722222222222</v>
      </c>
      <c r="P416" s="23">
        <f t="shared" si="106"/>
        <v>2.1414087301587301</v>
      </c>
      <c r="Q416" s="23">
        <f t="shared" si="108"/>
        <v>69.694305555555559</v>
      </c>
      <c r="R416" s="23">
        <f t="shared" si="109"/>
        <v>17.500456349206353</v>
      </c>
      <c r="S416">
        <f t="shared" si="107"/>
        <v>0</v>
      </c>
      <c r="T416">
        <f t="shared" si="107"/>
        <v>0</v>
      </c>
    </row>
    <row r="417" spans="1:20" x14ac:dyDescent="0.35">
      <c r="A417" s="181">
        <v>42048</v>
      </c>
      <c r="B417" s="182">
        <v>19</v>
      </c>
      <c r="C417" s="20">
        <f t="shared" si="97"/>
        <v>1.9</v>
      </c>
      <c r="D417" s="20">
        <f t="shared" si="95"/>
        <v>0.45</v>
      </c>
      <c r="E417" s="20">
        <f t="shared" si="110"/>
        <v>109.36999999999905</v>
      </c>
      <c r="F417" s="21">
        <v>190000</v>
      </c>
      <c r="G417" s="22">
        <f t="shared" si="98"/>
        <v>501388.88888888893</v>
      </c>
      <c r="H417" s="23">
        <f t="shared" si="99"/>
        <v>0.50138888888888888</v>
      </c>
      <c r="I417">
        <f t="shared" si="100"/>
        <v>9500</v>
      </c>
      <c r="J417">
        <f t="shared" si="101"/>
        <v>9.5</v>
      </c>
      <c r="K417" s="23">
        <f t="shared" si="102"/>
        <v>19000000</v>
      </c>
      <c r="L417" s="23">
        <f t="shared" si="103"/>
        <v>19</v>
      </c>
      <c r="M417">
        <f t="shared" si="104"/>
        <v>1200</v>
      </c>
      <c r="N417" s="23">
        <f t="shared" si="105"/>
        <v>4.32</v>
      </c>
      <c r="O417" s="23">
        <f t="shared" si="96"/>
        <v>23.82138888888889</v>
      </c>
      <c r="P417" s="23">
        <f t="shared" si="106"/>
        <v>1.701527777777778</v>
      </c>
      <c r="Q417" s="23">
        <f t="shared" si="108"/>
        <v>71.395833333333343</v>
      </c>
      <c r="R417" s="23">
        <f t="shared" si="109"/>
        <v>19.201984126984129</v>
      </c>
      <c r="S417">
        <f t="shared" si="107"/>
        <v>0</v>
      </c>
      <c r="T417">
        <f t="shared" si="107"/>
        <v>0</v>
      </c>
    </row>
    <row r="418" spans="1:20" x14ac:dyDescent="0.35">
      <c r="A418" s="181">
        <v>42049</v>
      </c>
      <c r="B418" s="182">
        <v>0.2</v>
      </c>
      <c r="C418" s="20">
        <f t="shared" si="97"/>
        <v>0.02</v>
      </c>
      <c r="D418" s="20">
        <f t="shared" si="95"/>
        <v>0.45</v>
      </c>
      <c r="E418" s="20">
        <f t="shared" si="110"/>
        <v>108.93999999999905</v>
      </c>
      <c r="F418" s="21">
        <v>190000</v>
      </c>
      <c r="G418" s="22">
        <f t="shared" si="98"/>
        <v>5277.7777777777783</v>
      </c>
      <c r="H418" s="23">
        <f t="shared" si="99"/>
        <v>5.2777777777777779E-3</v>
      </c>
      <c r="I418">
        <f t="shared" si="100"/>
        <v>100</v>
      </c>
      <c r="J418">
        <f t="shared" si="101"/>
        <v>0.1</v>
      </c>
      <c r="K418" s="23">
        <f t="shared" si="102"/>
        <v>200000</v>
      </c>
      <c r="L418" s="23">
        <f t="shared" si="103"/>
        <v>0.2</v>
      </c>
      <c r="M418">
        <f t="shared" si="104"/>
        <v>1200</v>
      </c>
      <c r="N418" s="23">
        <f t="shared" si="105"/>
        <v>4.32</v>
      </c>
      <c r="O418" s="23">
        <f t="shared" si="96"/>
        <v>4.5252777777777782</v>
      </c>
      <c r="P418" s="23">
        <f t="shared" si="106"/>
        <v>0.32323412698412701</v>
      </c>
      <c r="Q418" s="23">
        <f t="shared" si="108"/>
        <v>71.719067460317476</v>
      </c>
      <c r="R418" s="23">
        <f t="shared" si="109"/>
        <v>19.525218253968255</v>
      </c>
      <c r="S418">
        <f t="shared" si="107"/>
        <v>0</v>
      </c>
      <c r="T418">
        <f t="shared" si="107"/>
        <v>0</v>
      </c>
    </row>
    <row r="419" spans="1:20" x14ac:dyDescent="0.35">
      <c r="A419" s="181">
        <v>42050</v>
      </c>
      <c r="B419" s="182">
        <v>0</v>
      </c>
      <c r="C419" s="20">
        <f t="shared" si="97"/>
        <v>0</v>
      </c>
      <c r="D419" s="20">
        <f t="shared" si="95"/>
        <v>0.45</v>
      </c>
      <c r="E419" s="20">
        <f t="shared" si="110"/>
        <v>108.48999999999904</v>
      </c>
      <c r="F419" s="21">
        <v>190000</v>
      </c>
      <c r="G419" s="22">
        <f t="shared" si="98"/>
        <v>0</v>
      </c>
      <c r="H419" s="23">
        <f t="shared" si="99"/>
        <v>0</v>
      </c>
      <c r="I419">
        <f t="shared" si="100"/>
        <v>0</v>
      </c>
      <c r="J419">
        <f t="shared" si="101"/>
        <v>0</v>
      </c>
      <c r="K419" s="23">
        <f t="shared" si="102"/>
        <v>0</v>
      </c>
      <c r="L419" s="23">
        <f t="shared" si="103"/>
        <v>0</v>
      </c>
      <c r="M419">
        <f t="shared" si="104"/>
        <v>1200</v>
      </c>
      <c r="N419" s="23">
        <f t="shared" si="105"/>
        <v>4.32</v>
      </c>
      <c r="O419" s="23">
        <f t="shared" si="96"/>
        <v>4.32</v>
      </c>
      <c r="P419" s="23">
        <f t="shared" si="106"/>
        <v>0.30857142857142861</v>
      </c>
      <c r="Q419" s="23">
        <f t="shared" si="108"/>
        <v>72.027638888888902</v>
      </c>
      <c r="R419" s="23">
        <f t="shared" si="109"/>
        <v>19.833789682539685</v>
      </c>
      <c r="S419">
        <f t="shared" si="107"/>
        <v>0</v>
      </c>
      <c r="T419">
        <f t="shared" si="107"/>
        <v>0</v>
      </c>
    </row>
    <row r="420" spans="1:20" x14ac:dyDescent="0.35">
      <c r="A420" s="181">
        <v>42051</v>
      </c>
      <c r="B420" s="182">
        <v>0</v>
      </c>
      <c r="C420" s="20">
        <f t="shared" si="97"/>
        <v>0</v>
      </c>
      <c r="D420" s="20">
        <f t="shared" si="95"/>
        <v>0.45</v>
      </c>
      <c r="E420" s="20">
        <f t="shared" si="110"/>
        <v>108.03999999999904</v>
      </c>
      <c r="F420" s="21">
        <v>190000</v>
      </c>
      <c r="G420" s="22">
        <f t="shared" si="98"/>
        <v>0</v>
      </c>
      <c r="H420" s="23">
        <f t="shared" si="99"/>
        <v>0</v>
      </c>
      <c r="I420">
        <f t="shared" si="100"/>
        <v>0</v>
      </c>
      <c r="J420">
        <f t="shared" si="101"/>
        <v>0</v>
      </c>
      <c r="K420" s="23">
        <f t="shared" si="102"/>
        <v>0</v>
      </c>
      <c r="L420" s="23">
        <f t="shared" si="103"/>
        <v>0</v>
      </c>
      <c r="M420">
        <f t="shared" si="104"/>
        <v>1200</v>
      </c>
      <c r="N420" s="23">
        <f t="shared" si="105"/>
        <v>4.32</v>
      </c>
      <c r="O420" s="23">
        <f t="shared" si="96"/>
        <v>4.32</v>
      </c>
      <c r="P420" s="23">
        <f t="shared" si="106"/>
        <v>0.30857142857142861</v>
      </c>
      <c r="Q420" s="23">
        <f t="shared" si="108"/>
        <v>72.336210317460328</v>
      </c>
      <c r="R420" s="23">
        <f t="shared" si="109"/>
        <v>20.142361111111114</v>
      </c>
      <c r="S420">
        <f t="shared" si="107"/>
        <v>0</v>
      </c>
      <c r="T420">
        <f t="shared" si="107"/>
        <v>0</v>
      </c>
    </row>
    <row r="421" spans="1:20" x14ac:dyDescent="0.35">
      <c r="A421" s="181">
        <v>42052</v>
      </c>
      <c r="B421" s="182">
        <v>0</v>
      </c>
      <c r="C421" s="20">
        <f t="shared" si="97"/>
        <v>0</v>
      </c>
      <c r="D421" s="20">
        <f t="shared" si="95"/>
        <v>0.45</v>
      </c>
      <c r="E421" s="20">
        <f t="shared" si="110"/>
        <v>107.58999999999904</v>
      </c>
      <c r="F421" s="21">
        <v>190000</v>
      </c>
      <c r="G421" s="22">
        <f t="shared" si="98"/>
        <v>0</v>
      </c>
      <c r="H421" s="23">
        <f t="shared" si="99"/>
        <v>0</v>
      </c>
      <c r="I421">
        <f t="shared" si="100"/>
        <v>0</v>
      </c>
      <c r="J421">
        <f t="shared" si="101"/>
        <v>0</v>
      </c>
      <c r="K421" s="23">
        <f t="shared" si="102"/>
        <v>0</v>
      </c>
      <c r="L421" s="23">
        <f t="shared" si="103"/>
        <v>0</v>
      </c>
      <c r="M421">
        <f t="shared" si="104"/>
        <v>1200</v>
      </c>
      <c r="N421" s="23">
        <f t="shared" si="105"/>
        <v>4.32</v>
      </c>
      <c r="O421" s="23">
        <f t="shared" si="96"/>
        <v>4.32</v>
      </c>
      <c r="P421" s="23">
        <f t="shared" si="106"/>
        <v>0.30857142857142861</v>
      </c>
      <c r="Q421" s="23">
        <f t="shared" si="108"/>
        <v>72.644781746031754</v>
      </c>
      <c r="R421" s="23">
        <f t="shared" si="109"/>
        <v>20.450932539682544</v>
      </c>
      <c r="S421">
        <f t="shared" si="107"/>
        <v>0</v>
      </c>
      <c r="T421">
        <f t="shared" si="107"/>
        <v>0</v>
      </c>
    </row>
    <row r="422" spans="1:20" x14ac:dyDescent="0.35">
      <c r="A422" s="181">
        <v>42053</v>
      </c>
      <c r="B422" s="182">
        <v>4</v>
      </c>
      <c r="C422" s="20">
        <f t="shared" si="97"/>
        <v>0.4</v>
      </c>
      <c r="D422" s="20">
        <f t="shared" si="95"/>
        <v>0.45</v>
      </c>
      <c r="E422" s="20">
        <f t="shared" si="110"/>
        <v>107.53999999999904</v>
      </c>
      <c r="F422" s="21">
        <v>190000</v>
      </c>
      <c r="G422" s="22">
        <f t="shared" si="98"/>
        <v>105555.55555555556</v>
      </c>
      <c r="H422" s="23">
        <f t="shared" si="99"/>
        <v>0.10555555555555556</v>
      </c>
      <c r="I422">
        <f t="shared" si="100"/>
        <v>2000</v>
      </c>
      <c r="J422">
        <f t="shared" si="101"/>
        <v>2</v>
      </c>
      <c r="K422" s="23">
        <f t="shared" si="102"/>
        <v>4000000</v>
      </c>
      <c r="L422" s="23">
        <f t="shared" si="103"/>
        <v>4</v>
      </c>
      <c r="M422">
        <f t="shared" si="104"/>
        <v>1200</v>
      </c>
      <c r="N422" s="23">
        <f t="shared" si="105"/>
        <v>4.32</v>
      </c>
      <c r="O422" s="23">
        <f t="shared" si="96"/>
        <v>8.4255555555555564</v>
      </c>
      <c r="P422" s="23">
        <f t="shared" si="106"/>
        <v>0.60182539682539693</v>
      </c>
      <c r="Q422" s="23">
        <f t="shared" si="108"/>
        <v>73.246607142857144</v>
      </c>
      <c r="R422" s="23">
        <f t="shared" si="109"/>
        <v>21.052757936507941</v>
      </c>
      <c r="S422">
        <f t="shared" si="107"/>
        <v>0</v>
      </c>
      <c r="T422">
        <f t="shared" si="107"/>
        <v>0</v>
      </c>
    </row>
    <row r="423" spans="1:20" x14ac:dyDescent="0.35">
      <c r="A423" s="181">
        <v>42054</v>
      </c>
      <c r="B423" s="182">
        <v>11</v>
      </c>
      <c r="C423" s="20">
        <f t="shared" si="97"/>
        <v>1.0999999999999999</v>
      </c>
      <c r="D423" s="20">
        <f t="shared" si="95"/>
        <v>0.45</v>
      </c>
      <c r="E423" s="20">
        <f t="shared" si="110"/>
        <v>108.18999999999903</v>
      </c>
      <c r="F423" s="21">
        <v>190000</v>
      </c>
      <c r="G423" s="22">
        <f t="shared" si="98"/>
        <v>290277.77777777775</v>
      </c>
      <c r="H423" s="23">
        <f t="shared" si="99"/>
        <v>0.29027777777777775</v>
      </c>
      <c r="I423">
        <f t="shared" si="100"/>
        <v>5499.9999999999982</v>
      </c>
      <c r="J423">
        <f t="shared" si="101"/>
        <v>5.4999999999999982</v>
      </c>
      <c r="K423" s="23">
        <f t="shared" si="102"/>
        <v>10999999.999999996</v>
      </c>
      <c r="L423" s="23">
        <f t="shared" si="103"/>
        <v>10.999999999999996</v>
      </c>
      <c r="M423">
        <f t="shared" si="104"/>
        <v>1200</v>
      </c>
      <c r="N423" s="23">
        <f t="shared" si="105"/>
        <v>4.32</v>
      </c>
      <c r="O423" s="23">
        <f t="shared" si="96"/>
        <v>15.610277777777775</v>
      </c>
      <c r="P423" s="23">
        <f t="shared" si="106"/>
        <v>1.1150198412698411</v>
      </c>
      <c r="Q423" s="23">
        <f t="shared" si="108"/>
        <v>74.361626984126985</v>
      </c>
      <c r="R423" s="23">
        <f t="shared" si="109"/>
        <v>22.167777777777783</v>
      </c>
      <c r="S423">
        <f t="shared" si="107"/>
        <v>0</v>
      </c>
      <c r="T423">
        <f t="shared" si="107"/>
        <v>0</v>
      </c>
    </row>
    <row r="424" spans="1:20" x14ac:dyDescent="0.35">
      <c r="A424" s="181">
        <v>42055</v>
      </c>
      <c r="B424" s="182">
        <v>0.4</v>
      </c>
      <c r="C424" s="20">
        <f t="shared" si="97"/>
        <v>0.04</v>
      </c>
      <c r="D424" s="20">
        <f t="shared" ref="D424:D487" si="111">$B$4/1000</f>
        <v>0.45</v>
      </c>
      <c r="E424" s="20">
        <f t="shared" si="110"/>
        <v>107.77999999999903</v>
      </c>
      <c r="F424" s="21">
        <v>190000</v>
      </c>
      <c r="G424" s="22">
        <f t="shared" si="98"/>
        <v>10555.555555555557</v>
      </c>
      <c r="H424" s="23">
        <f t="shared" si="99"/>
        <v>1.0555555555555556E-2</v>
      </c>
      <c r="I424">
        <f t="shared" si="100"/>
        <v>200</v>
      </c>
      <c r="J424">
        <f t="shared" si="101"/>
        <v>0.2</v>
      </c>
      <c r="K424" s="23">
        <f t="shared" si="102"/>
        <v>400000</v>
      </c>
      <c r="L424" s="23">
        <f t="shared" si="103"/>
        <v>0.4</v>
      </c>
      <c r="M424">
        <f t="shared" si="104"/>
        <v>1200</v>
      </c>
      <c r="N424" s="23">
        <f t="shared" si="105"/>
        <v>4.32</v>
      </c>
      <c r="O424" s="23">
        <f t="shared" si="96"/>
        <v>4.7305555555555561</v>
      </c>
      <c r="P424" s="23">
        <f t="shared" si="106"/>
        <v>0.33789682539682547</v>
      </c>
      <c r="Q424" s="23">
        <f t="shared" si="108"/>
        <v>74.699523809523811</v>
      </c>
      <c r="R424" s="23">
        <f t="shared" si="109"/>
        <v>22.505674603174608</v>
      </c>
      <c r="S424">
        <f t="shared" si="107"/>
        <v>0</v>
      </c>
      <c r="T424">
        <f t="shared" si="107"/>
        <v>0</v>
      </c>
    </row>
    <row r="425" spans="1:20" x14ac:dyDescent="0.35">
      <c r="A425" s="181">
        <v>42056</v>
      </c>
      <c r="B425" s="182">
        <v>0</v>
      </c>
      <c r="C425" s="20">
        <f t="shared" si="97"/>
        <v>0</v>
      </c>
      <c r="D425" s="20">
        <f t="shared" si="111"/>
        <v>0.45</v>
      </c>
      <c r="E425" s="20">
        <f t="shared" si="110"/>
        <v>107.32999999999903</v>
      </c>
      <c r="F425" s="21">
        <v>190000</v>
      </c>
      <c r="G425" s="22">
        <f t="shared" si="98"/>
        <v>0</v>
      </c>
      <c r="H425" s="23">
        <f t="shared" si="99"/>
        <v>0</v>
      </c>
      <c r="I425">
        <f t="shared" si="100"/>
        <v>0</v>
      </c>
      <c r="J425">
        <f t="shared" si="101"/>
        <v>0</v>
      </c>
      <c r="K425" s="23">
        <f t="shared" si="102"/>
        <v>0</v>
      </c>
      <c r="L425" s="23">
        <f t="shared" si="103"/>
        <v>0</v>
      </c>
      <c r="M425">
        <f t="shared" si="104"/>
        <v>1200</v>
      </c>
      <c r="N425" s="23">
        <f t="shared" si="105"/>
        <v>4.32</v>
      </c>
      <c r="O425" s="23">
        <f t="shared" si="96"/>
        <v>4.32</v>
      </c>
      <c r="P425" s="23">
        <f t="shared" si="106"/>
        <v>0.30857142857142861</v>
      </c>
      <c r="Q425" s="23">
        <f t="shared" si="108"/>
        <v>75.008095238095237</v>
      </c>
      <c r="R425" s="23">
        <f t="shared" si="109"/>
        <v>22.814246031746038</v>
      </c>
      <c r="S425">
        <f t="shared" si="107"/>
        <v>0</v>
      </c>
      <c r="T425">
        <f t="shared" si="107"/>
        <v>0</v>
      </c>
    </row>
    <row r="426" spans="1:20" x14ac:dyDescent="0.35">
      <c r="A426" s="181">
        <v>42057</v>
      </c>
      <c r="B426" s="182">
        <v>0</v>
      </c>
      <c r="C426" s="20">
        <f t="shared" si="97"/>
        <v>0</v>
      </c>
      <c r="D426" s="20">
        <f t="shared" si="111"/>
        <v>0.45</v>
      </c>
      <c r="E426" s="20">
        <f t="shared" si="110"/>
        <v>106.87999999999903</v>
      </c>
      <c r="F426" s="21">
        <v>190000</v>
      </c>
      <c r="G426" s="22">
        <f t="shared" si="98"/>
        <v>0</v>
      </c>
      <c r="H426" s="23">
        <f t="shared" si="99"/>
        <v>0</v>
      </c>
      <c r="I426">
        <f t="shared" si="100"/>
        <v>0</v>
      </c>
      <c r="J426">
        <f t="shared" si="101"/>
        <v>0</v>
      </c>
      <c r="K426" s="23">
        <f t="shared" si="102"/>
        <v>0</v>
      </c>
      <c r="L426" s="23">
        <f t="shared" si="103"/>
        <v>0</v>
      </c>
      <c r="M426">
        <f t="shared" si="104"/>
        <v>1200</v>
      </c>
      <c r="N426" s="23">
        <f t="shared" si="105"/>
        <v>4.32</v>
      </c>
      <c r="O426" s="23">
        <f t="shared" si="96"/>
        <v>4.32</v>
      </c>
      <c r="P426" s="23">
        <f t="shared" si="106"/>
        <v>0.30857142857142861</v>
      </c>
      <c r="Q426" s="23">
        <f t="shared" si="108"/>
        <v>75.316666666666663</v>
      </c>
      <c r="R426" s="23">
        <f t="shared" si="109"/>
        <v>23.122817460317467</v>
      </c>
      <c r="S426">
        <f t="shared" si="107"/>
        <v>0</v>
      </c>
      <c r="T426">
        <f t="shared" si="107"/>
        <v>0</v>
      </c>
    </row>
    <row r="427" spans="1:20" x14ac:dyDescent="0.35">
      <c r="A427" s="181">
        <v>42058</v>
      </c>
      <c r="B427" s="182">
        <v>0</v>
      </c>
      <c r="C427" s="20">
        <f t="shared" si="97"/>
        <v>0</v>
      </c>
      <c r="D427" s="20">
        <f t="shared" si="111"/>
        <v>0.45</v>
      </c>
      <c r="E427" s="20">
        <f t="shared" si="110"/>
        <v>106.42999999999903</v>
      </c>
      <c r="F427" s="21">
        <v>190000</v>
      </c>
      <c r="G427" s="22">
        <f t="shared" si="98"/>
        <v>0</v>
      </c>
      <c r="H427" s="23">
        <f t="shared" si="99"/>
        <v>0</v>
      </c>
      <c r="I427">
        <f t="shared" si="100"/>
        <v>0</v>
      </c>
      <c r="J427">
        <f t="shared" si="101"/>
        <v>0</v>
      </c>
      <c r="K427" s="23">
        <f t="shared" si="102"/>
        <v>0</v>
      </c>
      <c r="L427" s="23">
        <f t="shared" si="103"/>
        <v>0</v>
      </c>
      <c r="M427">
        <f t="shared" si="104"/>
        <v>1200</v>
      </c>
      <c r="N427" s="23">
        <f t="shared" si="105"/>
        <v>4.32</v>
      </c>
      <c r="O427" s="23">
        <f t="shared" si="96"/>
        <v>4.32</v>
      </c>
      <c r="P427" s="23">
        <f t="shared" si="106"/>
        <v>0.30857142857142861</v>
      </c>
      <c r="Q427" s="23">
        <f t="shared" si="108"/>
        <v>75.625238095238089</v>
      </c>
      <c r="R427" s="23">
        <f t="shared" si="109"/>
        <v>23.431388888888897</v>
      </c>
      <c r="S427">
        <f t="shared" si="107"/>
        <v>0</v>
      </c>
      <c r="T427">
        <f t="shared" si="107"/>
        <v>0</v>
      </c>
    </row>
    <row r="428" spans="1:20" x14ac:dyDescent="0.35">
      <c r="A428" s="181">
        <v>42059</v>
      </c>
      <c r="B428" s="182">
        <v>0.2</v>
      </c>
      <c r="C428" s="20">
        <f t="shared" si="97"/>
        <v>0.02</v>
      </c>
      <c r="D428" s="20">
        <f t="shared" si="111"/>
        <v>0.45</v>
      </c>
      <c r="E428" s="20">
        <f t="shared" si="110"/>
        <v>105.99999999999902</v>
      </c>
      <c r="F428" s="21">
        <v>190000</v>
      </c>
      <c r="G428" s="22">
        <f t="shared" si="98"/>
        <v>5277.7777777777783</v>
      </c>
      <c r="H428" s="23">
        <f t="shared" si="99"/>
        <v>5.2777777777777779E-3</v>
      </c>
      <c r="I428">
        <f t="shared" si="100"/>
        <v>100</v>
      </c>
      <c r="J428">
        <f t="shared" si="101"/>
        <v>0.1</v>
      </c>
      <c r="K428" s="23">
        <f t="shared" si="102"/>
        <v>200000</v>
      </c>
      <c r="L428" s="23">
        <f t="shared" si="103"/>
        <v>0.2</v>
      </c>
      <c r="M428">
        <f t="shared" si="104"/>
        <v>1200</v>
      </c>
      <c r="N428" s="23">
        <f t="shared" si="105"/>
        <v>4.32</v>
      </c>
      <c r="O428" s="23">
        <f t="shared" si="96"/>
        <v>4.5252777777777782</v>
      </c>
      <c r="P428" s="23">
        <f t="shared" si="106"/>
        <v>0.32323412698412701</v>
      </c>
      <c r="Q428" s="23">
        <f t="shared" si="108"/>
        <v>75.948472222222222</v>
      </c>
      <c r="R428" s="23">
        <f t="shared" si="109"/>
        <v>23.754623015873022</v>
      </c>
      <c r="S428">
        <f t="shared" si="107"/>
        <v>0</v>
      </c>
      <c r="T428">
        <f t="shared" si="107"/>
        <v>0</v>
      </c>
    </row>
    <row r="429" spans="1:20" x14ac:dyDescent="0.35">
      <c r="A429" s="181">
        <v>42060</v>
      </c>
      <c r="B429" s="182">
        <v>4.5999999999999996</v>
      </c>
      <c r="C429" s="20">
        <f t="shared" si="97"/>
        <v>0.45999999999999996</v>
      </c>
      <c r="D429" s="20">
        <f t="shared" si="111"/>
        <v>0.45</v>
      </c>
      <c r="E429" s="20">
        <f t="shared" si="110"/>
        <v>106.00999999999901</v>
      </c>
      <c r="F429" s="21">
        <v>190000</v>
      </c>
      <c r="G429" s="22">
        <f t="shared" si="98"/>
        <v>121388.88888888889</v>
      </c>
      <c r="H429" s="23">
        <f t="shared" si="99"/>
        <v>0.12138888888888889</v>
      </c>
      <c r="I429">
        <f t="shared" si="100"/>
        <v>2299.9999999999995</v>
      </c>
      <c r="J429">
        <f t="shared" si="101"/>
        <v>2.2999999999999994</v>
      </c>
      <c r="K429" s="23">
        <f t="shared" si="102"/>
        <v>4599999.9999999991</v>
      </c>
      <c r="L429" s="23">
        <f t="shared" si="103"/>
        <v>4.5999999999999988</v>
      </c>
      <c r="M429">
        <f t="shared" si="104"/>
        <v>1200</v>
      </c>
      <c r="N429" s="23">
        <f t="shared" si="105"/>
        <v>4.32</v>
      </c>
      <c r="O429" s="23">
        <f t="shared" si="96"/>
        <v>9.0413888888888874</v>
      </c>
      <c r="P429" s="23">
        <f t="shared" si="106"/>
        <v>0.64581349206349203</v>
      </c>
      <c r="Q429" s="23">
        <f t="shared" si="108"/>
        <v>76.594285714285718</v>
      </c>
      <c r="R429" s="23">
        <f t="shared" si="109"/>
        <v>24.400436507936515</v>
      </c>
      <c r="S429">
        <f t="shared" si="107"/>
        <v>0</v>
      </c>
      <c r="T429">
        <f t="shared" si="107"/>
        <v>0</v>
      </c>
    </row>
    <row r="430" spans="1:20" x14ac:dyDescent="0.35">
      <c r="A430" s="181">
        <v>42061</v>
      </c>
      <c r="B430" s="182">
        <v>8.8000000000000007</v>
      </c>
      <c r="C430" s="20">
        <f t="shared" si="97"/>
        <v>0.88</v>
      </c>
      <c r="D430" s="20">
        <f t="shared" si="111"/>
        <v>0.45</v>
      </c>
      <c r="E430" s="20">
        <f t="shared" si="110"/>
        <v>106.439999999999</v>
      </c>
      <c r="F430" s="21">
        <v>190000</v>
      </c>
      <c r="G430" s="22">
        <f t="shared" si="98"/>
        <v>232222.22222222222</v>
      </c>
      <c r="H430" s="23">
        <f t="shared" si="99"/>
        <v>0.23222222222222222</v>
      </c>
      <c r="I430">
        <f t="shared" si="100"/>
        <v>4400</v>
      </c>
      <c r="J430">
        <f t="shared" si="101"/>
        <v>4.4000000000000004</v>
      </c>
      <c r="K430" s="23">
        <f t="shared" si="102"/>
        <v>8800000</v>
      </c>
      <c r="L430" s="23">
        <f t="shared" si="103"/>
        <v>8.8000000000000007</v>
      </c>
      <c r="M430">
        <f t="shared" si="104"/>
        <v>1200</v>
      </c>
      <c r="N430" s="23">
        <f t="shared" si="105"/>
        <v>4.32</v>
      </c>
      <c r="O430" s="23">
        <f t="shared" si="96"/>
        <v>13.352222222222224</v>
      </c>
      <c r="P430" s="23">
        <f t="shared" si="106"/>
        <v>0.95373015873015887</v>
      </c>
      <c r="Q430" s="23">
        <f t="shared" si="108"/>
        <v>77.548015873015871</v>
      </c>
      <c r="R430" s="23">
        <f t="shared" si="109"/>
        <v>25.354166666666675</v>
      </c>
      <c r="S430">
        <f t="shared" si="107"/>
        <v>0</v>
      </c>
      <c r="T430">
        <f t="shared" si="107"/>
        <v>0</v>
      </c>
    </row>
    <row r="431" spans="1:20" x14ac:dyDescent="0.35">
      <c r="A431" s="181">
        <v>42062</v>
      </c>
      <c r="B431" s="182">
        <v>0.4</v>
      </c>
      <c r="C431" s="20">
        <f t="shared" si="97"/>
        <v>0.04</v>
      </c>
      <c r="D431" s="20">
        <f t="shared" si="111"/>
        <v>0.45</v>
      </c>
      <c r="E431" s="20">
        <f t="shared" si="110"/>
        <v>106.02999999999901</v>
      </c>
      <c r="F431" s="21">
        <v>190000</v>
      </c>
      <c r="G431" s="22">
        <f t="shared" si="98"/>
        <v>10555.555555555557</v>
      </c>
      <c r="H431" s="23">
        <f t="shared" si="99"/>
        <v>1.0555555555555556E-2</v>
      </c>
      <c r="I431">
        <f t="shared" si="100"/>
        <v>200</v>
      </c>
      <c r="J431">
        <f t="shared" si="101"/>
        <v>0.2</v>
      </c>
      <c r="K431" s="23">
        <f t="shared" si="102"/>
        <v>400000</v>
      </c>
      <c r="L431" s="23">
        <f t="shared" si="103"/>
        <v>0.4</v>
      </c>
      <c r="M431">
        <f t="shared" si="104"/>
        <v>1200</v>
      </c>
      <c r="N431" s="23">
        <f t="shared" si="105"/>
        <v>4.32</v>
      </c>
      <c r="O431" s="23">
        <f t="shared" si="96"/>
        <v>4.7305555555555561</v>
      </c>
      <c r="P431" s="23">
        <f t="shared" si="106"/>
        <v>0.33789682539682547</v>
      </c>
      <c r="Q431" s="23">
        <f t="shared" si="108"/>
        <v>77.885912698412696</v>
      </c>
      <c r="R431" s="23">
        <f t="shared" si="109"/>
        <v>25.6920634920635</v>
      </c>
      <c r="S431">
        <f t="shared" si="107"/>
        <v>0</v>
      </c>
      <c r="T431">
        <f t="shared" si="107"/>
        <v>0</v>
      </c>
    </row>
    <row r="432" spans="1:20" x14ac:dyDescent="0.35">
      <c r="A432" s="181">
        <v>42063</v>
      </c>
      <c r="B432" s="182">
        <v>0</v>
      </c>
      <c r="C432" s="20">
        <f t="shared" si="97"/>
        <v>0</v>
      </c>
      <c r="D432" s="20">
        <f t="shared" si="111"/>
        <v>0.45</v>
      </c>
      <c r="E432" s="20">
        <f t="shared" si="110"/>
        <v>105.579999999999</v>
      </c>
      <c r="F432" s="21">
        <v>190000</v>
      </c>
      <c r="G432" s="22">
        <f t="shared" si="98"/>
        <v>0</v>
      </c>
      <c r="H432" s="23">
        <f t="shared" si="99"/>
        <v>0</v>
      </c>
      <c r="I432">
        <f t="shared" si="100"/>
        <v>0</v>
      </c>
      <c r="J432">
        <f t="shared" si="101"/>
        <v>0</v>
      </c>
      <c r="K432" s="23">
        <f t="shared" si="102"/>
        <v>0</v>
      </c>
      <c r="L432" s="23">
        <f t="shared" si="103"/>
        <v>0</v>
      </c>
      <c r="M432">
        <f t="shared" si="104"/>
        <v>1200</v>
      </c>
      <c r="N432" s="23">
        <f t="shared" si="105"/>
        <v>4.32</v>
      </c>
      <c r="O432" s="23">
        <f t="shared" si="96"/>
        <v>4.32</v>
      </c>
      <c r="P432" s="23">
        <f t="shared" si="106"/>
        <v>0.30857142857142861</v>
      </c>
      <c r="Q432" s="23">
        <f t="shared" si="108"/>
        <v>78.194484126984122</v>
      </c>
      <c r="R432" s="23">
        <f t="shared" si="109"/>
        <v>26.00063492063493</v>
      </c>
      <c r="S432">
        <f t="shared" si="107"/>
        <v>0</v>
      </c>
      <c r="T432">
        <f t="shared" si="107"/>
        <v>0</v>
      </c>
    </row>
    <row r="433" spans="1:20" x14ac:dyDescent="0.35">
      <c r="A433" s="181">
        <v>42064</v>
      </c>
      <c r="B433" s="182">
        <v>1.2</v>
      </c>
      <c r="C433" s="20">
        <f t="shared" si="97"/>
        <v>0.12</v>
      </c>
      <c r="D433" s="20">
        <f t="shared" si="111"/>
        <v>0.45</v>
      </c>
      <c r="E433" s="20">
        <f t="shared" si="110"/>
        <v>105.24999999999901</v>
      </c>
      <c r="F433" s="21">
        <v>190000</v>
      </c>
      <c r="G433" s="22">
        <f t="shared" si="98"/>
        <v>31666.666666666668</v>
      </c>
      <c r="H433" s="23">
        <f t="shared" si="99"/>
        <v>3.1666666666666669E-2</v>
      </c>
      <c r="I433">
        <f t="shared" si="100"/>
        <v>600</v>
      </c>
      <c r="J433">
        <f t="shared" si="101"/>
        <v>0.6</v>
      </c>
      <c r="K433" s="23">
        <f t="shared" si="102"/>
        <v>1200000</v>
      </c>
      <c r="L433" s="23">
        <f t="shared" si="103"/>
        <v>1.2</v>
      </c>
      <c r="M433">
        <f t="shared" si="104"/>
        <v>1200</v>
      </c>
      <c r="N433" s="23">
        <f t="shared" si="105"/>
        <v>4.32</v>
      </c>
      <c r="O433" s="23">
        <f t="shared" si="96"/>
        <v>5.5516666666666667</v>
      </c>
      <c r="P433" s="23">
        <f t="shared" si="106"/>
        <v>0.39654761904761909</v>
      </c>
      <c r="Q433" s="23">
        <f t="shared" si="108"/>
        <v>78.591031746031746</v>
      </c>
      <c r="R433" s="23">
        <f t="shared" si="109"/>
        <v>26.39718253968255</v>
      </c>
      <c r="S433">
        <f t="shared" si="107"/>
        <v>0</v>
      </c>
      <c r="T433">
        <f t="shared" si="107"/>
        <v>0</v>
      </c>
    </row>
    <row r="434" spans="1:20" x14ac:dyDescent="0.35">
      <c r="A434" s="181">
        <v>42065</v>
      </c>
      <c r="B434" s="182">
        <v>0</v>
      </c>
      <c r="C434" s="20">
        <f t="shared" si="97"/>
        <v>0</v>
      </c>
      <c r="D434" s="20">
        <f t="shared" si="111"/>
        <v>0.45</v>
      </c>
      <c r="E434" s="20">
        <f t="shared" si="110"/>
        <v>104.799999999999</v>
      </c>
      <c r="F434" s="21">
        <v>190000</v>
      </c>
      <c r="G434" s="22">
        <f t="shared" si="98"/>
        <v>0</v>
      </c>
      <c r="H434" s="23">
        <f t="shared" si="99"/>
        <v>0</v>
      </c>
      <c r="I434">
        <f t="shared" si="100"/>
        <v>0</v>
      </c>
      <c r="J434">
        <f t="shared" si="101"/>
        <v>0</v>
      </c>
      <c r="K434" s="23">
        <f t="shared" si="102"/>
        <v>0</v>
      </c>
      <c r="L434" s="23">
        <f t="shared" si="103"/>
        <v>0</v>
      </c>
      <c r="M434">
        <f t="shared" si="104"/>
        <v>1200</v>
      </c>
      <c r="N434" s="23">
        <f t="shared" si="105"/>
        <v>4.32</v>
      </c>
      <c r="O434" s="23">
        <f t="shared" si="96"/>
        <v>4.32</v>
      </c>
      <c r="P434" s="23">
        <f t="shared" si="106"/>
        <v>0.30857142857142861</v>
      </c>
      <c r="Q434" s="23">
        <f t="shared" si="108"/>
        <v>78.899603174603172</v>
      </c>
      <c r="R434" s="23">
        <f t="shared" si="109"/>
        <v>26.70575396825398</v>
      </c>
      <c r="S434">
        <f t="shared" si="107"/>
        <v>0</v>
      </c>
      <c r="T434">
        <f t="shared" si="107"/>
        <v>0</v>
      </c>
    </row>
    <row r="435" spans="1:20" x14ac:dyDescent="0.35">
      <c r="A435" s="181">
        <v>42066</v>
      </c>
      <c r="B435" s="182">
        <v>0</v>
      </c>
      <c r="C435" s="20">
        <f t="shared" si="97"/>
        <v>0</v>
      </c>
      <c r="D435" s="20">
        <f t="shared" si="111"/>
        <v>0.45</v>
      </c>
      <c r="E435" s="20">
        <f t="shared" si="110"/>
        <v>104.349999999999</v>
      </c>
      <c r="F435" s="21">
        <v>190000</v>
      </c>
      <c r="G435" s="22">
        <f t="shared" si="98"/>
        <v>0</v>
      </c>
      <c r="H435" s="23">
        <f t="shared" si="99"/>
        <v>0</v>
      </c>
      <c r="I435">
        <f t="shared" si="100"/>
        <v>0</v>
      </c>
      <c r="J435">
        <f t="shared" si="101"/>
        <v>0</v>
      </c>
      <c r="K435" s="23">
        <f t="shared" si="102"/>
        <v>0</v>
      </c>
      <c r="L435" s="23">
        <f t="shared" si="103"/>
        <v>0</v>
      </c>
      <c r="M435">
        <f t="shared" si="104"/>
        <v>1200</v>
      </c>
      <c r="N435" s="23">
        <f t="shared" si="105"/>
        <v>4.32</v>
      </c>
      <c r="O435" s="23">
        <f t="shared" si="96"/>
        <v>4.32</v>
      </c>
      <c r="P435" s="23">
        <f t="shared" si="106"/>
        <v>0.30857142857142861</v>
      </c>
      <c r="Q435" s="23">
        <f t="shared" si="108"/>
        <v>79.208174603174598</v>
      </c>
      <c r="R435" s="23">
        <f t="shared" si="109"/>
        <v>27.014325396825409</v>
      </c>
      <c r="S435">
        <f t="shared" si="107"/>
        <v>0</v>
      </c>
      <c r="T435">
        <f t="shared" si="107"/>
        <v>0</v>
      </c>
    </row>
    <row r="436" spans="1:20" x14ac:dyDescent="0.35">
      <c r="A436" s="181">
        <v>42067</v>
      </c>
      <c r="B436" s="182">
        <v>0.4</v>
      </c>
      <c r="C436" s="20">
        <f t="shared" si="97"/>
        <v>0.04</v>
      </c>
      <c r="D436" s="20">
        <f t="shared" si="111"/>
        <v>0.45</v>
      </c>
      <c r="E436" s="20">
        <f t="shared" si="110"/>
        <v>103.939999999999</v>
      </c>
      <c r="F436" s="21">
        <v>190000</v>
      </c>
      <c r="G436" s="22">
        <f t="shared" si="98"/>
        <v>10555.555555555557</v>
      </c>
      <c r="H436" s="23">
        <f t="shared" si="99"/>
        <v>1.0555555555555556E-2</v>
      </c>
      <c r="I436">
        <f t="shared" si="100"/>
        <v>200</v>
      </c>
      <c r="J436">
        <f t="shared" si="101"/>
        <v>0.2</v>
      </c>
      <c r="K436" s="23">
        <f t="shared" si="102"/>
        <v>400000</v>
      </c>
      <c r="L436" s="23">
        <f t="shared" si="103"/>
        <v>0.4</v>
      </c>
      <c r="M436">
        <f t="shared" si="104"/>
        <v>1200</v>
      </c>
      <c r="N436" s="23">
        <f t="shared" si="105"/>
        <v>4.32</v>
      </c>
      <c r="O436" s="23">
        <f t="shared" si="96"/>
        <v>4.7305555555555561</v>
      </c>
      <c r="P436" s="23">
        <f t="shared" si="106"/>
        <v>0.33789682539682547</v>
      </c>
      <c r="Q436" s="23">
        <f t="shared" si="108"/>
        <v>79.546071428571423</v>
      </c>
      <c r="R436" s="23">
        <f t="shared" si="109"/>
        <v>27.352222222222235</v>
      </c>
      <c r="S436">
        <f t="shared" si="107"/>
        <v>0</v>
      </c>
      <c r="T436">
        <f t="shared" si="107"/>
        <v>0</v>
      </c>
    </row>
    <row r="437" spans="1:20" x14ac:dyDescent="0.35">
      <c r="A437" s="181">
        <v>42068</v>
      </c>
      <c r="B437" s="182">
        <v>1.8</v>
      </c>
      <c r="C437" s="20">
        <f t="shared" si="97"/>
        <v>0.18</v>
      </c>
      <c r="D437" s="20">
        <f t="shared" si="111"/>
        <v>0.45</v>
      </c>
      <c r="E437" s="20">
        <f t="shared" si="110"/>
        <v>103.66999999999901</v>
      </c>
      <c r="F437" s="21">
        <v>190000</v>
      </c>
      <c r="G437" s="22">
        <f t="shared" si="98"/>
        <v>47500</v>
      </c>
      <c r="H437" s="23">
        <f t="shared" si="99"/>
        <v>4.7500000000000001E-2</v>
      </c>
      <c r="I437">
        <f t="shared" si="100"/>
        <v>900</v>
      </c>
      <c r="J437">
        <f t="shared" si="101"/>
        <v>0.9</v>
      </c>
      <c r="K437" s="23">
        <f t="shared" si="102"/>
        <v>1800000</v>
      </c>
      <c r="L437" s="23">
        <f t="shared" si="103"/>
        <v>1.8</v>
      </c>
      <c r="M437">
        <f t="shared" si="104"/>
        <v>1200</v>
      </c>
      <c r="N437" s="23">
        <f t="shared" si="105"/>
        <v>4.32</v>
      </c>
      <c r="O437" s="23">
        <f t="shared" si="96"/>
        <v>6.1675000000000004</v>
      </c>
      <c r="P437" s="23">
        <f t="shared" si="106"/>
        <v>0.44053571428571431</v>
      </c>
      <c r="Q437" s="23">
        <f t="shared" si="108"/>
        <v>79.986607142857139</v>
      </c>
      <c r="R437" s="23">
        <f t="shared" si="109"/>
        <v>27.79275793650795</v>
      </c>
      <c r="S437">
        <f t="shared" si="107"/>
        <v>0</v>
      </c>
      <c r="T437">
        <f t="shared" si="107"/>
        <v>0</v>
      </c>
    </row>
    <row r="438" spans="1:20" x14ac:dyDescent="0.35">
      <c r="A438" s="181">
        <v>42069</v>
      </c>
      <c r="B438" s="182">
        <v>0.8</v>
      </c>
      <c r="C438" s="20">
        <f t="shared" si="97"/>
        <v>0.08</v>
      </c>
      <c r="D438" s="20">
        <f t="shared" si="111"/>
        <v>0.45</v>
      </c>
      <c r="E438" s="20">
        <f t="shared" si="110"/>
        <v>103.299999999999</v>
      </c>
      <c r="F438" s="21">
        <v>190000</v>
      </c>
      <c r="G438" s="22">
        <f t="shared" si="98"/>
        <v>21111.111111111113</v>
      </c>
      <c r="H438" s="23">
        <f t="shared" si="99"/>
        <v>2.1111111111111112E-2</v>
      </c>
      <c r="I438">
        <f t="shared" si="100"/>
        <v>400</v>
      </c>
      <c r="J438">
        <f t="shared" si="101"/>
        <v>0.4</v>
      </c>
      <c r="K438" s="23">
        <f t="shared" si="102"/>
        <v>800000</v>
      </c>
      <c r="L438" s="23">
        <f t="shared" si="103"/>
        <v>0.8</v>
      </c>
      <c r="M438">
        <f t="shared" si="104"/>
        <v>1200</v>
      </c>
      <c r="N438" s="23">
        <f t="shared" si="105"/>
        <v>4.32</v>
      </c>
      <c r="O438" s="23">
        <f t="shared" si="96"/>
        <v>5.141111111111111</v>
      </c>
      <c r="P438" s="23">
        <f t="shared" si="106"/>
        <v>0.36722222222222223</v>
      </c>
      <c r="Q438" s="23">
        <f t="shared" si="108"/>
        <v>80.353829365079363</v>
      </c>
      <c r="R438" s="23">
        <f t="shared" si="109"/>
        <v>28.159980158730171</v>
      </c>
      <c r="S438">
        <f t="shared" si="107"/>
        <v>0</v>
      </c>
      <c r="T438">
        <f t="shared" si="107"/>
        <v>0</v>
      </c>
    </row>
    <row r="439" spans="1:20" x14ac:dyDescent="0.35">
      <c r="A439" s="181">
        <v>42070</v>
      </c>
      <c r="B439" s="182">
        <v>0</v>
      </c>
      <c r="C439" s="20">
        <f t="shared" si="97"/>
        <v>0</v>
      </c>
      <c r="D439" s="20">
        <f t="shared" si="111"/>
        <v>0.45</v>
      </c>
      <c r="E439" s="20">
        <f t="shared" si="110"/>
        <v>102.849999999999</v>
      </c>
      <c r="F439" s="21">
        <v>190000</v>
      </c>
      <c r="G439" s="22">
        <f t="shared" si="98"/>
        <v>0</v>
      </c>
      <c r="H439" s="23">
        <f t="shared" si="99"/>
        <v>0</v>
      </c>
      <c r="I439">
        <f t="shared" si="100"/>
        <v>0</v>
      </c>
      <c r="J439">
        <f t="shared" si="101"/>
        <v>0</v>
      </c>
      <c r="K439" s="23">
        <f t="shared" si="102"/>
        <v>0</v>
      </c>
      <c r="L439" s="23">
        <f t="shared" si="103"/>
        <v>0</v>
      </c>
      <c r="M439">
        <f t="shared" si="104"/>
        <v>1200</v>
      </c>
      <c r="N439" s="23">
        <f t="shared" si="105"/>
        <v>4.32</v>
      </c>
      <c r="O439" s="23">
        <f t="shared" si="96"/>
        <v>4.32</v>
      </c>
      <c r="P439" s="23">
        <f t="shared" si="106"/>
        <v>0.30857142857142861</v>
      </c>
      <c r="Q439" s="23">
        <f t="shared" si="108"/>
        <v>80.662400793650789</v>
      </c>
      <c r="R439" s="23">
        <f t="shared" si="109"/>
        <v>28.468551587301601</v>
      </c>
      <c r="S439">
        <f t="shared" si="107"/>
        <v>0</v>
      </c>
      <c r="T439">
        <f t="shared" si="107"/>
        <v>0</v>
      </c>
    </row>
    <row r="440" spans="1:20" x14ac:dyDescent="0.35">
      <c r="A440" s="181">
        <v>42071</v>
      </c>
      <c r="B440" s="182">
        <v>0.4</v>
      </c>
      <c r="C440" s="20">
        <f t="shared" si="97"/>
        <v>0.04</v>
      </c>
      <c r="D440" s="20">
        <f t="shared" si="111"/>
        <v>0.45</v>
      </c>
      <c r="E440" s="20">
        <f t="shared" si="110"/>
        <v>102.439999999999</v>
      </c>
      <c r="F440" s="21">
        <v>190000</v>
      </c>
      <c r="G440" s="22">
        <f t="shared" si="98"/>
        <v>10555.555555555557</v>
      </c>
      <c r="H440" s="23">
        <f t="shared" si="99"/>
        <v>1.0555555555555556E-2</v>
      </c>
      <c r="I440">
        <f t="shared" si="100"/>
        <v>200</v>
      </c>
      <c r="J440">
        <f t="shared" si="101"/>
        <v>0.2</v>
      </c>
      <c r="K440" s="23">
        <f t="shared" si="102"/>
        <v>400000</v>
      </c>
      <c r="L440" s="23">
        <f t="shared" si="103"/>
        <v>0.4</v>
      </c>
      <c r="M440">
        <f t="shared" si="104"/>
        <v>1200</v>
      </c>
      <c r="N440" s="23">
        <f t="shared" si="105"/>
        <v>4.32</v>
      </c>
      <c r="O440" s="23">
        <f t="shared" si="96"/>
        <v>4.7305555555555561</v>
      </c>
      <c r="P440" s="23">
        <f t="shared" si="106"/>
        <v>0.33789682539682547</v>
      </c>
      <c r="Q440" s="23">
        <f t="shared" si="108"/>
        <v>81.000297619047615</v>
      </c>
      <c r="R440" s="23">
        <f t="shared" si="109"/>
        <v>28.806448412698426</v>
      </c>
      <c r="S440">
        <f t="shared" si="107"/>
        <v>0</v>
      </c>
      <c r="T440">
        <f t="shared" si="107"/>
        <v>0</v>
      </c>
    </row>
    <row r="441" spans="1:20" x14ac:dyDescent="0.35">
      <c r="A441" s="181">
        <v>42072</v>
      </c>
      <c r="B441" s="182">
        <v>0.4</v>
      </c>
      <c r="C441" s="20">
        <f t="shared" si="97"/>
        <v>0.04</v>
      </c>
      <c r="D441" s="20">
        <f t="shared" si="111"/>
        <v>0.45</v>
      </c>
      <c r="E441" s="20">
        <f t="shared" si="110"/>
        <v>102.02999999999901</v>
      </c>
      <c r="F441" s="21">
        <v>190000</v>
      </c>
      <c r="G441" s="22">
        <f t="shared" si="98"/>
        <v>10555.555555555557</v>
      </c>
      <c r="H441" s="23">
        <f t="shared" si="99"/>
        <v>1.0555555555555556E-2</v>
      </c>
      <c r="I441">
        <f t="shared" si="100"/>
        <v>200</v>
      </c>
      <c r="J441">
        <f t="shared" si="101"/>
        <v>0.2</v>
      </c>
      <c r="K441" s="23">
        <f t="shared" si="102"/>
        <v>400000</v>
      </c>
      <c r="L441" s="23">
        <f t="shared" si="103"/>
        <v>0.4</v>
      </c>
      <c r="M441">
        <f t="shared" si="104"/>
        <v>1200</v>
      </c>
      <c r="N441" s="23">
        <f t="shared" si="105"/>
        <v>4.32</v>
      </c>
      <c r="O441" s="23">
        <f t="shared" si="96"/>
        <v>4.7305555555555561</v>
      </c>
      <c r="P441" s="23">
        <f t="shared" si="106"/>
        <v>0.33789682539682547</v>
      </c>
      <c r="Q441" s="23">
        <f t="shared" si="108"/>
        <v>81.33819444444444</v>
      </c>
      <c r="R441" s="23">
        <f t="shared" si="109"/>
        <v>29.144345238095251</v>
      </c>
      <c r="S441">
        <f t="shared" si="107"/>
        <v>0</v>
      </c>
      <c r="T441">
        <f t="shared" si="107"/>
        <v>0</v>
      </c>
    </row>
    <row r="442" spans="1:20" x14ac:dyDescent="0.35">
      <c r="A442" s="181">
        <v>42073</v>
      </c>
      <c r="B442" s="182">
        <v>2.8</v>
      </c>
      <c r="C442" s="20">
        <f t="shared" si="97"/>
        <v>0.27999999999999997</v>
      </c>
      <c r="D442" s="20">
        <f t="shared" si="111"/>
        <v>0.45</v>
      </c>
      <c r="E442" s="20">
        <f t="shared" si="110"/>
        <v>101.859999999999</v>
      </c>
      <c r="F442" s="21">
        <v>190000</v>
      </c>
      <c r="G442" s="22">
        <f t="shared" si="98"/>
        <v>73888.888888888876</v>
      </c>
      <c r="H442" s="23">
        <f t="shared" si="99"/>
        <v>7.3888888888888879E-2</v>
      </c>
      <c r="I442">
        <f t="shared" si="100"/>
        <v>1399.9999999999995</v>
      </c>
      <c r="J442">
        <f t="shared" si="101"/>
        <v>1.3999999999999995</v>
      </c>
      <c r="K442" s="23">
        <f t="shared" si="102"/>
        <v>2799999.9999999991</v>
      </c>
      <c r="L442" s="23">
        <f t="shared" si="103"/>
        <v>2.7999999999999989</v>
      </c>
      <c r="M442">
        <f t="shared" si="104"/>
        <v>1200</v>
      </c>
      <c r="N442" s="23">
        <f t="shared" si="105"/>
        <v>4.32</v>
      </c>
      <c r="O442" s="23">
        <f t="shared" si="96"/>
        <v>7.1938888888888881</v>
      </c>
      <c r="P442" s="23">
        <f t="shared" si="106"/>
        <v>0.51384920634920639</v>
      </c>
      <c r="Q442" s="23">
        <f t="shared" si="108"/>
        <v>81.852043650793647</v>
      </c>
      <c r="R442" s="23">
        <f t="shared" si="109"/>
        <v>29.658194444444458</v>
      </c>
      <c r="S442">
        <f t="shared" si="107"/>
        <v>0</v>
      </c>
      <c r="T442">
        <f t="shared" si="107"/>
        <v>0</v>
      </c>
    </row>
    <row r="443" spans="1:20" x14ac:dyDescent="0.35">
      <c r="A443" s="181">
        <v>42074</v>
      </c>
      <c r="B443" s="182">
        <v>13.6</v>
      </c>
      <c r="C443" s="20">
        <f t="shared" si="97"/>
        <v>1.3599999999999999</v>
      </c>
      <c r="D443" s="20">
        <f t="shared" si="111"/>
        <v>0.45</v>
      </c>
      <c r="E443" s="20">
        <f t="shared" si="110"/>
        <v>102.769999999999</v>
      </c>
      <c r="F443" s="21">
        <v>190000</v>
      </c>
      <c r="G443" s="22">
        <f t="shared" si="98"/>
        <v>358888.88888888888</v>
      </c>
      <c r="H443" s="23">
        <f t="shared" si="99"/>
        <v>0.35888888888888887</v>
      </c>
      <c r="I443">
        <f t="shared" si="100"/>
        <v>6799.9999999999982</v>
      </c>
      <c r="J443">
        <f t="shared" si="101"/>
        <v>6.799999999999998</v>
      </c>
      <c r="K443" s="23">
        <f t="shared" si="102"/>
        <v>13599999.999999996</v>
      </c>
      <c r="L443" s="23">
        <f t="shared" si="103"/>
        <v>13.599999999999996</v>
      </c>
      <c r="M443">
        <f t="shared" si="104"/>
        <v>1200</v>
      </c>
      <c r="N443" s="23">
        <f t="shared" si="105"/>
        <v>4.32</v>
      </c>
      <c r="O443" s="23">
        <f t="shared" si="96"/>
        <v>18.278888888888883</v>
      </c>
      <c r="P443" s="23">
        <f t="shared" si="106"/>
        <v>1.3056349206349203</v>
      </c>
      <c r="Q443" s="23">
        <f t="shared" si="108"/>
        <v>83.157678571428562</v>
      </c>
      <c r="R443" s="23">
        <f t="shared" si="109"/>
        <v>30.963829365079377</v>
      </c>
      <c r="S443">
        <f t="shared" si="107"/>
        <v>0</v>
      </c>
      <c r="T443">
        <f t="shared" si="107"/>
        <v>0</v>
      </c>
    </row>
    <row r="444" spans="1:20" x14ac:dyDescent="0.35">
      <c r="A444" s="181">
        <v>42075</v>
      </c>
      <c r="B444" s="182">
        <v>8.6</v>
      </c>
      <c r="C444" s="20">
        <f t="shared" si="97"/>
        <v>0.86</v>
      </c>
      <c r="D444" s="20">
        <f t="shared" si="111"/>
        <v>0.45</v>
      </c>
      <c r="E444" s="20">
        <f t="shared" si="110"/>
        <v>103.179999999999</v>
      </c>
      <c r="F444" s="21">
        <v>190000</v>
      </c>
      <c r="G444" s="22">
        <f t="shared" si="98"/>
        <v>226944.44444444447</v>
      </c>
      <c r="H444" s="23">
        <f t="shared" si="99"/>
        <v>0.22694444444444448</v>
      </c>
      <c r="I444">
        <f t="shared" si="100"/>
        <v>4300</v>
      </c>
      <c r="J444">
        <f t="shared" si="101"/>
        <v>4.3</v>
      </c>
      <c r="K444" s="23">
        <f t="shared" si="102"/>
        <v>8600000</v>
      </c>
      <c r="L444" s="23">
        <f t="shared" si="103"/>
        <v>8.6</v>
      </c>
      <c r="M444">
        <f t="shared" si="104"/>
        <v>1200</v>
      </c>
      <c r="N444" s="23">
        <f t="shared" si="105"/>
        <v>4.32</v>
      </c>
      <c r="O444" s="23">
        <f t="shared" si="96"/>
        <v>13.146944444444445</v>
      </c>
      <c r="P444" s="23">
        <f t="shared" si="106"/>
        <v>0.93906746031746047</v>
      </c>
      <c r="Q444" s="23">
        <f t="shared" si="108"/>
        <v>84.096746031746022</v>
      </c>
      <c r="R444" s="23">
        <f t="shared" si="109"/>
        <v>31.902896825396837</v>
      </c>
      <c r="S444">
        <f t="shared" si="107"/>
        <v>0</v>
      </c>
      <c r="T444">
        <f t="shared" si="107"/>
        <v>0</v>
      </c>
    </row>
    <row r="445" spans="1:20" x14ac:dyDescent="0.35">
      <c r="A445" s="181">
        <v>42076</v>
      </c>
      <c r="B445" s="182">
        <v>17.399999999999999</v>
      </c>
      <c r="C445" s="20">
        <f t="shared" si="97"/>
        <v>1.7399999999999998</v>
      </c>
      <c r="D445" s="20">
        <f t="shared" si="111"/>
        <v>0.45</v>
      </c>
      <c r="E445" s="20">
        <f t="shared" si="110"/>
        <v>104.46999999999899</v>
      </c>
      <c r="F445" s="21">
        <v>190000</v>
      </c>
      <c r="G445" s="22">
        <f t="shared" si="98"/>
        <v>459166.66666666663</v>
      </c>
      <c r="H445" s="23">
        <f t="shared" si="99"/>
        <v>0.45916666666666661</v>
      </c>
      <c r="I445">
        <f t="shared" si="100"/>
        <v>8699.9999999999982</v>
      </c>
      <c r="J445">
        <f t="shared" si="101"/>
        <v>8.6999999999999975</v>
      </c>
      <c r="K445" s="23">
        <f t="shared" si="102"/>
        <v>17399999.999999996</v>
      </c>
      <c r="L445" s="23">
        <f t="shared" si="103"/>
        <v>17.399999999999995</v>
      </c>
      <c r="M445">
        <f t="shared" si="104"/>
        <v>1200</v>
      </c>
      <c r="N445" s="23">
        <f t="shared" si="105"/>
        <v>4.32</v>
      </c>
      <c r="O445" s="23">
        <f t="shared" si="96"/>
        <v>22.179166666666664</v>
      </c>
      <c r="P445" s="23">
        <f t="shared" si="106"/>
        <v>1.5842261904761905</v>
      </c>
      <c r="Q445" s="23">
        <f t="shared" si="108"/>
        <v>85.680972222222209</v>
      </c>
      <c r="R445" s="23">
        <f t="shared" si="109"/>
        <v>33.487123015873024</v>
      </c>
      <c r="S445">
        <f t="shared" si="107"/>
        <v>0</v>
      </c>
      <c r="T445">
        <f t="shared" si="107"/>
        <v>0</v>
      </c>
    </row>
    <row r="446" spans="1:20" x14ac:dyDescent="0.35">
      <c r="A446" s="181">
        <v>42077</v>
      </c>
      <c r="B446" s="182">
        <v>0.6</v>
      </c>
      <c r="C446" s="20">
        <f t="shared" si="97"/>
        <v>0.06</v>
      </c>
      <c r="D446" s="20">
        <f t="shared" si="111"/>
        <v>0.45</v>
      </c>
      <c r="E446" s="20">
        <f t="shared" si="110"/>
        <v>104.07999999999899</v>
      </c>
      <c r="F446" s="21">
        <v>190000</v>
      </c>
      <c r="G446" s="22">
        <f t="shared" si="98"/>
        <v>15833.333333333334</v>
      </c>
      <c r="H446" s="23">
        <f t="shared" si="99"/>
        <v>1.5833333333333335E-2</v>
      </c>
      <c r="I446">
        <f t="shared" si="100"/>
        <v>300</v>
      </c>
      <c r="J446">
        <f t="shared" si="101"/>
        <v>0.3</v>
      </c>
      <c r="K446" s="23">
        <f t="shared" si="102"/>
        <v>600000</v>
      </c>
      <c r="L446" s="23">
        <f t="shared" si="103"/>
        <v>0.6</v>
      </c>
      <c r="M446">
        <f t="shared" si="104"/>
        <v>1200</v>
      </c>
      <c r="N446" s="23">
        <f t="shared" si="105"/>
        <v>4.32</v>
      </c>
      <c r="O446" s="23">
        <f t="shared" si="96"/>
        <v>4.9358333333333331</v>
      </c>
      <c r="P446" s="23">
        <f t="shared" si="106"/>
        <v>0.35255952380952382</v>
      </c>
      <c r="Q446" s="23">
        <f t="shared" si="108"/>
        <v>86.033531746031727</v>
      </c>
      <c r="R446" s="23">
        <f t="shared" si="109"/>
        <v>33.839682539682549</v>
      </c>
      <c r="S446">
        <f t="shared" si="107"/>
        <v>0</v>
      </c>
      <c r="T446">
        <f t="shared" si="107"/>
        <v>0</v>
      </c>
    </row>
    <row r="447" spans="1:20" x14ac:dyDescent="0.35">
      <c r="A447" s="181">
        <v>42078</v>
      </c>
      <c r="B447" s="182">
        <v>0</v>
      </c>
      <c r="C447" s="20">
        <f t="shared" si="97"/>
        <v>0</v>
      </c>
      <c r="D447" s="20">
        <f t="shared" si="111"/>
        <v>0.45</v>
      </c>
      <c r="E447" s="20">
        <f t="shared" si="110"/>
        <v>103.62999999999899</v>
      </c>
      <c r="F447" s="21">
        <v>190000</v>
      </c>
      <c r="G447" s="22">
        <f t="shared" si="98"/>
        <v>0</v>
      </c>
      <c r="H447" s="23">
        <f t="shared" si="99"/>
        <v>0</v>
      </c>
      <c r="I447">
        <f t="shared" si="100"/>
        <v>0</v>
      </c>
      <c r="J447">
        <f t="shared" si="101"/>
        <v>0</v>
      </c>
      <c r="K447" s="23">
        <f t="shared" si="102"/>
        <v>0</v>
      </c>
      <c r="L447" s="23">
        <f t="shared" si="103"/>
        <v>0</v>
      </c>
      <c r="M447">
        <f t="shared" si="104"/>
        <v>1200</v>
      </c>
      <c r="N447" s="23">
        <f t="shared" si="105"/>
        <v>4.32</v>
      </c>
      <c r="O447" s="23">
        <f t="shared" si="96"/>
        <v>4.32</v>
      </c>
      <c r="P447" s="23">
        <f t="shared" si="106"/>
        <v>0.30857142857142861</v>
      </c>
      <c r="Q447" s="23">
        <f t="shared" si="108"/>
        <v>86.342103174603153</v>
      </c>
      <c r="R447" s="23">
        <f t="shared" si="109"/>
        <v>34.148253968253975</v>
      </c>
      <c r="S447">
        <f t="shared" si="107"/>
        <v>0</v>
      </c>
      <c r="T447">
        <f t="shared" si="107"/>
        <v>0</v>
      </c>
    </row>
    <row r="448" spans="1:20" x14ac:dyDescent="0.35">
      <c r="A448" s="181">
        <v>42079</v>
      </c>
      <c r="B448" s="182">
        <v>0</v>
      </c>
      <c r="C448" s="20">
        <f t="shared" si="97"/>
        <v>0</v>
      </c>
      <c r="D448" s="20">
        <f t="shared" si="111"/>
        <v>0.45</v>
      </c>
      <c r="E448" s="20">
        <f t="shared" si="110"/>
        <v>103.17999999999898</v>
      </c>
      <c r="F448" s="21">
        <v>190000</v>
      </c>
      <c r="G448" s="22">
        <f t="shared" si="98"/>
        <v>0</v>
      </c>
      <c r="H448" s="23">
        <f t="shared" si="99"/>
        <v>0</v>
      </c>
      <c r="I448">
        <f t="shared" si="100"/>
        <v>0</v>
      </c>
      <c r="J448">
        <f t="shared" si="101"/>
        <v>0</v>
      </c>
      <c r="K448" s="23">
        <f t="shared" si="102"/>
        <v>0</v>
      </c>
      <c r="L448" s="23">
        <f t="shared" si="103"/>
        <v>0</v>
      </c>
      <c r="M448">
        <f t="shared" si="104"/>
        <v>1200</v>
      </c>
      <c r="N448" s="23">
        <f t="shared" si="105"/>
        <v>4.32</v>
      </c>
      <c r="O448" s="23">
        <f t="shared" si="96"/>
        <v>4.32</v>
      </c>
      <c r="P448" s="23">
        <f t="shared" si="106"/>
        <v>0.30857142857142861</v>
      </c>
      <c r="Q448" s="23">
        <f t="shared" si="108"/>
        <v>86.650674603174579</v>
      </c>
      <c r="R448" s="23">
        <f t="shared" si="109"/>
        <v>34.456825396825401</v>
      </c>
      <c r="S448">
        <f t="shared" si="107"/>
        <v>0</v>
      </c>
      <c r="T448">
        <f t="shared" si="107"/>
        <v>0</v>
      </c>
    </row>
    <row r="449" spans="1:20" x14ac:dyDescent="0.35">
      <c r="A449" s="181">
        <v>42080</v>
      </c>
      <c r="B449" s="182">
        <v>0</v>
      </c>
      <c r="C449" s="20">
        <f t="shared" si="97"/>
        <v>0</v>
      </c>
      <c r="D449" s="20">
        <f t="shared" si="111"/>
        <v>0.45</v>
      </c>
      <c r="E449" s="20">
        <f t="shared" si="110"/>
        <v>102.72999999999898</v>
      </c>
      <c r="F449" s="21">
        <v>190000</v>
      </c>
      <c r="G449" s="22">
        <f t="shared" si="98"/>
        <v>0</v>
      </c>
      <c r="H449" s="23">
        <f t="shared" si="99"/>
        <v>0</v>
      </c>
      <c r="I449">
        <f t="shared" si="100"/>
        <v>0</v>
      </c>
      <c r="J449">
        <f t="shared" si="101"/>
        <v>0</v>
      </c>
      <c r="K449" s="23">
        <f t="shared" si="102"/>
        <v>0</v>
      </c>
      <c r="L449" s="23">
        <f t="shared" si="103"/>
        <v>0</v>
      </c>
      <c r="M449">
        <f t="shared" si="104"/>
        <v>1200</v>
      </c>
      <c r="N449" s="23">
        <f t="shared" si="105"/>
        <v>4.32</v>
      </c>
      <c r="O449" s="23">
        <f t="shared" si="96"/>
        <v>4.32</v>
      </c>
      <c r="P449" s="23">
        <f t="shared" si="106"/>
        <v>0.30857142857142861</v>
      </c>
      <c r="Q449" s="23">
        <f t="shared" si="108"/>
        <v>86.959246031746005</v>
      </c>
      <c r="R449" s="23">
        <f t="shared" si="109"/>
        <v>34.765396825396827</v>
      </c>
      <c r="S449">
        <f t="shared" si="107"/>
        <v>0</v>
      </c>
      <c r="T449">
        <f t="shared" si="107"/>
        <v>0</v>
      </c>
    </row>
    <row r="450" spans="1:20" x14ac:dyDescent="0.35">
      <c r="A450" s="181">
        <v>42081</v>
      </c>
      <c r="B450" s="182">
        <v>31</v>
      </c>
      <c r="C450" s="20">
        <f t="shared" si="97"/>
        <v>2.5</v>
      </c>
      <c r="D450" s="20">
        <f t="shared" si="111"/>
        <v>0.45</v>
      </c>
      <c r="E450" s="20">
        <f t="shared" si="110"/>
        <v>104.77999999999898</v>
      </c>
      <c r="F450" s="21">
        <v>190000</v>
      </c>
      <c r="G450" s="22">
        <f t="shared" si="98"/>
        <v>659722.22222222225</v>
      </c>
      <c r="H450" s="23">
        <f t="shared" si="99"/>
        <v>0.65972222222222221</v>
      </c>
      <c r="I450">
        <f t="shared" si="100"/>
        <v>12500</v>
      </c>
      <c r="J450">
        <f t="shared" si="101"/>
        <v>12.5</v>
      </c>
      <c r="K450" s="23">
        <f t="shared" si="102"/>
        <v>25000000</v>
      </c>
      <c r="L450" s="23">
        <f t="shared" si="103"/>
        <v>25</v>
      </c>
      <c r="M450">
        <f t="shared" si="104"/>
        <v>1200</v>
      </c>
      <c r="N450" s="23">
        <f t="shared" si="105"/>
        <v>4.32</v>
      </c>
      <c r="O450" s="23">
        <f t="shared" si="96"/>
        <v>29.979722222222222</v>
      </c>
      <c r="P450" s="23">
        <f t="shared" si="106"/>
        <v>2.1414087301587301</v>
      </c>
      <c r="Q450" s="23">
        <f t="shared" si="108"/>
        <v>89.100654761904735</v>
      </c>
      <c r="R450" s="23">
        <f t="shared" si="109"/>
        <v>36.906805555555557</v>
      </c>
      <c r="S450">
        <f t="shared" si="107"/>
        <v>0</v>
      </c>
      <c r="T450">
        <f t="shared" si="107"/>
        <v>0</v>
      </c>
    </row>
    <row r="451" spans="1:20" x14ac:dyDescent="0.35">
      <c r="A451" s="181">
        <v>42082</v>
      </c>
      <c r="B451" s="182">
        <v>35.4</v>
      </c>
      <c r="C451" s="20">
        <f t="shared" si="97"/>
        <v>2.5</v>
      </c>
      <c r="D451" s="20">
        <f t="shared" si="111"/>
        <v>0.45</v>
      </c>
      <c r="E451" s="20">
        <f t="shared" si="110"/>
        <v>106.82999999999898</v>
      </c>
      <c r="F451" s="21">
        <v>190000</v>
      </c>
      <c r="G451" s="22">
        <f t="shared" si="98"/>
        <v>659722.22222222225</v>
      </c>
      <c r="H451" s="23">
        <f t="shared" si="99"/>
        <v>0.65972222222222221</v>
      </c>
      <c r="I451">
        <f t="shared" si="100"/>
        <v>12500</v>
      </c>
      <c r="J451">
        <f t="shared" si="101"/>
        <v>12.5</v>
      </c>
      <c r="K451" s="23">
        <f t="shared" si="102"/>
        <v>25000000</v>
      </c>
      <c r="L451" s="23">
        <f t="shared" si="103"/>
        <v>25</v>
      </c>
      <c r="M451">
        <f t="shared" si="104"/>
        <v>1200</v>
      </c>
      <c r="N451" s="23">
        <f t="shared" si="105"/>
        <v>4.32</v>
      </c>
      <c r="O451" s="23">
        <f t="shared" si="96"/>
        <v>29.979722222222222</v>
      </c>
      <c r="P451" s="23">
        <f t="shared" si="106"/>
        <v>2.1414087301587301</v>
      </c>
      <c r="Q451" s="23">
        <f t="shared" si="108"/>
        <v>91.242063492063465</v>
      </c>
      <c r="R451" s="23">
        <f t="shared" si="109"/>
        <v>39.048214285714288</v>
      </c>
      <c r="S451">
        <f t="shared" si="107"/>
        <v>0</v>
      </c>
      <c r="T451">
        <f t="shared" si="107"/>
        <v>0</v>
      </c>
    </row>
    <row r="452" spans="1:20" x14ac:dyDescent="0.35">
      <c r="A452" s="181">
        <v>42083</v>
      </c>
      <c r="B452" s="182">
        <v>28.6</v>
      </c>
      <c r="C452" s="20">
        <f t="shared" si="97"/>
        <v>2.5</v>
      </c>
      <c r="D452" s="20">
        <f t="shared" si="111"/>
        <v>0.45</v>
      </c>
      <c r="E452" s="20">
        <f t="shared" si="110"/>
        <v>108.87999999999897</v>
      </c>
      <c r="F452" s="21">
        <v>190000</v>
      </c>
      <c r="G452" s="22">
        <f t="shared" si="98"/>
        <v>659722.22222222225</v>
      </c>
      <c r="H452" s="23">
        <f t="shared" si="99"/>
        <v>0.65972222222222221</v>
      </c>
      <c r="I452">
        <f t="shared" si="100"/>
        <v>12500</v>
      </c>
      <c r="J452">
        <f t="shared" si="101"/>
        <v>12.5</v>
      </c>
      <c r="K452" s="23">
        <f t="shared" si="102"/>
        <v>25000000</v>
      </c>
      <c r="L452" s="23">
        <f t="shared" si="103"/>
        <v>25</v>
      </c>
      <c r="M452">
        <f t="shared" si="104"/>
        <v>1200</v>
      </c>
      <c r="N452" s="23">
        <f t="shared" si="105"/>
        <v>4.32</v>
      </c>
      <c r="O452" s="23">
        <f t="shared" si="96"/>
        <v>29.979722222222222</v>
      </c>
      <c r="P452" s="23">
        <f t="shared" si="106"/>
        <v>2.1414087301587301</v>
      </c>
      <c r="Q452" s="23">
        <f t="shared" si="108"/>
        <v>93.383472222222196</v>
      </c>
      <c r="R452" s="23">
        <f t="shared" si="109"/>
        <v>41.189623015873018</v>
      </c>
      <c r="S452">
        <f t="shared" si="107"/>
        <v>0</v>
      </c>
      <c r="T452">
        <f t="shared" si="107"/>
        <v>0</v>
      </c>
    </row>
    <row r="453" spans="1:20" x14ac:dyDescent="0.35">
      <c r="A453" s="181">
        <v>42084</v>
      </c>
      <c r="B453" s="182">
        <v>0</v>
      </c>
      <c r="C453" s="20">
        <f t="shared" si="97"/>
        <v>0</v>
      </c>
      <c r="D453" s="20">
        <f t="shared" si="111"/>
        <v>0.45</v>
      </c>
      <c r="E453" s="20">
        <f t="shared" si="110"/>
        <v>108.42999999999897</v>
      </c>
      <c r="F453" s="21">
        <v>190000</v>
      </c>
      <c r="G453" s="22">
        <f t="shared" si="98"/>
        <v>0</v>
      </c>
      <c r="H453" s="23">
        <f t="shared" si="99"/>
        <v>0</v>
      </c>
      <c r="I453">
        <f t="shared" si="100"/>
        <v>0</v>
      </c>
      <c r="J453">
        <f t="shared" si="101"/>
        <v>0</v>
      </c>
      <c r="K453" s="23">
        <f t="shared" si="102"/>
        <v>0</v>
      </c>
      <c r="L453" s="23">
        <f t="shared" si="103"/>
        <v>0</v>
      </c>
      <c r="M453">
        <f t="shared" si="104"/>
        <v>1200</v>
      </c>
      <c r="N453" s="23">
        <f t="shared" si="105"/>
        <v>4.32</v>
      </c>
      <c r="O453" s="23">
        <f t="shared" si="96"/>
        <v>4.32</v>
      </c>
      <c r="P453" s="23">
        <f t="shared" si="106"/>
        <v>0.30857142857142861</v>
      </c>
      <c r="Q453" s="23">
        <f t="shared" si="108"/>
        <v>93.692043650793622</v>
      </c>
      <c r="R453" s="23">
        <f t="shared" si="109"/>
        <v>41.498194444444444</v>
      </c>
      <c r="S453">
        <f t="shared" si="107"/>
        <v>0</v>
      </c>
      <c r="T453">
        <f t="shared" si="107"/>
        <v>0</v>
      </c>
    </row>
    <row r="454" spans="1:20" x14ac:dyDescent="0.35">
      <c r="A454" s="181">
        <v>42085</v>
      </c>
      <c r="B454" s="182">
        <v>7</v>
      </c>
      <c r="C454" s="20">
        <f t="shared" si="97"/>
        <v>0.70000000000000007</v>
      </c>
      <c r="D454" s="20">
        <f t="shared" si="111"/>
        <v>0.45</v>
      </c>
      <c r="E454" s="20">
        <f t="shared" si="110"/>
        <v>108.67999999999897</v>
      </c>
      <c r="F454" s="21">
        <v>190000</v>
      </c>
      <c r="G454" s="22">
        <f t="shared" si="98"/>
        <v>184722.22222222222</v>
      </c>
      <c r="H454" s="23">
        <f t="shared" si="99"/>
        <v>0.18472222222222223</v>
      </c>
      <c r="I454">
        <f t="shared" si="100"/>
        <v>3500.0000000000009</v>
      </c>
      <c r="J454">
        <f t="shared" si="101"/>
        <v>3.5000000000000009</v>
      </c>
      <c r="K454" s="23">
        <f t="shared" si="102"/>
        <v>7000000.0000000019</v>
      </c>
      <c r="L454" s="23">
        <f t="shared" si="103"/>
        <v>7.0000000000000018</v>
      </c>
      <c r="M454">
        <f t="shared" si="104"/>
        <v>1200</v>
      </c>
      <c r="N454" s="23">
        <f t="shared" si="105"/>
        <v>4.32</v>
      </c>
      <c r="O454" s="23">
        <f t="shared" si="96"/>
        <v>11.504722222222224</v>
      </c>
      <c r="P454" s="23">
        <f t="shared" si="106"/>
        <v>0.82176587301587312</v>
      </c>
      <c r="Q454" s="23">
        <f t="shared" si="108"/>
        <v>94.513809523809499</v>
      </c>
      <c r="R454" s="23">
        <f t="shared" si="109"/>
        <v>42.319960317460314</v>
      </c>
      <c r="S454">
        <f t="shared" si="107"/>
        <v>0</v>
      </c>
      <c r="T454">
        <f t="shared" si="107"/>
        <v>0</v>
      </c>
    </row>
    <row r="455" spans="1:20" x14ac:dyDescent="0.35">
      <c r="A455" s="181">
        <v>42086</v>
      </c>
      <c r="B455" s="182">
        <v>9.6</v>
      </c>
      <c r="C455" s="20">
        <f t="shared" si="97"/>
        <v>0.96</v>
      </c>
      <c r="D455" s="20">
        <f t="shared" si="111"/>
        <v>0.45</v>
      </c>
      <c r="E455" s="20">
        <f t="shared" si="110"/>
        <v>109.18999999999896</v>
      </c>
      <c r="F455" s="21">
        <v>190000</v>
      </c>
      <c r="G455" s="22">
        <f t="shared" si="98"/>
        <v>253333.33333333334</v>
      </c>
      <c r="H455" s="23">
        <f t="shared" si="99"/>
        <v>0.25333333333333335</v>
      </c>
      <c r="I455">
        <f t="shared" si="100"/>
        <v>4800</v>
      </c>
      <c r="J455">
        <f t="shared" si="101"/>
        <v>4.8</v>
      </c>
      <c r="K455" s="23">
        <f t="shared" si="102"/>
        <v>9600000</v>
      </c>
      <c r="L455" s="23">
        <f t="shared" si="103"/>
        <v>9.6</v>
      </c>
      <c r="M455">
        <f t="shared" si="104"/>
        <v>1200</v>
      </c>
      <c r="N455" s="23">
        <f t="shared" si="105"/>
        <v>4.32</v>
      </c>
      <c r="O455" s="23">
        <f t="shared" si="96"/>
        <v>14.173333333333334</v>
      </c>
      <c r="P455" s="23">
        <f t="shared" si="106"/>
        <v>1.0123809523809524</v>
      </c>
      <c r="Q455" s="23">
        <f t="shared" si="108"/>
        <v>95.52619047619045</v>
      </c>
      <c r="R455" s="23">
        <f t="shared" si="109"/>
        <v>43.332341269841265</v>
      </c>
      <c r="S455">
        <f t="shared" si="107"/>
        <v>0</v>
      </c>
      <c r="T455">
        <f t="shared" si="107"/>
        <v>0</v>
      </c>
    </row>
    <row r="456" spans="1:20" x14ac:dyDescent="0.35">
      <c r="A456" s="181">
        <v>42087</v>
      </c>
      <c r="B456" s="182">
        <v>18.2</v>
      </c>
      <c r="C456" s="20">
        <f t="shared" si="97"/>
        <v>1.82</v>
      </c>
      <c r="D456" s="20">
        <f t="shared" si="111"/>
        <v>0.45</v>
      </c>
      <c r="E456" s="20">
        <f t="shared" si="110"/>
        <v>110.55999999999895</v>
      </c>
      <c r="F456" s="21">
        <v>190000</v>
      </c>
      <c r="G456" s="22">
        <f t="shared" si="98"/>
        <v>480277.77777777781</v>
      </c>
      <c r="H456" s="23">
        <f t="shared" si="99"/>
        <v>0.4802777777777778</v>
      </c>
      <c r="I456">
        <f t="shared" si="100"/>
        <v>9100</v>
      </c>
      <c r="J456">
        <f t="shared" si="101"/>
        <v>9.1</v>
      </c>
      <c r="K456" s="23">
        <f t="shared" si="102"/>
        <v>18200000</v>
      </c>
      <c r="L456" s="23">
        <f t="shared" si="103"/>
        <v>18.2</v>
      </c>
      <c r="M456">
        <f t="shared" si="104"/>
        <v>1200</v>
      </c>
      <c r="N456" s="23">
        <f t="shared" si="105"/>
        <v>4.32</v>
      </c>
      <c r="O456" s="23">
        <f t="shared" si="96"/>
        <v>23.000277777777779</v>
      </c>
      <c r="P456" s="23">
        <f t="shared" si="106"/>
        <v>1.6428769841269841</v>
      </c>
      <c r="Q456" s="23">
        <f t="shared" si="108"/>
        <v>97.169067460317436</v>
      </c>
      <c r="R456" s="23">
        <f t="shared" si="109"/>
        <v>44.975218253968251</v>
      </c>
      <c r="S456">
        <f t="shared" si="107"/>
        <v>0</v>
      </c>
      <c r="T456">
        <f t="shared" si="107"/>
        <v>0</v>
      </c>
    </row>
    <row r="457" spans="1:20" x14ac:dyDescent="0.35">
      <c r="A457" s="181">
        <v>42088</v>
      </c>
      <c r="B457" s="182">
        <v>104.4</v>
      </c>
      <c r="C457" s="20">
        <f t="shared" si="97"/>
        <v>2.5</v>
      </c>
      <c r="D457" s="20">
        <f t="shared" si="111"/>
        <v>0.45</v>
      </c>
      <c r="E457" s="20">
        <f t="shared" si="110"/>
        <v>112.60999999999895</v>
      </c>
      <c r="F457" s="21">
        <v>190000</v>
      </c>
      <c r="G457" s="22">
        <f t="shared" si="98"/>
        <v>659722.22222222225</v>
      </c>
      <c r="H457" s="23">
        <f t="shared" si="99"/>
        <v>0.65972222222222221</v>
      </c>
      <c r="I457">
        <f t="shared" si="100"/>
        <v>12500</v>
      </c>
      <c r="J457">
        <f t="shared" si="101"/>
        <v>12.5</v>
      </c>
      <c r="K457" s="23">
        <f t="shared" si="102"/>
        <v>25000000</v>
      </c>
      <c r="L457" s="23">
        <f t="shared" si="103"/>
        <v>25</v>
      </c>
      <c r="M457">
        <f t="shared" si="104"/>
        <v>1200</v>
      </c>
      <c r="N457" s="23">
        <f t="shared" si="105"/>
        <v>4.32</v>
      </c>
      <c r="O457" s="23">
        <f t="shared" ref="O457:O520" si="112">N457+L457+H457</f>
        <v>29.979722222222222</v>
      </c>
      <c r="P457" s="23">
        <f t="shared" si="106"/>
        <v>2.1414087301587301</v>
      </c>
      <c r="Q457" s="23">
        <f t="shared" si="108"/>
        <v>99.310476190476166</v>
      </c>
      <c r="R457" s="23">
        <f t="shared" si="109"/>
        <v>47.116626984126981</v>
      </c>
      <c r="S457">
        <f t="shared" si="107"/>
        <v>0</v>
      </c>
      <c r="T457">
        <f t="shared" si="107"/>
        <v>0</v>
      </c>
    </row>
    <row r="458" spans="1:20" x14ac:dyDescent="0.35">
      <c r="A458" s="181">
        <v>42089</v>
      </c>
      <c r="B458" s="182">
        <v>33.200000000000003</v>
      </c>
      <c r="C458" s="20">
        <f t="shared" ref="C458:C521" si="113">IF(B458/1000*$B$2&lt;=$B$3,B458/1000*$B$2,$B$3)</f>
        <v>2.5</v>
      </c>
      <c r="D458" s="20">
        <f t="shared" si="111"/>
        <v>0.45</v>
      </c>
      <c r="E458" s="20">
        <f t="shared" si="110"/>
        <v>114.65999999999894</v>
      </c>
      <c r="F458" s="21">
        <v>190000</v>
      </c>
      <c r="G458" s="22">
        <f t="shared" ref="G458:G521" si="114">F458*C458/$G$1</f>
        <v>659722.22222222225</v>
      </c>
      <c r="H458" s="23">
        <f t="shared" ref="H458:H521" si="115">G458/1000000</f>
        <v>0.65972222222222221</v>
      </c>
      <c r="I458">
        <f t="shared" ref="I458:I521" si="116">((C458*1000)*$J$2)/$J$1</f>
        <v>12500</v>
      </c>
      <c r="J458">
        <f t="shared" ref="J458:J521" si="117">I458/1000</f>
        <v>12.5</v>
      </c>
      <c r="K458" s="23">
        <f t="shared" ref="K458:K521" si="118">J458*$J$3*(10^6)</f>
        <v>25000000</v>
      </c>
      <c r="L458" s="23">
        <f t="shared" ref="L458:L521" si="119">J458*$J$3</f>
        <v>25</v>
      </c>
      <c r="M458">
        <f t="shared" ref="M458:M521" si="120">(24)*$M$1</f>
        <v>1200</v>
      </c>
      <c r="N458" s="23">
        <f t="shared" ref="N458:N521" si="121">(M458*3600)/1000000</f>
        <v>4.32</v>
      </c>
      <c r="O458" s="23">
        <f t="shared" si="112"/>
        <v>29.979722222222222</v>
      </c>
      <c r="P458" s="23">
        <f t="shared" ref="P458:P521" si="122">(O458/$P$1)/$P$2</f>
        <v>2.1414087301587301</v>
      </c>
      <c r="Q458" s="23">
        <f t="shared" si="108"/>
        <v>101.4518849206349</v>
      </c>
      <c r="R458" s="23">
        <f t="shared" si="109"/>
        <v>49.258035714285711</v>
      </c>
      <c r="S458">
        <f t="shared" ref="S458:T521" si="123">IF(Q458=0,1,0)</f>
        <v>0</v>
      </c>
      <c r="T458">
        <f t="shared" si="123"/>
        <v>0</v>
      </c>
    </row>
    <row r="459" spans="1:20" x14ac:dyDescent="0.35">
      <c r="A459" s="181">
        <v>42090</v>
      </c>
      <c r="B459" s="182">
        <v>26.2</v>
      </c>
      <c r="C459" s="20">
        <f t="shared" si="113"/>
        <v>2.5</v>
      </c>
      <c r="D459" s="20">
        <f t="shared" si="111"/>
        <v>0.45</v>
      </c>
      <c r="E459" s="20">
        <f t="shared" si="110"/>
        <v>116.70999999999894</v>
      </c>
      <c r="F459" s="21">
        <v>190000</v>
      </c>
      <c r="G459" s="22">
        <f t="shared" si="114"/>
        <v>659722.22222222225</v>
      </c>
      <c r="H459" s="23">
        <f t="shared" si="115"/>
        <v>0.65972222222222221</v>
      </c>
      <c r="I459">
        <f t="shared" si="116"/>
        <v>12500</v>
      </c>
      <c r="J459">
        <f t="shared" si="117"/>
        <v>12.5</v>
      </c>
      <c r="K459" s="23">
        <f t="shared" si="118"/>
        <v>25000000</v>
      </c>
      <c r="L459" s="23">
        <f t="shared" si="119"/>
        <v>25</v>
      </c>
      <c r="M459">
        <f t="shared" si="120"/>
        <v>1200</v>
      </c>
      <c r="N459" s="23">
        <f t="shared" si="121"/>
        <v>4.32</v>
      </c>
      <c r="O459" s="23">
        <f t="shared" si="112"/>
        <v>29.979722222222222</v>
      </c>
      <c r="P459" s="23">
        <f t="shared" si="122"/>
        <v>2.1414087301587301</v>
      </c>
      <c r="Q459" s="23">
        <f t="shared" ref="Q459:Q522" si="124">IF(Q458+P459&gt;250,0,Q458+P459)</f>
        <v>103.59329365079363</v>
      </c>
      <c r="R459" s="23">
        <f t="shared" ref="R459:R522" si="125">IF(R458+P459&gt;100,0,R458+P459)</f>
        <v>51.399444444444441</v>
      </c>
      <c r="S459">
        <f t="shared" si="123"/>
        <v>0</v>
      </c>
      <c r="T459">
        <f t="shared" si="123"/>
        <v>0</v>
      </c>
    </row>
    <row r="460" spans="1:20" x14ac:dyDescent="0.35">
      <c r="A460" s="181">
        <v>42091</v>
      </c>
      <c r="B460" s="182">
        <v>68.8</v>
      </c>
      <c r="C460" s="20">
        <f t="shared" si="113"/>
        <v>2.5</v>
      </c>
      <c r="D460" s="20">
        <f t="shared" si="111"/>
        <v>0.45</v>
      </c>
      <c r="E460" s="20">
        <f t="shared" ref="E460:E523" si="126">E459+C460-D460</f>
        <v>118.75999999999894</v>
      </c>
      <c r="F460" s="21">
        <v>190000</v>
      </c>
      <c r="G460" s="22">
        <f t="shared" si="114"/>
        <v>659722.22222222225</v>
      </c>
      <c r="H460" s="23">
        <f t="shared" si="115"/>
        <v>0.65972222222222221</v>
      </c>
      <c r="I460">
        <f t="shared" si="116"/>
        <v>12500</v>
      </c>
      <c r="J460">
        <f t="shared" si="117"/>
        <v>12.5</v>
      </c>
      <c r="K460" s="23">
        <f t="shared" si="118"/>
        <v>25000000</v>
      </c>
      <c r="L460" s="23">
        <f t="shared" si="119"/>
        <v>25</v>
      </c>
      <c r="M460">
        <f t="shared" si="120"/>
        <v>1200</v>
      </c>
      <c r="N460" s="23">
        <f t="shared" si="121"/>
        <v>4.32</v>
      </c>
      <c r="O460" s="23">
        <f t="shared" si="112"/>
        <v>29.979722222222222</v>
      </c>
      <c r="P460" s="23">
        <f t="shared" si="122"/>
        <v>2.1414087301587301</v>
      </c>
      <c r="Q460" s="23">
        <f t="shared" si="124"/>
        <v>105.73470238095236</v>
      </c>
      <c r="R460" s="23">
        <f t="shared" si="125"/>
        <v>53.540853174603171</v>
      </c>
      <c r="S460">
        <f t="shared" si="123"/>
        <v>0</v>
      </c>
      <c r="T460">
        <f t="shared" si="123"/>
        <v>0</v>
      </c>
    </row>
    <row r="461" spans="1:20" x14ac:dyDescent="0.35">
      <c r="A461" s="181">
        <v>42092</v>
      </c>
      <c r="B461" s="182">
        <v>10</v>
      </c>
      <c r="C461" s="20">
        <f t="shared" si="113"/>
        <v>1</v>
      </c>
      <c r="D461" s="20">
        <f t="shared" si="111"/>
        <v>0.45</v>
      </c>
      <c r="E461" s="20">
        <f t="shared" si="126"/>
        <v>119.30999999999894</v>
      </c>
      <c r="F461" s="21">
        <v>190000</v>
      </c>
      <c r="G461" s="22">
        <f t="shared" si="114"/>
        <v>263888.88888888888</v>
      </c>
      <c r="H461" s="23">
        <f t="shared" si="115"/>
        <v>0.2638888888888889</v>
      </c>
      <c r="I461">
        <f t="shared" si="116"/>
        <v>5000</v>
      </c>
      <c r="J461">
        <f t="shared" si="117"/>
        <v>5</v>
      </c>
      <c r="K461" s="23">
        <f t="shared" si="118"/>
        <v>10000000</v>
      </c>
      <c r="L461" s="23">
        <f t="shared" si="119"/>
        <v>10</v>
      </c>
      <c r="M461">
        <f t="shared" si="120"/>
        <v>1200</v>
      </c>
      <c r="N461" s="23">
        <f t="shared" si="121"/>
        <v>4.32</v>
      </c>
      <c r="O461" s="23">
        <f t="shared" si="112"/>
        <v>14.58388888888889</v>
      </c>
      <c r="P461" s="23">
        <f t="shared" si="122"/>
        <v>1.0417063492063494</v>
      </c>
      <c r="Q461" s="23">
        <f t="shared" si="124"/>
        <v>106.77640873015871</v>
      </c>
      <c r="R461" s="23">
        <f t="shared" si="125"/>
        <v>54.582559523809522</v>
      </c>
      <c r="S461">
        <f t="shared" si="123"/>
        <v>0</v>
      </c>
      <c r="T461">
        <f t="shared" si="123"/>
        <v>0</v>
      </c>
    </row>
    <row r="462" spans="1:20" x14ac:dyDescent="0.35">
      <c r="A462" s="181">
        <v>42093</v>
      </c>
      <c r="B462" s="182">
        <v>37.700000000000003</v>
      </c>
      <c r="C462" s="20">
        <f t="shared" si="113"/>
        <v>2.5</v>
      </c>
      <c r="D462" s="20">
        <f t="shared" si="111"/>
        <v>0.45</v>
      </c>
      <c r="E462" s="20">
        <f t="shared" si="126"/>
        <v>121.35999999999893</v>
      </c>
      <c r="F462" s="21">
        <v>190000</v>
      </c>
      <c r="G462" s="22">
        <f t="shared" si="114"/>
        <v>659722.22222222225</v>
      </c>
      <c r="H462" s="23">
        <f t="shared" si="115"/>
        <v>0.65972222222222221</v>
      </c>
      <c r="I462">
        <f t="shared" si="116"/>
        <v>12500</v>
      </c>
      <c r="J462">
        <f t="shared" si="117"/>
        <v>12.5</v>
      </c>
      <c r="K462" s="23">
        <f t="shared" si="118"/>
        <v>25000000</v>
      </c>
      <c r="L462" s="23">
        <f t="shared" si="119"/>
        <v>25</v>
      </c>
      <c r="M462">
        <f t="shared" si="120"/>
        <v>1200</v>
      </c>
      <c r="N462" s="23">
        <f t="shared" si="121"/>
        <v>4.32</v>
      </c>
      <c r="O462" s="23">
        <f t="shared" si="112"/>
        <v>29.979722222222222</v>
      </c>
      <c r="P462" s="23">
        <f t="shared" si="122"/>
        <v>2.1414087301587301</v>
      </c>
      <c r="Q462" s="23">
        <f t="shared" si="124"/>
        <v>108.91781746031744</v>
      </c>
      <c r="R462" s="23">
        <f t="shared" si="125"/>
        <v>56.723968253968252</v>
      </c>
      <c r="S462">
        <f t="shared" si="123"/>
        <v>0</v>
      </c>
      <c r="T462">
        <f t="shared" si="123"/>
        <v>0</v>
      </c>
    </row>
    <row r="463" spans="1:20" x14ac:dyDescent="0.35">
      <c r="A463" s="181">
        <v>42094</v>
      </c>
      <c r="B463" s="182">
        <v>11.6</v>
      </c>
      <c r="C463" s="20">
        <f t="shared" si="113"/>
        <v>1.1599999999999999</v>
      </c>
      <c r="D463" s="20">
        <f t="shared" si="111"/>
        <v>0.45</v>
      </c>
      <c r="E463" s="20">
        <f t="shared" si="126"/>
        <v>122.06999999999893</v>
      </c>
      <c r="F463" s="21">
        <v>190000</v>
      </c>
      <c r="G463" s="22">
        <f t="shared" si="114"/>
        <v>306111.11111111107</v>
      </c>
      <c r="H463" s="23">
        <f t="shared" si="115"/>
        <v>0.30611111111111106</v>
      </c>
      <c r="I463">
        <f t="shared" si="116"/>
        <v>5800</v>
      </c>
      <c r="J463">
        <f t="shared" si="117"/>
        <v>5.8</v>
      </c>
      <c r="K463" s="23">
        <f t="shared" si="118"/>
        <v>11600000</v>
      </c>
      <c r="L463" s="23">
        <f t="shared" si="119"/>
        <v>11.6</v>
      </c>
      <c r="M463">
        <f t="shared" si="120"/>
        <v>1200</v>
      </c>
      <c r="N463" s="23">
        <f t="shared" si="121"/>
        <v>4.32</v>
      </c>
      <c r="O463" s="23">
        <f t="shared" si="112"/>
        <v>16.226111111111113</v>
      </c>
      <c r="P463" s="23">
        <f t="shared" si="122"/>
        <v>1.1590079365079367</v>
      </c>
      <c r="Q463" s="23">
        <f t="shared" si="124"/>
        <v>110.07682539682537</v>
      </c>
      <c r="R463" s="23">
        <f t="shared" si="125"/>
        <v>57.882976190476185</v>
      </c>
      <c r="S463">
        <f t="shared" si="123"/>
        <v>0</v>
      </c>
      <c r="T463">
        <f t="shared" si="123"/>
        <v>0</v>
      </c>
    </row>
    <row r="464" spans="1:20" x14ac:dyDescent="0.35">
      <c r="A464" s="181">
        <v>42095</v>
      </c>
      <c r="B464" s="182">
        <v>0</v>
      </c>
      <c r="C464" s="20">
        <f t="shared" si="113"/>
        <v>0</v>
      </c>
      <c r="D464" s="20">
        <f t="shared" si="111"/>
        <v>0.45</v>
      </c>
      <c r="E464" s="20">
        <f t="shared" si="126"/>
        <v>121.61999999999892</v>
      </c>
      <c r="F464" s="21">
        <v>190000</v>
      </c>
      <c r="G464" s="22">
        <f t="shared" si="114"/>
        <v>0</v>
      </c>
      <c r="H464" s="23">
        <f t="shared" si="115"/>
        <v>0</v>
      </c>
      <c r="I464">
        <f t="shared" si="116"/>
        <v>0</v>
      </c>
      <c r="J464">
        <f t="shared" si="117"/>
        <v>0</v>
      </c>
      <c r="K464" s="23">
        <f t="shared" si="118"/>
        <v>0</v>
      </c>
      <c r="L464" s="23">
        <f t="shared" si="119"/>
        <v>0</v>
      </c>
      <c r="M464">
        <f t="shared" si="120"/>
        <v>1200</v>
      </c>
      <c r="N464" s="23">
        <f t="shared" si="121"/>
        <v>4.32</v>
      </c>
      <c r="O464" s="23">
        <f t="shared" si="112"/>
        <v>4.32</v>
      </c>
      <c r="P464" s="23">
        <f t="shared" si="122"/>
        <v>0.30857142857142861</v>
      </c>
      <c r="Q464" s="23">
        <f t="shared" si="124"/>
        <v>110.3853968253968</v>
      </c>
      <c r="R464" s="23">
        <f t="shared" si="125"/>
        <v>58.191547619047611</v>
      </c>
      <c r="S464">
        <f t="shared" si="123"/>
        <v>0</v>
      </c>
      <c r="T464">
        <f t="shared" si="123"/>
        <v>0</v>
      </c>
    </row>
    <row r="465" spans="1:20" x14ac:dyDescent="0.35">
      <c r="A465" s="181">
        <v>42096</v>
      </c>
      <c r="B465" s="182">
        <v>33.700000000000003</v>
      </c>
      <c r="C465" s="20">
        <f t="shared" si="113"/>
        <v>2.5</v>
      </c>
      <c r="D465" s="20">
        <f t="shared" si="111"/>
        <v>0.45</v>
      </c>
      <c r="E465" s="20">
        <f t="shared" si="126"/>
        <v>123.66999999999892</v>
      </c>
      <c r="F465" s="21">
        <v>190000</v>
      </c>
      <c r="G465" s="22">
        <f t="shared" si="114"/>
        <v>659722.22222222225</v>
      </c>
      <c r="H465" s="23">
        <f t="shared" si="115"/>
        <v>0.65972222222222221</v>
      </c>
      <c r="I465">
        <f t="shared" si="116"/>
        <v>12500</v>
      </c>
      <c r="J465">
        <f t="shared" si="117"/>
        <v>12.5</v>
      </c>
      <c r="K465" s="23">
        <f t="shared" si="118"/>
        <v>25000000</v>
      </c>
      <c r="L465" s="23">
        <f t="shared" si="119"/>
        <v>25</v>
      </c>
      <c r="M465">
        <f t="shared" si="120"/>
        <v>1200</v>
      </c>
      <c r="N465" s="23">
        <f t="shared" si="121"/>
        <v>4.32</v>
      </c>
      <c r="O465" s="23">
        <f t="shared" si="112"/>
        <v>29.979722222222222</v>
      </c>
      <c r="P465" s="23">
        <f t="shared" si="122"/>
        <v>2.1414087301587301</v>
      </c>
      <c r="Q465" s="23">
        <f t="shared" si="124"/>
        <v>112.52680555555553</v>
      </c>
      <c r="R465" s="23">
        <f t="shared" si="125"/>
        <v>60.332956349206341</v>
      </c>
      <c r="S465">
        <f t="shared" si="123"/>
        <v>0</v>
      </c>
      <c r="T465">
        <f t="shared" si="123"/>
        <v>0</v>
      </c>
    </row>
    <row r="466" spans="1:20" x14ac:dyDescent="0.35">
      <c r="A466" s="181">
        <v>42097</v>
      </c>
      <c r="B466" s="182">
        <v>9</v>
      </c>
      <c r="C466" s="20">
        <f t="shared" si="113"/>
        <v>0.89999999999999991</v>
      </c>
      <c r="D466" s="20">
        <f t="shared" si="111"/>
        <v>0.45</v>
      </c>
      <c r="E466" s="20">
        <f t="shared" si="126"/>
        <v>124.11999999999892</v>
      </c>
      <c r="F466" s="21">
        <v>190000</v>
      </c>
      <c r="G466" s="22">
        <f t="shared" si="114"/>
        <v>237499.99999999997</v>
      </c>
      <c r="H466" s="23">
        <f t="shared" si="115"/>
        <v>0.23749999999999996</v>
      </c>
      <c r="I466">
        <f t="shared" si="116"/>
        <v>4499.9999999999991</v>
      </c>
      <c r="J466">
        <f t="shared" si="117"/>
        <v>4.4999999999999991</v>
      </c>
      <c r="K466" s="23">
        <f t="shared" si="118"/>
        <v>8999999.9999999981</v>
      </c>
      <c r="L466" s="23">
        <f t="shared" si="119"/>
        <v>8.9999999999999982</v>
      </c>
      <c r="M466">
        <f t="shared" si="120"/>
        <v>1200</v>
      </c>
      <c r="N466" s="23">
        <f t="shared" si="121"/>
        <v>4.32</v>
      </c>
      <c r="O466" s="23">
        <f t="shared" si="112"/>
        <v>13.557499999999999</v>
      </c>
      <c r="P466" s="23">
        <f t="shared" si="122"/>
        <v>0.96839285714285717</v>
      </c>
      <c r="Q466" s="23">
        <f t="shared" si="124"/>
        <v>113.49519841269839</v>
      </c>
      <c r="R466" s="23">
        <f t="shared" si="125"/>
        <v>61.301349206349201</v>
      </c>
      <c r="S466">
        <f t="shared" si="123"/>
        <v>0</v>
      </c>
      <c r="T466">
        <f t="shared" si="123"/>
        <v>0</v>
      </c>
    </row>
    <row r="467" spans="1:20" x14ac:dyDescent="0.35">
      <c r="A467" s="181">
        <v>42098</v>
      </c>
      <c r="B467" s="182">
        <v>8.4</v>
      </c>
      <c r="C467" s="20">
        <f t="shared" si="113"/>
        <v>0.84000000000000008</v>
      </c>
      <c r="D467" s="20">
        <f t="shared" si="111"/>
        <v>0.45</v>
      </c>
      <c r="E467" s="20">
        <f t="shared" si="126"/>
        <v>124.50999999999893</v>
      </c>
      <c r="F467" s="21">
        <v>190000</v>
      </c>
      <c r="G467" s="22">
        <f t="shared" si="114"/>
        <v>221666.66666666672</v>
      </c>
      <c r="H467" s="23">
        <f t="shared" si="115"/>
        <v>0.22166666666666671</v>
      </c>
      <c r="I467">
        <f t="shared" si="116"/>
        <v>4200.0000000000009</v>
      </c>
      <c r="J467">
        <f t="shared" si="117"/>
        <v>4.2000000000000011</v>
      </c>
      <c r="K467" s="23">
        <f t="shared" si="118"/>
        <v>8400000.0000000019</v>
      </c>
      <c r="L467" s="23">
        <f t="shared" si="119"/>
        <v>8.4000000000000021</v>
      </c>
      <c r="M467">
        <f t="shared" si="120"/>
        <v>1200</v>
      </c>
      <c r="N467" s="23">
        <f t="shared" si="121"/>
        <v>4.32</v>
      </c>
      <c r="O467" s="23">
        <f t="shared" si="112"/>
        <v>12.94166666666667</v>
      </c>
      <c r="P467" s="23">
        <f t="shared" si="122"/>
        <v>0.92440476190476217</v>
      </c>
      <c r="Q467" s="23">
        <f t="shared" si="124"/>
        <v>114.41960317460315</v>
      </c>
      <c r="R467" s="23">
        <f t="shared" si="125"/>
        <v>62.225753968253962</v>
      </c>
      <c r="S467">
        <f t="shared" si="123"/>
        <v>0</v>
      </c>
      <c r="T467">
        <f t="shared" si="123"/>
        <v>0</v>
      </c>
    </row>
    <row r="468" spans="1:20" x14ac:dyDescent="0.35">
      <c r="A468" s="181">
        <v>42099</v>
      </c>
      <c r="B468" s="182">
        <v>0.6</v>
      </c>
      <c r="C468" s="20">
        <f t="shared" si="113"/>
        <v>0.06</v>
      </c>
      <c r="D468" s="20">
        <f t="shared" si="111"/>
        <v>0.45</v>
      </c>
      <c r="E468" s="20">
        <f t="shared" si="126"/>
        <v>124.11999999999892</v>
      </c>
      <c r="F468" s="21">
        <v>190000</v>
      </c>
      <c r="G468" s="22">
        <f t="shared" si="114"/>
        <v>15833.333333333334</v>
      </c>
      <c r="H468" s="23">
        <f t="shared" si="115"/>
        <v>1.5833333333333335E-2</v>
      </c>
      <c r="I468">
        <f t="shared" si="116"/>
        <v>300</v>
      </c>
      <c r="J468">
        <f t="shared" si="117"/>
        <v>0.3</v>
      </c>
      <c r="K468" s="23">
        <f t="shared" si="118"/>
        <v>600000</v>
      </c>
      <c r="L468" s="23">
        <f t="shared" si="119"/>
        <v>0.6</v>
      </c>
      <c r="M468">
        <f t="shared" si="120"/>
        <v>1200</v>
      </c>
      <c r="N468" s="23">
        <f t="shared" si="121"/>
        <v>4.32</v>
      </c>
      <c r="O468" s="23">
        <f t="shared" si="112"/>
        <v>4.9358333333333331</v>
      </c>
      <c r="P468" s="23">
        <f t="shared" si="122"/>
        <v>0.35255952380952382</v>
      </c>
      <c r="Q468" s="23">
        <f t="shared" si="124"/>
        <v>114.77216269841267</v>
      </c>
      <c r="R468" s="23">
        <f t="shared" si="125"/>
        <v>62.578313492063486</v>
      </c>
      <c r="S468">
        <f t="shared" si="123"/>
        <v>0</v>
      </c>
      <c r="T468">
        <f t="shared" si="123"/>
        <v>0</v>
      </c>
    </row>
    <row r="469" spans="1:20" x14ac:dyDescent="0.35">
      <c r="A469" s="181">
        <v>42100</v>
      </c>
      <c r="B469" s="182">
        <v>0</v>
      </c>
      <c r="C469" s="20">
        <f t="shared" si="113"/>
        <v>0</v>
      </c>
      <c r="D469" s="20">
        <f t="shared" si="111"/>
        <v>0.45</v>
      </c>
      <c r="E469" s="20">
        <f t="shared" si="126"/>
        <v>123.66999999999892</v>
      </c>
      <c r="F469" s="21">
        <v>190000</v>
      </c>
      <c r="G469" s="22">
        <f t="shared" si="114"/>
        <v>0</v>
      </c>
      <c r="H469" s="23">
        <f t="shared" si="115"/>
        <v>0</v>
      </c>
      <c r="I469">
        <f t="shared" si="116"/>
        <v>0</v>
      </c>
      <c r="J469">
        <f t="shared" si="117"/>
        <v>0</v>
      </c>
      <c r="K469" s="23">
        <f t="shared" si="118"/>
        <v>0</v>
      </c>
      <c r="L469" s="23">
        <f t="shared" si="119"/>
        <v>0</v>
      </c>
      <c r="M469">
        <f t="shared" si="120"/>
        <v>1200</v>
      </c>
      <c r="N469" s="23">
        <f t="shared" si="121"/>
        <v>4.32</v>
      </c>
      <c r="O469" s="23">
        <f t="shared" si="112"/>
        <v>4.32</v>
      </c>
      <c r="P469" s="23">
        <f t="shared" si="122"/>
        <v>0.30857142857142861</v>
      </c>
      <c r="Q469" s="23">
        <f t="shared" si="124"/>
        <v>115.0807341269841</v>
      </c>
      <c r="R469" s="23">
        <f t="shared" si="125"/>
        <v>62.886884920634913</v>
      </c>
      <c r="S469">
        <f t="shared" si="123"/>
        <v>0</v>
      </c>
      <c r="T469">
        <f t="shared" si="123"/>
        <v>0</v>
      </c>
    </row>
    <row r="470" spans="1:20" x14ac:dyDescent="0.35">
      <c r="A470" s="181">
        <v>42101</v>
      </c>
      <c r="B470" s="182">
        <v>0</v>
      </c>
      <c r="C470" s="20">
        <f t="shared" si="113"/>
        <v>0</v>
      </c>
      <c r="D470" s="20">
        <f t="shared" si="111"/>
        <v>0.45</v>
      </c>
      <c r="E470" s="20">
        <f t="shared" si="126"/>
        <v>123.21999999999892</v>
      </c>
      <c r="F470" s="21">
        <v>190000</v>
      </c>
      <c r="G470" s="22">
        <f t="shared" si="114"/>
        <v>0</v>
      </c>
      <c r="H470" s="23">
        <f t="shared" si="115"/>
        <v>0</v>
      </c>
      <c r="I470">
        <f t="shared" si="116"/>
        <v>0</v>
      </c>
      <c r="J470">
        <f t="shared" si="117"/>
        <v>0</v>
      </c>
      <c r="K470" s="23">
        <f t="shared" si="118"/>
        <v>0</v>
      </c>
      <c r="L470" s="23">
        <f t="shared" si="119"/>
        <v>0</v>
      </c>
      <c r="M470">
        <f t="shared" si="120"/>
        <v>1200</v>
      </c>
      <c r="N470" s="23">
        <f t="shared" si="121"/>
        <v>4.32</v>
      </c>
      <c r="O470" s="23">
        <f t="shared" si="112"/>
        <v>4.32</v>
      </c>
      <c r="P470" s="23">
        <f t="shared" si="122"/>
        <v>0.30857142857142861</v>
      </c>
      <c r="Q470" s="23">
        <f t="shared" si="124"/>
        <v>115.38930555555552</v>
      </c>
      <c r="R470" s="23">
        <f t="shared" si="125"/>
        <v>63.195456349206339</v>
      </c>
      <c r="S470">
        <f t="shared" si="123"/>
        <v>0</v>
      </c>
      <c r="T470">
        <f t="shared" si="123"/>
        <v>0</v>
      </c>
    </row>
    <row r="471" spans="1:20" x14ac:dyDescent="0.35">
      <c r="A471" s="181">
        <v>42102</v>
      </c>
      <c r="B471" s="182">
        <v>0</v>
      </c>
      <c r="C471" s="20">
        <f t="shared" si="113"/>
        <v>0</v>
      </c>
      <c r="D471" s="20">
        <f t="shared" si="111"/>
        <v>0.45</v>
      </c>
      <c r="E471" s="20">
        <f t="shared" si="126"/>
        <v>122.76999999999892</v>
      </c>
      <c r="F471" s="21">
        <v>190000</v>
      </c>
      <c r="G471" s="22">
        <f t="shared" si="114"/>
        <v>0</v>
      </c>
      <c r="H471" s="23">
        <f t="shared" si="115"/>
        <v>0</v>
      </c>
      <c r="I471">
        <f t="shared" si="116"/>
        <v>0</v>
      </c>
      <c r="J471">
        <f t="shared" si="117"/>
        <v>0</v>
      </c>
      <c r="K471" s="23">
        <f t="shared" si="118"/>
        <v>0</v>
      </c>
      <c r="L471" s="23">
        <f t="shared" si="119"/>
        <v>0</v>
      </c>
      <c r="M471">
        <f t="shared" si="120"/>
        <v>1200</v>
      </c>
      <c r="N471" s="23">
        <f t="shared" si="121"/>
        <v>4.32</v>
      </c>
      <c r="O471" s="23">
        <f t="shared" si="112"/>
        <v>4.32</v>
      </c>
      <c r="P471" s="23">
        <f t="shared" si="122"/>
        <v>0.30857142857142861</v>
      </c>
      <c r="Q471" s="23">
        <f t="shared" si="124"/>
        <v>115.69787698412695</v>
      </c>
      <c r="R471" s="23">
        <f t="shared" si="125"/>
        <v>63.504027777777765</v>
      </c>
      <c r="S471">
        <f t="shared" si="123"/>
        <v>0</v>
      </c>
      <c r="T471">
        <f t="shared" si="123"/>
        <v>0</v>
      </c>
    </row>
    <row r="472" spans="1:20" x14ac:dyDescent="0.35">
      <c r="A472" s="181">
        <v>42103</v>
      </c>
      <c r="B472" s="182">
        <v>3.2</v>
      </c>
      <c r="C472" s="20">
        <f t="shared" si="113"/>
        <v>0.32</v>
      </c>
      <c r="D472" s="20">
        <f t="shared" si="111"/>
        <v>0.45</v>
      </c>
      <c r="E472" s="20">
        <f t="shared" si="126"/>
        <v>122.63999999999891</v>
      </c>
      <c r="F472" s="21">
        <v>190000</v>
      </c>
      <c r="G472" s="22">
        <f t="shared" si="114"/>
        <v>84444.444444444453</v>
      </c>
      <c r="H472" s="23">
        <f t="shared" si="115"/>
        <v>8.4444444444444447E-2</v>
      </c>
      <c r="I472">
        <f t="shared" si="116"/>
        <v>1600</v>
      </c>
      <c r="J472">
        <f t="shared" si="117"/>
        <v>1.6</v>
      </c>
      <c r="K472" s="23">
        <f t="shared" si="118"/>
        <v>3200000</v>
      </c>
      <c r="L472" s="23">
        <f t="shared" si="119"/>
        <v>3.2</v>
      </c>
      <c r="M472">
        <f t="shared" si="120"/>
        <v>1200</v>
      </c>
      <c r="N472" s="23">
        <f t="shared" si="121"/>
        <v>4.32</v>
      </c>
      <c r="O472" s="23">
        <f t="shared" si="112"/>
        <v>7.6044444444444448</v>
      </c>
      <c r="P472" s="23">
        <f t="shared" si="122"/>
        <v>0.5431746031746032</v>
      </c>
      <c r="Q472" s="23">
        <f t="shared" si="124"/>
        <v>116.24105158730156</v>
      </c>
      <c r="R472" s="23">
        <f t="shared" si="125"/>
        <v>64.047202380952371</v>
      </c>
      <c r="S472">
        <f t="shared" si="123"/>
        <v>0</v>
      </c>
      <c r="T472">
        <f t="shared" si="123"/>
        <v>0</v>
      </c>
    </row>
    <row r="473" spans="1:20" x14ac:dyDescent="0.35">
      <c r="A473" s="181">
        <v>42104</v>
      </c>
      <c r="B473" s="182">
        <v>40.200000000000003</v>
      </c>
      <c r="C473" s="20">
        <f t="shared" si="113"/>
        <v>2.5</v>
      </c>
      <c r="D473" s="20">
        <f t="shared" si="111"/>
        <v>0.45</v>
      </c>
      <c r="E473" s="20">
        <f t="shared" si="126"/>
        <v>124.6899999999989</v>
      </c>
      <c r="F473" s="21">
        <v>190000</v>
      </c>
      <c r="G473" s="22">
        <f t="shared" si="114"/>
        <v>659722.22222222225</v>
      </c>
      <c r="H473" s="23">
        <f t="shared" si="115"/>
        <v>0.65972222222222221</v>
      </c>
      <c r="I473">
        <f t="shared" si="116"/>
        <v>12500</v>
      </c>
      <c r="J473">
        <f t="shared" si="117"/>
        <v>12.5</v>
      </c>
      <c r="K473" s="23">
        <f t="shared" si="118"/>
        <v>25000000</v>
      </c>
      <c r="L473" s="23">
        <f t="shared" si="119"/>
        <v>25</v>
      </c>
      <c r="M473">
        <f t="shared" si="120"/>
        <v>1200</v>
      </c>
      <c r="N473" s="23">
        <f t="shared" si="121"/>
        <v>4.32</v>
      </c>
      <c r="O473" s="23">
        <f t="shared" si="112"/>
        <v>29.979722222222222</v>
      </c>
      <c r="P473" s="23">
        <f t="shared" si="122"/>
        <v>2.1414087301587301</v>
      </c>
      <c r="Q473" s="23">
        <f t="shared" si="124"/>
        <v>118.38246031746029</v>
      </c>
      <c r="R473" s="23">
        <f t="shared" si="125"/>
        <v>66.188611111111101</v>
      </c>
      <c r="S473">
        <f t="shared" si="123"/>
        <v>0</v>
      </c>
      <c r="T473">
        <f t="shared" si="123"/>
        <v>0</v>
      </c>
    </row>
    <row r="474" spans="1:20" x14ac:dyDescent="0.35">
      <c r="A474" s="181">
        <v>42105</v>
      </c>
      <c r="B474" s="182">
        <v>9.1999999999999993</v>
      </c>
      <c r="C474" s="20">
        <f t="shared" si="113"/>
        <v>0.91999999999999993</v>
      </c>
      <c r="D474" s="20">
        <f t="shared" si="111"/>
        <v>0.45</v>
      </c>
      <c r="E474" s="20">
        <f t="shared" si="126"/>
        <v>125.1599999999989</v>
      </c>
      <c r="F474" s="21">
        <v>190000</v>
      </c>
      <c r="G474" s="22">
        <f t="shared" si="114"/>
        <v>242777.77777777778</v>
      </c>
      <c r="H474" s="23">
        <f t="shared" si="115"/>
        <v>0.24277777777777779</v>
      </c>
      <c r="I474">
        <f t="shared" si="116"/>
        <v>4599.9999999999991</v>
      </c>
      <c r="J474">
        <f t="shared" si="117"/>
        <v>4.5999999999999988</v>
      </c>
      <c r="K474" s="23">
        <f t="shared" si="118"/>
        <v>9199999.9999999981</v>
      </c>
      <c r="L474" s="23">
        <f t="shared" si="119"/>
        <v>9.1999999999999975</v>
      </c>
      <c r="M474">
        <f t="shared" si="120"/>
        <v>1200</v>
      </c>
      <c r="N474" s="23">
        <f t="shared" si="121"/>
        <v>4.32</v>
      </c>
      <c r="O474" s="23">
        <f t="shared" si="112"/>
        <v>13.762777777777776</v>
      </c>
      <c r="P474" s="23">
        <f t="shared" si="122"/>
        <v>0.98305555555555557</v>
      </c>
      <c r="Q474" s="23">
        <f t="shared" si="124"/>
        <v>119.36551587301584</v>
      </c>
      <c r="R474" s="23">
        <f t="shared" si="125"/>
        <v>67.171666666666653</v>
      </c>
      <c r="S474">
        <f t="shared" si="123"/>
        <v>0</v>
      </c>
      <c r="T474">
        <f t="shared" si="123"/>
        <v>0</v>
      </c>
    </row>
    <row r="475" spans="1:20" x14ac:dyDescent="0.35">
      <c r="A475" s="181">
        <v>42106</v>
      </c>
      <c r="B475" s="182">
        <v>24.4</v>
      </c>
      <c r="C475" s="20">
        <f t="shared" si="113"/>
        <v>2.44</v>
      </c>
      <c r="D475" s="20">
        <f t="shared" si="111"/>
        <v>0.45</v>
      </c>
      <c r="E475" s="20">
        <f t="shared" si="126"/>
        <v>127.1499999999989</v>
      </c>
      <c r="F475" s="21">
        <v>190000</v>
      </c>
      <c r="G475" s="22">
        <f t="shared" si="114"/>
        <v>643888.88888888888</v>
      </c>
      <c r="H475" s="23">
        <f t="shared" si="115"/>
        <v>0.64388888888888884</v>
      </c>
      <c r="I475">
        <f t="shared" si="116"/>
        <v>12200</v>
      </c>
      <c r="J475">
        <f t="shared" si="117"/>
        <v>12.2</v>
      </c>
      <c r="K475" s="23">
        <f t="shared" si="118"/>
        <v>24400000</v>
      </c>
      <c r="L475" s="23">
        <f t="shared" si="119"/>
        <v>24.4</v>
      </c>
      <c r="M475">
        <f t="shared" si="120"/>
        <v>1200</v>
      </c>
      <c r="N475" s="23">
        <f t="shared" si="121"/>
        <v>4.32</v>
      </c>
      <c r="O475" s="23">
        <f t="shared" si="112"/>
        <v>29.363888888888887</v>
      </c>
      <c r="P475" s="23">
        <f t="shared" si="122"/>
        <v>2.0974206349206348</v>
      </c>
      <c r="Q475" s="23">
        <f t="shared" si="124"/>
        <v>121.46293650793648</v>
      </c>
      <c r="R475" s="23">
        <f t="shared" si="125"/>
        <v>69.269087301587291</v>
      </c>
      <c r="S475">
        <f t="shared" si="123"/>
        <v>0</v>
      </c>
      <c r="T475">
        <f t="shared" si="123"/>
        <v>0</v>
      </c>
    </row>
    <row r="476" spans="1:20" x14ac:dyDescent="0.35">
      <c r="A476" s="181">
        <v>42107</v>
      </c>
      <c r="B476" s="182">
        <v>16.2</v>
      </c>
      <c r="C476" s="20">
        <f t="shared" si="113"/>
        <v>1.6199999999999999</v>
      </c>
      <c r="D476" s="20">
        <f t="shared" si="111"/>
        <v>0.45</v>
      </c>
      <c r="E476" s="20">
        <f t="shared" si="126"/>
        <v>128.31999999999891</v>
      </c>
      <c r="F476" s="21">
        <v>190000</v>
      </c>
      <c r="G476" s="22">
        <f t="shared" si="114"/>
        <v>427500</v>
      </c>
      <c r="H476" s="23">
        <f t="shared" si="115"/>
        <v>0.42749999999999999</v>
      </c>
      <c r="I476">
        <f t="shared" si="116"/>
        <v>8099.9999999999982</v>
      </c>
      <c r="J476">
        <f t="shared" si="117"/>
        <v>8.0999999999999979</v>
      </c>
      <c r="K476" s="23">
        <f t="shared" si="118"/>
        <v>16199999.999999996</v>
      </c>
      <c r="L476" s="23">
        <f t="shared" si="119"/>
        <v>16.199999999999996</v>
      </c>
      <c r="M476">
        <f t="shared" si="120"/>
        <v>1200</v>
      </c>
      <c r="N476" s="23">
        <f t="shared" si="121"/>
        <v>4.32</v>
      </c>
      <c r="O476" s="23">
        <f t="shared" si="112"/>
        <v>20.947499999999994</v>
      </c>
      <c r="P476" s="23">
        <f t="shared" si="122"/>
        <v>1.4962499999999996</v>
      </c>
      <c r="Q476" s="23">
        <f t="shared" si="124"/>
        <v>122.95918650793648</v>
      </c>
      <c r="R476" s="23">
        <f t="shared" si="125"/>
        <v>70.765337301587294</v>
      </c>
      <c r="S476">
        <f t="shared" si="123"/>
        <v>0</v>
      </c>
      <c r="T476">
        <f t="shared" si="123"/>
        <v>0</v>
      </c>
    </row>
    <row r="477" spans="1:20" x14ac:dyDescent="0.35">
      <c r="A477" s="181">
        <v>42108</v>
      </c>
      <c r="B477" s="182">
        <v>1.5</v>
      </c>
      <c r="C477" s="20">
        <f t="shared" si="113"/>
        <v>0.15</v>
      </c>
      <c r="D477" s="20">
        <f t="shared" si="111"/>
        <v>0.45</v>
      </c>
      <c r="E477" s="20">
        <f t="shared" si="126"/>
        <v>128.01999999999893</v>
      </c>
      <c r="F477" s="21">
        <v>190000</v>
      </c>
      <c r="G477" s="22">
        <f t="shared" si="114"/>
        <v>39583.333333333336</v>
      </c>
      <c r="H477" s="23">
        <f t="shared" si="115"/>
        <v>3.9583333333333338E-2</v>
      </c>
      <c r="I477">
        <f t="shared" si="116"/>
        <v>750</v>
      </c>
      <c r="J477">
        <f t="shared" si="117"/>
        <v>0.75</v>
      </c>
      <c r="K477" s="23">
        <f t="shared" si="118"/>
        <v>1500000</v>
      </c>
      <c r="L477" s="23">
        <f t="shared" si="119"/>
        <v>1.5</v>
      </c>
      <c r="M477">
        <f t="shared" si="120"/>
        <v>1200</v>
      </c>
      <c r="N477" s="23">
        <f t="shared" si="121"/>
        <v>4.32</v>
      </c>
      <c r="O477" s="23">
        <f t="shared" si="112"/>
        <v>5.859583333333334</v>
      </c>
      <c r="P477" s="23">
        <f t="shared" si="122"/>
        <v>0.4185416666666667</v>
      </c>
      <c r="Q477" s="23">
        <f t="shared" si="124"/>
        <v>123.37772817460315</v>
      </c>
      <c r="R477" s="23">
        <f t="shared" si="125"/>
        <v>71.183878968253964</v>
      </c>
      <c r="S477">
        <f t="shared" si="123"/>
        <v>0</v>
      </c>
      <c r="T477">
        <f t="shared" si="123"/>
        <v>0</v>
      </c>
    </row>
    <row r="478" spans="1:20" x14ac:dyDescent="0.35">
      <c r="A478" s="181">
        <v>42109</v>
      </c>
      <c r="B478" s="182">
        <v>37.200000000000003</v>
      </c>
      <c r="C478" s="20">
        <f t="shared" si="113"/>
        <v>2.5</v>
      </c>
      <c r="D478" s="20">
        <f t="shared" si="111"/>
        <v>0.45</v>
      </c>
      <c r="E478" s="20">
        <f t="shared" si="126"/>
        <v>130.06999999999894</v>
      </c>
      <c r="F478" s="21">
        <v>190000</v>
      </c>
      <c r="G478" s="22">
        <f t="shared" si="114"/>
        <v>659722.22222222225</v>
      </c>
      <c r="H478" s="23">
        <f t="shared" si="115"/>
        <v>0.65972222222222221</v>
      </c>
      <c r="I478">
        <f t="shared" si="116"/>
        <v>12500</v>
      </c>
      <c r="J478">
        <f t="shared" si="117"/>
        <v>12.5</v>
      </c>
      <c r="K478" s="23">
        <f t="shared" si="118"/>
        <v>25000000</v>
      </c>
      <c r="L478" s="23">
        <f t="shared" si="119"/>
        <v>25</v>
      </c>
      <c r="M478">
        <f t="shared" si="120"/>
        <v>1200</v>
      </c>
      <c r="N478" s="23">
        <f t="shared" si="121"/>
        <v>4.32</v>
      </c>
      <c r="O478" s="23">
        <f t="shared" si="112"/>
        <v>29.979722222222222</v>
      </c>
      <c r="P478" s="23">
        <f t="shared" si="122"/>
        <v>2.1414087301587301</v>
      </c>
      <c r="Q478" s="23">
        <f t="shared" si="124"/>
        <v>125.51913690476188</v>
      </c>
      <c r="R478" s="23">
        <f t="shared" si="125"/>
        <v>73.325287698412694</v>
      </c>
      <c r="S478">
        <f t="shared" si="123"/>
        <v>0</v>
      </c>
      <c r="T478">
        <f t="shared" si="123"/>
        <v>0</v>
      </c>
    </row>
    <row r="479" spans="1:20" x14ac:dyDescent="0.35">
      <c r="A479" s="181">
        <v>42110</v>
      </c>
      <c r="B479" s="182">
        <v>3</v>
      </c>
      <c r="C479" s="20">
        <f t="shared" si="113"/>
        <v>0.3</v>
      </c>
      <c r="D479" s="20">
        <f t="shared" si="111"/>
        <v>0.45</v>
      </c>
      <c r="E479" s="20">
        <f t="shared" si="126"/>
        <v>129.91999999999896</v>
      </c>
      <c r="F479" s="21">
        <v>190000</v>
      </c>
      <c r="G479" s="22">
        <f t="shared" si="114"/>
        <v>79166.666666666672</v>
      </c>
      <c r="H479" s="23">
        <f t="shared" si="115"/>
        <v>7.9166666666666677E-2</v>
      </c>
      <c r="I479">
        <f t="shared" si="116"/>
        <v>1500</v>
      </c>
      <c r="J479">
        <f t="shared" si="117"/>
        <v>1.5</v>
      </c>
      <c r="K479" s="23">
        <f t="shared" si="118"/>
        <v>3000000</v>
      </c>
      <c r="L479" s="23">
        <f t="shared" si="119"/>
        <v>3</v>
      </c>
      <c r="M479">
        <f t="shared" si="120"/>
        <v>1200</v>
      </c>
      <c r="N479" s="23">
        <f t="shared" si="121"/>
        <v>4.32</v>
      </c>
      <c r="O479" s="23">
        <f t="shared" si="112"/>
        <v>7.3991666666666669</v>
      </c>
      <c r="P479" s="23">
        <f t="shared" si="122"/>
        <v>0.52851190476190479</v>
      </c>
      <c r="Q479" s="23">
        <f t="shared" si="124"/>
        <v>126.04764880952378</v>
      </c>
      <c r="R479" s="23">
        <f t="shared" si="125"/>
        <v>73.853799603174593</v>
      </c>
      <c r="S479">
        <f t="shared" si="123"/>
        <v>0</v>
      </c>
      <c r="T479">
        <f t="shared" si="123"/>
        <v>0</v>
      </c>
    </row>
    <row r="480" spans="1:20" x14ac:dyDescent="0.35">
      <c r="A480" s="181">
        <v>42111</v>
      </c>
      <c r="B480" s="182">
        <v>0</v>
      </c>
      <c r="C480" s="20">
        <f t="shared" si="113"/>
        <v>0</v>
      </c>
      <c r="D480" s="20">
        <f t="shared" si="111"/>
        <v>0.45</v>
      </c>
      <c r="E480" s="20">
        <f t="shared" si="126"/>
        <v>129.46999999999898</v>
      </c>
      <c r="F480" s="21">
        <v>190000</v>
      </c>
      <c r="G480" s="22">
        <f t="shared" si="114"/>
        <v>0</v>
      </c>
      <c r="H480" s="23">
        <f t="shared" si="115"/>
        <v>0</v>
      </c>
      <c r="I480">
        <f t="shared" si="116"/>
        <v>0</v>
      </c>
      <c r="J480">
        <f t="shared" si="117"/>
        <v>0</v>
      </c>
      <c r="K480" s="23">
        <f t="shared" si="118"/>
        <v>0</v>
      </c>
      <c r="L480" s="23">
        <f t="shared" si="119"/>
        <v>0</v>
      </c>
      <c r="M480">
        <f t="shared" si="120"/>
        <v>1200</v>
      </c>
      <c r="N480" s="23">
        <f t="shared" si="121"/>
        <v>4.32</v>
      </c>
      <c r="O480" s="23">
        <f t="shared" si="112"/>
        <v>4.32</v>
      </c>
      <c r="P480" s="23">
        <f t="shared" si="122"/>
        <v>0.30857142857142861</v>
      </c>
      <c r="Q480" s="23">
        <f t="shared" si="124"/>
        <v>126.3562202380952</v>
      </c>
      <c r="R480" s="23">
        <f t="shared" si="125"/>
        <v>74.162371031746019</v>
      </c>
      <c r="S480">
        <f t="shared" si="123"/>
        <v>0</v>
      </c>
      <c r="T480">
        <f t="shared" si="123"/>
        <v>0</v>
      </c>
    </row>
    <row r="481" spans="1:20" x14ac:dyDescent="0.35">
      <c r="A481" s="181">
        <v>42112</v>
      </c>
      <c r="B481" s="182">
        <v>0</v>
      </c>
      <c r="C481" s="20">
        <f t="shared" si="113"/>
        <v>0</v>
      </c>
      <c r="D481" s="20">
        <f t="shared" si="111"/>
        <v>0.45</v>
      </c>
      <c r="E481" s="20">
        <f t="shared" si="126"/>
        <v>129.01999999999899</v>
      </c>
      <c r="F481" s="21">
        <v>190000</v>
      </c>
      <c r="G481" s="22">
        <f t="shared" si="114"/>
        <v>0</v>
      </c>
      <c r="H481" s="23">
        <f t="shared" si="115"/>
        <v>0</v>
      </c>
      <c r="I481">
        <f t="shared" si="116"/>
        <v>0</v>
      </c>
      <c r="J481">
        <f t="shared" si="117"/>
        <v>0</v>
      </c>
      <c r="K481" s="23">
        <f t="shared" si="118"/>
        <v>0</v>
      </c>
      <c r="L481" s="23">
        <f t="shared" si="119"/>
        <v>0</v>
      </c>
      <c r="M481">
        <f t="shared" si="120"/>
        <v>1200</v>
      </c>
      <c r="N481" s="23">
        <f t="shared" si="121"/>
        <v>4.32</v>
      </c>
      <c r="O481" s="23">
        <f t="shared" si="112"/>
        <v>4.32</v>
      </c>
      <c r="P481" s="23">
        <f t="shared" si="122"/>
        <v>0.30857142857142861</v>
      </c>
      <c r="Q481" s="23">
        <f t="shared" si="124"/>
        <v>126.66479166666663</v>
      </c>
      <c r="R481" s="23">
        <f t="shared" si="125"/>
        <v>74.470942460317445</v>
      </c>
      <c r="S481">
        <f t="shared" si="123"/>
        <v>0</v>
      </c>
      <c r="T481">
        <f t="shared" si="123"/>
        <v>0</v>
      </c>
    </row>
    <row r="482" spans="1:20" x14ac:dyDescent="0.35">
      <c r="A482" s="181">
        <v>42113</v>
      </c>
      <c r="B482" s="182">
        <v>0</v>
      </c>
      <c r="C482" s="20">
        <f t="shared" si="113"/>
        <v>0</v>
      </c>
      <c r="D482" s="20">
        <f t="shared" si="111"/>
        <v>0.45</v>
      </c>
      <c r="E482" s="20">
        <f t="shared" si="126"/>
        <v>128.569999999999</v>
      </c>
      <c r="F482" s="21">
        <v>190000</v>
      </c>
      <c r="G482" s="22">
        <f t="shared" si="114"/>
        <v>0</v>
      </c>
      <c r="H482" s="23">
        <f t="shared" si="115"/>
        <v>0</v>
      </c>
      <c r="I482">
        <f t="shared" si="116"/>
        <v>0</v>
      </c>
      <c r="J482">
        <f t="shared" si="117"/>
        <v>0</v>
      </c>
      <c r="K482" s="23">
        <f t="shared" si="118"/>
        <v>0</v>
      </c>
      <c r="L482" s="23">
        <f t="shared" si="119"/>
        <v>0</v>
      </c>
      <c r="M482">
        <f t="shared" si="120"/>
        <v>1200</v>
      </c>
      <c r="N482" s="23">
        <f t="shared" si="121"/>
        <v>4.32</v>
      </c>
      <c r="O482" s="23">
        <f t="shared" si="112"/>
        <v>4.32</v>
      </c>
      <c r="P482" s="23">
        <f t="shared" si="122"/>
        <v>0.30857142857142861</v>
      </c>
      <c r="Q482" s="23">
        <f t="shared" si="124"/>
        <v>126.97336309523806</v>
      </c>
      <c r="R482" s="23">
        <f t="shared" si="125"/>
        <v>74.779513888888872</v>
      </c>
      <c r="S482">
        <f t="shared" si="123"/>
        <v>0</v>
      </c>
      <c r="T482">
        <f t="shared" si="123"/>
        <v>0</v>
      </c>
    </row>
    <row r="483" spans="1:20" x14ac:dyDescent="0.35">
      <c r="A483" s="181">
        <v>42114</v>
      </c>
      <c r="B483" s="182">
        <v>1.1000000000000001</v>
      </c>
      <c r="C483" s="20">
        <f t="shared" si="113"/>
        <v>0.11</v>
      </c>
      <c r="D483" s="20">
        <f t="shared" si="111"/>
        <v>0.45</v>
      </c>
      <c r="E483" s="20">
        <f t="shared" si="126"/>
        <v>128.22999999999902</v>
      </c>
      <c r="F483" s="21">
        <v>190000</v>
      </c>
      <c r="G483" s="22">
        <f t="shared" si="114"/>
        <v>29027.777777777777</v>
      </c>
      <c r="H483" s="23">
        <f t="shared" si="115"/>
        <v>2.9027777777777777E-2</v>
      </c>
      <c r="I483">
        <f t="shared" si="116"/>
        <v>550</v>
      </c>
      <c r="J483">
        <f t="shared" si="117"/>
        <v>0.55000000000000004</v>
      </c>
      <c r="K483" s="23">
        <f t="shared" si="118"/>
        <v>1100000</v>
      </c>
      <c r="L483" s="23">
        <f t="shared" si="119"/>
        <v>1.1000000000000001</v>
      </c>
      <c r="M483">
        <f t="shared" si="120"/>
        <v>1200</v>
      </c>
      <c r="N483" s="23">
        <f t="shared" si="121"/>
        <v>4.32</v>
      </c>
      <c r="O483" s="23">
        <f t="shared" si="112"/>
        <v>5.4490277777777774</v>
      </c>
      <c r="P483" s="23">
        <f t="shared" si="122"/>
        <v>0.38921626984126984</v>
      </c>
      <c r="Q483" s="23">
        <f t="shared" si="124"/>
        <v>127.36257936507933</v>
      </c>
      <c r="R483" s="23">
        <f t="shared" si="125"/>
        <v>75.168730158730142</v>
      </c>
      <c r="S483">
        <f t="shared" si="123"/>
        <v>0</v>
      </c>
      <c r="T483">
        <f t="shared" si="123"/>
        <v>0</v>
      </c>
    </row>
    <row r="484" spans="1:20" x14ac:dyDescent="0.35">
      <c r="A484" s="181">
        <v>42115</v>
      </c>
      <c r="B484" s="182">
        <v>0.4</v>
      </c>
      <c r="C484" s="20">
        <f t="shared" si="113"/>
        <v>0.04</v>
      </c>
      <c r="D484" s="20">
        <f t="shared" si="111"/>
        <v>0.45</v>
      </c>
      <c r="E484" s="20">
        <f t="shared" si="126"/>
        <v>127.81999999999901</v>
      </c>
      <c r="F484" s="21">
        <v>190000</v>
      </c>
      <c r="G484" s="22">
        <f t="shared" si="114"/>
        <v>10555.555555555557</v>
      </c>
      <c r="H484" s="23">
        <f t="shared" si="115"/>
        <v>1.0555555555555556E-2</v>
      </c>
      <c r="I484">
        <f t="shared" si="116"/>
        <v>200</v>
      </c>
      <c r="J484">
        <f t="shared" si="117"/>
        <v>0.2</v>
      </c>
      <c r="K484" s="23">
        <f t="shared" si="118"/>
        <v>400000</v>
      </c>
      <c r="L484" s="23">
        <f t="shared" si="119"/>
        <v>0.4</v>
      </c>
      <c r="M484">
        <f t="shared" si="120"/>
        <v>1200</v>
      </c>
      <c r="N484" s="23">
        <f t="shared" si="121"/>
        <v>4.32</v>
      </c>
      <c r="O484" s="23">
        <f t="shared" si="112"/>
        <v>4.7305555555555561</v>
      </c>
      <c r="P484" s="23">
        <f t="shared" si="122"/>
        <v>0.33789682539682547</v>
      </c>
      <c r="Q484" s="23">
        <f t="shared" si="124"/>
        <v>127.70047619047615</v>
      </c>
      <c r="R484" s="23">
        <f t="shared" si="125"/>
        <v>75.506626984126967</v>
      </c>
      <c r="S484">
        <f t="shared" si="123"/>
        <v>0</v>
      </c>
      <c r="T484">
        <f t="shared" si="123"/>
        <v>0</v>
      </c>
    </row>
    <row r="485" spans="1:20" x14ac:dyDescent="0.35">
      <c r="A485" s="181">
        <v>42116</v>
      </c>
      <c r="B485" s="182">
        <v>8.1999999999999993</v>
      </c>
      <c r="C485" s="20">
        <f t="shared" si="113"/>
        <v>0.81999999999999984</v>
      </c>
      <c r="D485" s="20">
        <f t="shared" si="111"/>
        <v>0.45</v>
      </c>
      <c r="E485" s="20">
        <f t="shared" si="126"/>
        <v>128.18999999999903</v>
      </c>
      <c r="F485" s="21">
        <v>190000</v>
      </c>
      <c r="G485" s="22">
        <f t="shared" si="114"/>
        <v>216388.88888888885</v>
      </c>
      <c r="H485" s="23">
        <f t="shared" si="115"/>
        <v>0.21638888888888885</v>
      </c>
      <c r="I485">
        <f t="shared" si="116"/>
        <v>4099.9999999999991</v>
      </c>
      <c r="J485">
        <f t="shared" si="117"/>
        <v>4.0999999999999988</v>
      </c>
      <c r="K485" s="23">
        <f t="shared" si="118"/>
        <v>8199999.9999999972</v>
      </c>
      <c r="L485" s="23">
        <f t="shared" si="119"/>
        <v>8.1999999999999975</v>
      </c>
      <c r="M485">
        <f t="shared" si="120"/>
        <v>1200</v>
      </c>
      <c r="N485" s="23">
        <f t="shared" si="121"/>
        <v>4.32</v>
      </c>
      <c r="O485" s="23">
        <f t="shared" si="112"/>
        <v>12.736388888888886</v>
      </c>
      <c r="P485" s="23">
        <f t="shared" si="122"/>
        <v>0.90974206349206332</v>
      </c>
      <c r="Q485" s="23">
        <f t="shared" si="124"/>
        <v>128.61021825396821</v>
      </c>
      <c r="R485" s="23">
        <f t="shared" si="125"/>
        <v>76.416369047619028</v>
      </c>
      <c r="S485">
        <f t="shared" si="123"/>
        <v>0</v>
      </c>
      <c r="T485">
        <f t="shared" si="123"/>
        <v>0</v>
      </c>
    </row>
    <row r="486" spans="1:20" x14ac:dyDescent="0.35">
      <c r="A486" s="181">
        <v>42117</v>
      </c>
      <c r="B486" s="182">
        <v>8.4</v>
      </c>
      <c r="C486" s="20">
        <f t="shared" si="113"/>
        <v>0.84000000000000008</v>
      </c>
      <c r="D486" s="20">
        <f t="shared" si="111"/>
        <v>0.45</v>
      </c>
      <c r="E486" s="20">
        <f t="shared" si="126"/>
        <v>128.57999999999905</v>
      </c>
      <c r="F486" s="21">
        <v>190000</v>
      </c>
      <c r="G486" s="22">
        <f t="shared" si="114"/>
        <v>221666.66666666672</v>
      </c>
      <c r="H486" s="23">
        <f t="shared" si="115"/>
        <v>0.22166666666666671</v>
      </c>
      <c r="I486">
        <f t="shared" si="116"/>
        <v>4200.0000000000009</v>
      </c>
      <c r="J486">
        <f t="shared" si="117"/>
        <v>4.2000000000000011</v>
      </c>
      <c r="K486" s="23">
        <f t="shared" si="118"/>
        <v>8400000.0000000019</v>
      </c>
      <c r="L486" s="23">
        <f t="shared" si="119"/>
        <v>8.4000000000000021</v>
      </c>
      <c r="M486">
        <f t="shared" si="120"/>
        <v>1200</v>
      </c>
      <c r="N486" s="23">
        <f t="shared" si="121"/>
        <v>4.32</v>
      </c>
      <c r="O486" s="23">
        <f t="shared" si="112"/>
        <v>12.94166666666667</v>
      </c>
      <c r="P486" s="23">
        <f t="shared" si="122"/>
        <v>0.92440476190476217</v>
      </c>
      <c r="Q486" s="23">
        <f t="shared" si="124"/>
        <v>129.53462301587297</v>
      </c>
      <c r="R486" s="23">
        <f t="shared" si="125"/>
        <v>77.340773809523796</v>
      </c>
      <c r="S486">
        <f t="shared" si="123"/>
        <v>0</v>
      </c>
      <c r="T486">
        <f t="shared" si="123"/>
        <v>0</v>
      </c>
    </row>
    <row r="487" spans="1:20" x14ac:dyDescent="0.35">
      <c r="A487" s="181">
        <v>42118</v>
      </c>
      <c r="B487" s="182">
        <v>1.8</v>
      </c>
      <c r="C487" s="20">
        <f t="shared" si="113"/>
        <v>0.18</v>
      </c>
      <c r="D487" s="20">
        <f t="shared" si="111"/>
        <v>0.45</v>
      </c>
      <c r="E487" s="20">
        <f t="shared" si="126"/>
        <v>128.30999999999906</v>
      </c>
      <c r="F487" s="21">
        <v>190000</v>
      </c>
      <c r="G487" s="22">
        <f t="shared" si="114"/>
        <v>47500</v>
      </c>
      <c r="H487" s="23">
        <f t="shared" si="115"/>
        <v>4.7500000000000001E-2</v>
      </c>
      <c r="I487">
        <f t="shared" si="116"/>
        <v>900</v>
      </c>
      <c r="J487">
        <f t="shared" si="117"/>
        <v>0.9</v>
      </c>
      <c r="K487" s="23">
        <f t="shared" si="118"/>
        <v>1800000</v>
      </c>
      <c r="L487" s="23">
        <f t="shared" si="119"/>
        <v>1.8</v>
      </c>
      <c r="M487">
        <f t="shared" si="120"/>
        <v>1200</v>
      </c>
      <c r="N487" s="23">
        <f t="shared" si="121"/>
        <v>4.32</v>
      </c>
      <c r="O487" s="23">
        <f t="shared" si="112"/>
        <v>6.1675000000000004</v>
      </c>
      <c r="P487" s="23">
        <f t="shared" si="122"/>
        <v>0.44053571428571431</v>
      </c>
      <c r="Q487" s="23">
        <f t="shared" si="124"/>
        <v>129.97515873015868</v>
      </c>
      <c r="R487" s="23">
        <f t="shared" si="125"/>
        <v>77.781309523809512</v>
      </c>
      <c r="S487">
        <f t="shared" si="123"/>
        <v>0</v>
      </c>
      <c r="T487">
        <f t="shared" si="123"/>
        <v>0</v>
      </c>
    </row>
    <row r="488" spans="1:20" x14ac:dyDescent="0.35">
      <c r="A488" s="181">
        <v>42119</v>
      </c>
      <c r="B488" s="182">
        <v>0</v>
      </c>
      <c r="C488" s="20">
        <f t="shared" si="113"/>
        <v>0</v>
      </c>
      <c r="D488" s="20">
        <f t="shared" ref="D488:D551" si="127">$B$4/1000</f>
        <v>0.45</v>
      </c>
      <c r="E488" s="20">
        <f t="shared" si="126"/>
        <v>127.85999999999906</v>
      </c>
      <c r="F488" s="21">
        <v>190000</v>
      </c>
      <c r="G488" s="22">
        <f t="shared" si="114"/>
        <v>0</v>
      </c>
      <c r="H488" s="23">
        <f t="shared" si="115"/>
        <v>0</v>
      </c>
      <c r="I488">
        <f t="shared" si="116"/>
        <v>0</v>
      </c>
      <c r="J488">
        <f t="shared" si="117"/>
        <v>0</v>
      </c>
      <c r="K488" s="23">
        <f t="shared" si="118"/>
        <v>0</v>
      </c>
      <c r="L488" s="23">
        <f t="shared" si="119"/>
        <v>0</v>
      </c>
      <c r="M488">
        <f t="shared" si="120"/>
        <v>1200</v>
      </c>
      <c r="N488" s="23">
        <f t="shared" si="121"/>
        <v>4.32</v>
      </c>
      <c r="O488" s="23">
        <f t="shared" si="112"/>
        <v>4.32</v>
      </c>
      <c r="P488" s="23">
        <f t="shared" si="122"/>
        <v>0.30857142857142861</v>
      </c>
      <c r="Q488" s="23">
        <f t="shared" si="124"/>
        <v>130.28373015873012</v>
      </c>
      <c r="R488" s="23">
        <f t="shared" si="125"/>
        <v>78.089880952380938</v>
      </c>
      <c r="S488">
        <f t="shared" si="123"/>
        <v>0</v>
      </c>
      <c r="T488">
        <f t="shared" si="123"/>
        <v>0</v>
      </c>
    </row>
    <row r="489" spans="1:20" x14ac:dyDescent="0.35">
      <c r="A489" s="181">
        <v>42120</v>
      </c>
      <c r="B489" s="182">
        <v>4.2</v>
      </c>
      <c r="C489" s="20">
        <f t="shared" si="113"/>
        <v>0.42000000000000004</v>
      </c>
      <c r="D489" s="20">
        <f t="shared" si="127"/>
        <v>0.45</v>
      </c>
      <c r="E489" s="20">
        <f t="shared" si="126"/>
        <v>127.82999999999906</v>
      </c>
      <c r="F489" s="21">
        <v>190000</v>
      </c>
      <c r="G489" s="22">
        <f t="shared" si="114"/>
        <v>110833.33333333336</v>
      </c>
      <c r="H489" s="23">
        <f t="shared" si="115"/>
        <v>0.11083333333333335</v>
      </c>
      <c r="I489">
        <f t="shared" si="116"/>
        <v>2100.0000000000005</v>
      </c>
      <c r="J489">
        <f t="shared" si="117"/>
        <v>2.1000000000000005</v>
      </c>
      <c r="K489" s="23">
        <f t="shared" si="118"/>
        <v>4200000.0000000009</v>
      </c>
      <c r="L489" s="23">
        <f t="shared" si="119"/>
        <v>4.2000000000000011</v>
      </c>
      <c r="M489">
        <f t="shared" si="120"/>
        <v>1200</v>
      </c>
      <c r="N489" s="23">
        <f t="shared" si="121"/>
        <v>4.32</v>
      </c>
      <c r="O489" s="23">
        <f t="shared" si="112"/>
        <v>8.6308333333333351</v>
      </c>
      <c r="P489" s="23">
        <f t="shared" si="122"/>
        <v>0.61648809523809545</v>
      </c>
      <c r="Q489" s="23">
        <f t="shared" si="124"/>
        <v>130.90021825396821</v>
      </c>
      <c r="R489" s="23">
        <f t="shared" si="125"/>
        <v>78.706369047619035</v>
      </c>
      <c r="S489">
        <f t="shared" si="123"/>
        <v>0</v>
      </c>
      <c r="T489">
        <f t="shared" si="123"/>
        <v>0</v>
      </c>
    </row>
    <row r="490" spans="1:20" x14ac:dyDescent="0.35">
      <c r="A490" s="181">
        <v>42121</v>
      </c>
      <c r="B490" s="182">
        <v>22.4</v>
      </c>
      <c r="C490" s="20">
        <f t="shared" si="113"/>
        <v>2.2399999999999998</v>
      </c>
      <c r="D490" s="20">
        <f t="shared" si="127"/>
        <v>0.45</v>
      </c>
      <c r="E490" s="20">
        <f t="shared" si="126"/>
        <v>129.61999999999907</v>
      </c>
      <c r="F490" s="21">
        <v>190000</v>
      </c>
      <c r="G490" s="22">
        <f t="shared" si="114"/>
        <v>591111.11111111101</v>
      </c>
      <c r="H490" s="23">
        <f t="shared" si="115"/>
        <v>0.59111111111111103</v>
      </c>
      <c r="I490">
        <f t="shared" si="116"/>
        <v>11199.999999999996</v>
      </c>
      <c r="J490">
        <f t="shared" si="117"/>
        <v>11.199999999999996</v>
      </c>
      <c r="K490" s="23">
        <f t="shared" si="118"/>
        <v>22399999.999999993</v>
      </c>
      <c r="L490" s="23">
        <f t="shared" si="119"/>
        <v>22.399999999999991</v>
      </c>
      <c r="M490">
        <f t="shared" si="120"/>
        <v>1200</v>
      </c>
      <c r="N490" s="23">
        <f t="shared" si="121"/>
        <v>4.32</v>
      </c>
      <c r="O490" s="23">
        <f t="shared" si="112"/>
        <v>27.311111111111103</v>
      </c>
      <c r="P490" s="23">
        <f t="shared" si="122"/>
        <v>1.9507936507936503</v>
      </c>
      <c r="Q490" s="23">
        <f t="shared" si="124"/>
        <v>132.85101190476186</v>
      </c>
      <c r="R490" s="23">
        <f t="shared" si="125"/>
        <v>80.657162698412691</v>
      </c>
      <c r="S490">
        <f t="shared" si="123"/>
        <v>0</v>
      </c>
      <c r="T490">
        <f t="shared" si="123"/>
        <v>0</v>
      </c>
    </row>
    <row r="491" spans="1:20" x14ac:dyDescent="0.35">
      <c r="A491" s="181">
        <v>42122</v>
      </c>
      <c r="B491" s="182">
        <v>15.4</v>
      </c>
      <c r="C491" s="20">
        <f t="shared" si="113"/>
        <v>1.54</v>
      </c>
      <c r="D491" s="20">
        <f t="shared" si="127"/>
        <v>0.45</v>
      </c>
      <c r="E491" s="20">
        <f t="shared" si="126"/>
        <v>130.70999999999907</v>
      </c>
      <c r="F491" s="21">
        <v>190000</v>
      </c>
      <c r="G491" s="22">
        <f t="shared" si="114"/>
        <v>406388.88888888888</v>
      </c>
      <c r="H491" s="23">
        <f t="shared" si="115"/>
        <v>0.40638888888888886</v>
      </c>
      <c r="I491">
        <f t="shared" si="116"/>
        <v>7700</v>
      </c>
      <c r="J491">
        <f t="shared" si="117"/>
        <v>7.7</v>
      </c>
      <c r="K491" s="23">
        <f t="shared" si="118"/>
        <v>15400000</v>
      </c>
      <c r="L491" s="23">
        <f t="shared" si="119"/>
        <v>15.4</v>
      </c>
      <c r="M491">
        <f t="shared" si="120"/>
        <v>1200</v>
      </c>
      <c r="N491" s="23">
        <f t="shared" si="121"/>
        <v>4.32</v>
      </c>
      <c r="O491" s="23">
        <f t="shared" si="112"/>
        <v>20.126388888888886</v>
      </c>
      <c r="P491" s="23">
        <f t="shared" si="122"/>
        <v>1.4375992063492062</v>
      </c>
      <c r="Q491" s="23">
        <f t="shared" si="124"/>
        <v>134.28861111111107</v>
      </c>
      <c r="R491" s="23">
        <f t="shared" si="125"/>
        <v>82.094761904761896</v>
      </c>
      <c r="S491">
        <f t="shared" si="123"/>
        <v>0</v>
      </c>
      <c r="T491">
        <f t="shared" si="123"/>
        <v>0</v>
      </c>
    </row>
    <row r="492" spans="1:20" x14ac:dyDescent="0.35">
      <c r="A492" s="181">
        <v>42123</v>
      </c>
      <c r="B492" s="182">
        <v>27.6</v>
      </c>
      <c r="C492" s="20">
        <f t="shared" si="113"/>
        <v>2.5</v>
      </c>
      <c r="D492" s="20">
        <f t="shared" si="127"/>
        <v>0.45</v>
      </c>
      <c r="E492" s="20">
        <f t="shared" si="126"/>
        <v>132.75999999999908</v>
      </c>
      <c r="F492" s="21">
        <v>190000</v>
      </c>
      <c r="G492" s="22">
        <f t="shared" si="114"/>
        <v>659722.22222222225</v>
      </c>
      <c r="H492" s="23">
        <f t="shared" si="115"/>
        <v>0.65972222222222221</v>
      </c>
      <c r="I492">
        <f t="shared" si="116"/>
        <v>12500</v>
      </c>
      <c r="J492">
        <f t="shared" si="117"/>
        <v>12.5</v>
      </c>
      <c r="K492" s="23">
        <f t="shared" si="118"/>
        <v>25000000</v>
      </c>
      <c r="L492" s="23">
        <f t="shared" si="119"/>
        <v>25</v>
      </c>
      <c r="M492">
        <f t="shared" si="120"/>
        <v>1200</v>
      </c>
      <c r="N492" s="23">
        <f t="shared" si="121"/>
        <v>4.32</v>
      </c>
      <c r="O492" s="23">
        <f t="shared" si="112"/>
        <v>29.979722222222222</v>
      </c>
      <c r="P492" s="23">
        <f t="shared" si="122"/>
        <v>2.1414087301587301</v>
      </c>
      <c r="Q492" s="23">
        <f t="shared" si="124"/>
        <v>136.4300198412698</v>
      </c>
      <c r="R492" s="23">
        <f t="shared" si="125"/>
        <v>84.236170634920626</v>
      </c>
      <c r="S492">
        <f t="shared" si="123"/>
        <v>0</v>
      </c>
      <c r="T492">
        <f t="shared" si="123"/>
        <v>0</v>
      </c>
    </row>
    <row r="493" spans="1:20" x14ac:dyDescent="0.35">
      <c r="A493" s="181">
        <v>42124</v>
      </c>
      <c r="B493" s="182">
        <v>4.8</v>
      </c>
      <c r="C493" s="20">
        <f t="shared" si="113"/>
        <v>0.48</v>
      </c>
      <c r="D493" s="20">
        <f t="shared" si="127"/>
        <v>0.45</v>
      </c>
      <c r="E493" s="20">
        <f t="shared" si="126"/>
        <v>132.78999999999908</v>
      </c>
      <c r="F493" s="21">
        <v>190000</v>
      </c>
      <c r="G493" s="22">
        <f t="shared" si="114"/>
        <v>126666.66666666667</v>
      </c>
      <c r="H493" s="23">
        <f t="shared" si="115"/>
        <v>0.12666666666666668</v>
      </c>
      <c r="I493">
        <f t="shared" si="116"/>
        <v>2400</v>
      </c>
      <c r="J493">
        <f t="shared" si="117"/>
        <v>2.4</v>
      </c>
      <c r="K493" s="23">
        <f t="shared" si="118"/>
        <v>4800000</v>
      </c>
      <c r="L493" s="23">
        <f t="shared" si="119"/>
        <v>4.8</v>
      </c>
      <c r="M493">
        <f t="shared" si="120"/>
        <v>1200</v>
      </c>
      <c r="N493" s="23">
        <f t="shared" si="121"/>
        <v>4.32</v>
      </c>
      <c r="O493" s="23">
        <f t="shared" si="112"/>
        <v>9.2466666666666679</v>
      </c>
      <c r="P493" s="23">
        <f t="shared" si="122"/>
        <v>0.66047619047619055</v>
      </c>
      <c r="Q493" s="23">
        <f t="shared" si="124"/>
        <v>137.090496031746</v>
      </c>
      <c r="R493" s="23">
        <f t="shared" si="125"/>
        <v>84.896646825396815</v>
      </c>
      <c r="S493">
        <f t="shared" si="123"/>
        <v>0</v>
      </c>
      <c r="T493">
        <f t="shared" si="123"/>
        <v>0</v>
      </c>
    </row>
    <row r="494" spans="1:20" x14ac:dyDescent="0.35">
      <c r="A494" s="181">
        <v>42125</v>
      </c>
      <c r="B494" s="182">
        <v>0.8</v>
      </c>
      <c r="C494" s="20">
        <f t="shared" si="113"/>
        <v>0.08</v>
      </c>
      <c r="D494" s="20">
        <f t="shared" si="127"/>
        <v>0.45</v>
      </c>
      <c r="E494" s="20">
        <f t="shared" si="126"/>
        <v>132.41999999999911</v>
      </c>
      <c r="F494" s="21">
        <v>190000</v>
      </c>
      <c r="G494" s="22">
        <f t="shared" si="114"/>
        <v>21111.111111111113</v>
      </c>
      <c r="H494" s="23">
        <f t="shared" si="115"/>
        <v>2.1111111111111112E-2</v>
      </c>
      <c r="I494">
        <f t="shared" si="116"/>
        <v>400</v>
      </c>
      <c r="J494">
        <f t="shared" si="117"/>
        <v>0.4</v>
      </c>
      <c r="K494" s="23">
        <f t="shared" si="118"/>
        <v>800000</v>
      </c>
      <c r="L494" s="23">
        <f t="shared" si="119"/>
        <v>0.8</v>
      </c>
      <c r="M494">
        <f t="shared" si="120"/>
        <v>1200</v>
      </c>
      <c r="N494" s="23">
        <f t="shared" si="121"/>
        <v>4.32</v>
      </c>
      <c r="O494" s="23">
        <f t="shared" si="112"/>
        <v>5.141111111111111</v>
      </c>
      <c r="P494" s="23">
        <f t="shared" si="122"/>
        <v>0.36722222222222223</v>
      </c>
      <c r="Q494" s="23">
        <f t="shared" si="124"/>
        <v>137.45771825396821</v>
      </c>
      <c r="R494" s="23">
        <f t="shared" si="125"/>
        <v>85.263869047619039</v>
      </c>
      <c r="S494">
        <f t="shared" si="123"/>
        <v>0</v>
      </c>
      <c r="T494">
        <f t="shared" si="123"/>
        <v>0</v>
      </c>
    </row>
    <row r="495" spans="1:20" x14ac:dyDescent="0.35">
      <c r="A495" s="181">
        <v>42126</v>
      </c>
      <c r="B495" s="182">
        <v>0</v>
      </c>
      <c r="C495" s="20">
        <f t="shared" si="113"/>
        <v>0</v>
      </c>
      <c r="D495" s="20">
        <f t="shared" si="127"/>
        <v>0.45</v>
      </c>
      <c r="E495" s="20">
        <f t="shared" si="126"/>
        <v>131.96999999999912</v>
      </c>
      <c r="F495" s="21">
        <v>190000</v>
      </c>
      <c r="G495" s="22">
        <f t="shared" si="114"/>
        <v>0</v>
      </c>
      <c r="H495" s="23">
        <f t="shared" si="115"/>
        <v>0</v>
      </c>
      <c r="I495">
        <f t="shared" si="116"/>
        <v>0</v>
      </c>
      <c r="J495">
        <f t="shared" si="117"/>
        <v>0</v>
      </c>
      <c r="K495" s="23">
        <f t="shared" si="118"/>
        <v>0</v>
      </c>
      <c r="L495" s="23">
        <f t="shared" si="119"/>
        <v>0</v>
      </c>
      <c r="M495">
        <f t="shared" si="120"/>
        <v>1200</v>
      </c>
      <c r="N495" s="23">
        <f t="shared" si="121"/>
        <v>4.32</v>
      </c>
      <c r="O495" s="23">
        <f t="shared" si="112"/>
        <v>4.32</v>
      </c>
      <c r="P495" s="23">
        <f t="shared" si="122"/>
        <v>0.30857142857142861</v>
      </c>
      <c r="Q495" s="23">
        <f t="shared" si="124"/>
        <v>137.76628968253965</v>
      </c>
      <c r="R495" s="23">
        <f t="shared" si="125"/>
        <v>85.572440476190465</v>
      </c>
      <c r="S495">
        <f t="shared" si="123"/>
        <v>0</v>
      </c>
      <c r="T495">
        <f t="shared" si="123"/>
        <v>0</v>
      </c>
    </row>
    <row r="496" spans="1:20" x14ac:dyDescent="0.35">
      <c r="A496" s="181">
        <v>42127</v>
      </c>
      <c r="B496" s="182">
        <v>0</v>
      </c>
      <c r="C496" s="20">
        <f t="shared" si="113"/>
        <v>0</v>
      </c>
      <c r="D496" s="20">
        <f t="shared" si="127"/>
        <v>0.45</v>
      </c>
      <c r="E496" s="20">
        <f t="shared" si="126"/>
        <v>131.51999999999913</v>
      </c>
      <c r="F496" s="21">
        <v>190000</v>
      </c>
      <c r="G496" s="22">
        <f t="shared" si="114"/>
        <v>0</v>
      </c>
      <c r="H496" s="23">
        <f t="shared" si="115"/>
        <v>0</v>
      </c>
      <c r="I496">
        <f t="shared" si="116"/>
        <v>0</v>
      </c>
      <c r="J496">
        <f t="shared" si="117"/>
        <v>0</v>
      </c>
      <c r="K496" s="23">
        <f t="shared" si="118"/>
        <v>0</v>
      </c>
      <c r="L496" s="23">
        <f t="shared" si="119"/>
        <v>0</v>
      </c>
      <c r="M496">
        <f t="shared" si="120"/>
        <v>1200</v>
      </c>
      <c r="N496" s="23">
        <f t="shared" si="121"/>
        <v>4.32</v>
      </c>
      <c r="O496" s="23">
        <f t="shared" si="112"/>
        <v>4.32</v>
      </c>
      <c r="P496" s="23">
        <f t="shared" si="122"/>
        <v>0.30857142857142861</v>
      </c>
      <c r="Q496" s="23">
        <f t="shared" si="124"/>
        <v>138.07486111111109</v>
      </c>
      <c r="R496" s="23">
        <f t="shared" si="125"/>
        <v>85.881011904761891</v>
      </c>
      <c r="S496">
        <f t="shared" si="123"/>
        <v>0</v>
      </c>
      <c r="T496">
        <f t="shared" si="123"/>
        <v>0</v>
      </c>
    </row>
    <row r="497" spans="1:20" x14ac:dyDescent="0.35">
      <c r="A497" s="181">
        <v>42128</v>
      </c>
      <c r="B497" s="182">
        <v>19.8</v>
      </c>
      <c r="C497" s="20">
        <f t="shared" si="113"/>
        <v>1.9800000000000002</v>
      </c>
      <c r="D497" s="20">
        <f t="shared" si="127"/>
        <v>0.45</v>
      </c>
      <c r="E497" s="20">
        <f t="shared" si="126"/>
        <v>133.04999999999913</v>
      </c>
      <c r="F497" s="21">
        <v>190000</v>
      </c>
      <c r="G497" s="22">
        <f t="shared" si="114"/>
        <v>522500.00000000012</v>
      </c>
      <c r="H497" s="23">
        <f t="shared" si="115"/>
        <v>0.52250000000000008</v>
      </c>
      <c r="I497">
        <f t="shared" si="116"/>
        <v>9900.0000000000018</v>
      </c>
      <c r="J497">
        <f t="shared" si="117"/>
        <v>9.9000000000000021</v>
      </c>
      <c r="K497" s="23">
        <f t="shared" si="118"/>
        <v>19800000.000000004</v>
      </c>
      <c r="L497" s="23">
        <f t="shared" si="119"/>
        <v>19.800000000000004</v>
      </c>
      <c r="M497">
        <f t="shared" si="120"/>
        <v>1200</v>
      </c>
      <c r="N497" s="23">
        <f t="shared" si="121"/>
        <v>4.32</v>
      </c>
      <c r="O497" s="23">
        <f t="shared" si="112"/>
        <v>24.642500000000005</v>
      </c>
      <c r="P497" s="23">
        <f t="shared" si="122"/>
        <v>1.760178571428572</v>
      </c>
      <c r="Q497" s="23">
        <f t="shared" si="124"/>
        <v>139.83503968253967</v>
      </c>
      <c r="R497" s="23">
        <f t="shared" si="125"/>
        <v>87.641190476190459</v>
      </c>
      <c r="S497">
        <f t="shared" si="123"/>
        <v>0</v>
      </c>
      <c r="T497">
        <f t="shared" si="123"/>
        <v>0</v>
      </c>
    </row>
    <row r="498" spans="1:20" x14ac:dyDescent="0.35">
      <c r="A498" s="181">
        <v>42129</v>
      </c>
      <c r="B498" s="182">
        <v>0.4</v>
      </c>
      <c r="C498" s="20">
        <f t="shared" si="113"/>
        <v>0.04</v>
      </c>
      <c r="D498" s="20">
        <f t="shared" si="127"/>
        <v>0.45</v>
      </c>
      <c r="E498" s="20">
        <f t="shared" si="126"/>
        <v>132.63999999999913</v>
      </c>
      <c r="F498" s="21">
        <v>190000</v>
      </c>
      <c r="G498" s="22">
        <f t="shared" si="114"/>
        <v>10555.555555555557</v>
      </c>
      <c r="H498" s="23">
        <f t="shared" si="115"/>
        <v>1.0555555555555556E-2</v>
      </c>
      <c r="I498">
        <f t="shared" si="116"/>
        <v>200</v>
      </c>
      <c r="J498">
        <f t="shared" si="117"/>
        <v>0.2</v>
      </c>
      <c r="K498" s="23">
        <f t="shared" si="118"/>
        <v>400000</v>
      </c>
      <c r="L498" s="23">
        <f t="shared" si="119"/>
        <v>0.4</v>
      </c>
      <c r="M498">
        <f t="shared" si="120"/>
        <v>1200</v>
      </c>
      <c r="N498" s="23">
        <f t="shared" si="121"/>
        <v>4.32</v>
      </c>
      <c r="O498" s="23">
        <f t="shared" si="112"/>
        <v>4.7305555555555561</v>
      </c>
      <c r="P498" s="23">
        <f t="shared" si="122"/>
        <v>0.33789682539682547</v>
      </c>
      <c r="Q498" s="23">
        <f t="shared" si="124"/>
        <v>140.1729365079365</v>
      </c>
      <c r="R498" s="23">
        <f t="shared" si="125"/>
        <v>87.979087301587285</v>
      </c>
      <c r="S498">
        <f t="shared" si="123"/>
        <v>0</v>
      </c>
      <c r="T498">
        <f t="shared" si="123"/>
        <v>0</v>
      </c>
    </row>
    <row r="499" spans="1:20" x14ac:dyDescent="0.35">
      <c r="A499" s="181">
        <v>42130</v>
      </c>
      <c r="B499" s="182">
        <v>0</v>
      </c>
      <c r="C499" s="20">
        <f t="shared" si="113"/>
        <v>0</v>
      </c>
      <c r="D499" s="20">
        <f t="shared" si="127"/>
        <v>0.45</v>
      </c>
      <c r="E499" s="20">
        <f t="shared" si="126"/>
        <v>132.18999999999915</v>
      </c>
      <c r="F499" s="21">
        <v>190000</v>
      </c>
      <c r="G499" s="22">
        <f t="shared" si="114"/>
        <v>0</v>
      </c>
      <c r="H499" s="23">
        <f t="shared" si="115"/>
        <v>0</v>
      </c>
      <c r="I499">
        <f t="shared" si="116"/>
        <v>0</v>
      </c>
      <c r="J499">
        <f t="shared" si="117"/>
        <v>0</v>
      </c>
      <c r="K499" s="23">
        <f t="shared" si="118"/>
        <v>0</v>
      </c>
      <c r="L499" s="23">
        <f t="shared" si="119"/>
        <v>0</v>
      </c>
      <c r="M499">
        <f t="shared" si="120"/>
        <v>1200</v>
      </c>
      <c r="N499" s="23">
        <f t="shared" si="121"/>
        <v>4.32</v>
      </c>
      <c r="O499" s="23">
        <f t="shared" si="112"/>
        <v>4.32</v>
      </c>
      <c r="P499" s="23">
        <f t="shared" si="122"/>
        <v>0.30857142857142861</v>
      </c>
      <c r="Q499" s="23">
        <f t="shared" si="124"/>
        <v>140.48150793650794</v>
      </c>
      <c r="R499" s="23">
        <f t="shared" si="125"/>
        <v>88.287658730158711</v>
      </c>
      <c r="S499">
        <f t="shared" si="123"/>
        <v>0</v>
      </c>
      <c r="T499">
        <f t="shared" si="123"/>
        <v>0</v>
      </c>
    </row>
    <row r="500" spans="1:20" x14ac:dyDescent="0.35">
      <c r="A500" s="181">
        <v>42131</v>
      </c>
      <c r="B500" s="182">
        <v>0</v>
      </c>
      <c r="C500" s="20">
        <f t="shared" si="113"/>
        <v>0</v>
      </c>
      <c r="D500" s="20">
        <f t="shared" si="127"/>
        <v>0.45</v>
      </c>
      <c r="E500" s="20">
        <f t="shared" si="126"/>
        <v>131.73999999999916</v>
      </c>
      <c r="F500" s="21">
        <v>190000</v>
      </c>
      <c r="G500" s="22">
        <f t="shared" si="114"/>
        <v>0</v>
      </c>
      <c r="H500" s="23">
        <f t="shared" si="115"/>
        <v>0</v>
      </c>
      <c r="I500">
        <f t="shared" si="116"/>
        <v>0</v>
      </c>
      <c r="J500">
        <f t="shared" si="117"/>
        <v>0</v>
      </c>
      <c r="K500" s="23">
        <f t="shared" si="118"/>
        <v>0</v>
      </c>
      <c r="L500" s="23">
        <f t="shared" si="119"/>
        <v>0</v>
      </c>
      <c r="M500">
        <f t="shared" si="120"/>
        <v>1200</v>
      </c>
      <c r="N500" s="23">
        <f t="shared" si="121"/>
        <v>4.32</v>
      </c>
      <c r="O500" s="23">
        <f t="shared" si="112"/>
        <v>4.32</v>
      </c>
      <c r="P500" s="23">
        <f t="shared" si="122"/>
        <v>0.30857142857142861</v>
      </c>
      <c r="Q500" s="23">
        <f t="shared" si="124"/>
        <v>140.79007936507938</v>
      </c>
      <c r="R500" s="23">
        <f t="shared" si="125"/>
        <v>88.596230158730137</v>
      </c>
      <c r="S500">
        <f t="shared" si="123"/>
        <v>0</v>
      </c>
      <c r="T500">
        <f t="shared" si="123"/>
        <v>0</v>
      </c>
    </row>
    <row r="501" spans="1:20" x14ac:dyDescent="0.35">
      <c r="A501" s="181">
        <v>42132</v>
      </c>
      <c r="B501" s="182">
        <v>0</v>
      </c>
      <c r="C501" s="20">
        <f t="shared" si="113"/>
        <v>0</v>
      </c>
      <c r="D501" s="20">
        <f t="shared" si="127"/>
        <v>0.45</v>
      </c>
      <c r="E501" s="20">
        <f t="shared" si="126"/>
        <v>131.28999999999917</v>
      </c>
      <c r="F501" s="21">
        <v>190000</v>
      </c>
      <c r="G501" s="22">
        <f t="shared" si="114"/>
        <v>0</v>
      </c>
      <c r="H501" s="23">
        <f t="shared" si="115"/>
        <v>0</v>
      </c>
      <c r="I501">
        <f t="shared" si="116"/>
        <v>0</v>
      </c>
      <c r="J501">
        <f t="shared" si="117"/>
        <v>0</v>
      </c>
      <c r="K501" s="23">
        <f t="shared" si="118"/>
        <v>0</v>
      </c>
      <c r="L501" s="23">
        <f t="shared" si="119"/>
        <v>0</v>
      </c>
      <c r="M501">
        <f t="shared" si="120"/>
        <v>1200</v>
      </c>
      <c r="N501" s="23">
        <f t="shared" si="121"/>
        <v>4.32</v>
      </c>
      <c r="O501" s="23">
        <f t="shared" si="112"/>
        <v>4.32</v>
      </c>
      <c r="P501" s="23">
        <f t="shared" si="122"/>
        <v>0.30857142857142861</v>
      </c>
      <c r="Q501" s="23">
        <f t="shared" si="124"/>
        <v>141.09865079365082</v>
      </c>
      <c r="R501" s="23">
        <f t="shared" si="125"/>
        <v>88.904801587301563</v>
      </c>
      <c r="S501">
        <f t="shared" si="123"/>
        <v>0</v>
      </c>
      <c r="T501">
        <f t="shared" si="123"/>
        <v>0</v>
      </c>
    </row>
    <row r="502" spans="1:20" x14ac:dyDescent="0.35">
      <c r="A502" s="181">
        <v>42133</v>
      </c>
      <c r="B502" s="182">
        <v>0</v>
      </c>
      <c r="C502" s="20">
        <f t="shared" si="113"/>
        <v>0</v>
      </c>
      <c r="D502" s="20">
        <f t="shared" si="127"/>
        <v>0.45</v>
      </c>
      <c r="E502" s="20">
        <f t="shared" si="126"/>
        <v>130.83999999999918</v>
      </c>
      <c r="F502" s="21">
        <v>190000</v>
      </c>
      <c r="G502" s="22">
        <f t="shared" si="114"/>
        <v>0</v>
      </c>
      <c r="H502" s="23">
        <f t="shared" si="115"/>
        <v>0</v>
      </c>
      <c r="I502">
        <f t="shared" si="116"/>
        <v>0</v>
      </c>
      <c r="J502">
        <f t="shared" si="117"/>
        <v>0</v>
      </c>
      <c r="K502" s="23">
        <f t="shared" si="118"/>
        <v>0</v>
      </c>
      <c r="L502" s="23">
        <f t="shared" si="119"/>
        <v>0</v>
      </c>
      <c r="M502">
        <f t="shared" si="120"/>
        <v>1200</v>
      </c>
      <c r="N502" s="23">
        <f t="shared" si="121"/>
        <v>4.32</v>
      </c>
      <c r="O502" s="23">
        <f t="shared" si="112"/>
        <v>4.32</v>
      </c>
      <c r="P502" s="23">
        <f t="shared" si="122"/>
        <v>0.30857142857142861</v>
      </c>
      <c r="Q502" s="23">
        <f t="shared" si="124"/>
        <v>141.40722222222226</v>
      </c>
      <c r="R502" s="23">
        <f t="shared" si="125"/>
        <v>89.213373015872989</v>
      </c>
      <c r="S502">
        <f t="shared" si="123"/>
        <v>0</v>
      </c>
      <c r="T502">
        <f t="shared" si="123"/>
        <v>0</v>
      </c>
    </row>
    <row r="503" spans="1:20" x14ac:dyDescent="0.35">
      <c r="A503" s="181">
        <v>42134</v>
      </c>
      <c r="B503" s="182">
        <v>0.4</v>
      </c>
      <c r="C503" s="20">
        <f t="shared" si="113"/>
        <v>0.04</v>
      </c>
      <c r="D503" s="20">
        <f t="shared" si="127"/>
        <v>0.45</v>
      </c>
      <c r="E503" s="20">
        <f t="shared" si="126"/>
        <v>130.42999999999918</v>
      </c>
      <c r="F503" s="21">
        <v>190000</v>
      </c>
      <c r="G503" s="22">
        <f t="shared" si="114"/>
        <v>10555.555555555557</v>
      </c>
      <c r="H503" s="23">
        <f t="shared" si="115"/>
        <v>1.0555555555555556E-2</v>
      </c>
      <c r="I503">
        <f t="shared" si="116"/>
        <v>200</v>
      </c>
      <c r="J503">
        <f t="shared" si="117"/>
        <v>0.2</v>
      </c>
      <c r="K503" s="23">
        <f t="shared" si="118"/>
        <v>400000</v>
      </c>
      <c r="L503" s="23">
        <f t="shared" si="119"/>
        <v>0.4</v>
      </c>
      <c r="M503">
        <f t="shared" si="120"/>
        <v>1200</v>
      </c>
      <c r="N503" s="23">
        <f t="shared" si="121"/>
        <v>4.32</v>
      </c>
      <c r="O503" s="23">
        <f t="shared" si="112"/>
        <v>4.7305555555555561</v>
      </c>
      <c r="P503" s="23">
        <f t="shared" si="122"/>
        <v>0.33789682539682547</v>
      </c>
      <c r="Q503" s="23">
        <f t="shared" si="124"/>
        <v>141.74511904761908</v>
      </c>
      <c r="R503" s="23">
        <f t="shared" si="125"/>
        <v>89.551269841269814</v>
      </c>
      <c r="S503">
        <f t="shared" si="123"/>
        <v>0</v>
      </c>
      <c r="T503">
        <f t="shared" si="123"/>
        <v>0</v>
      </c>
    </row>
    <row r="504" spans="1:20" x14ac:dyDescent="0.35">
      <c r="A504" s="181">
        <v>42135</v>
      </c>
      <c r="B504" s="182">
        <v>0</v>
      </c>
      <c r="C504" s="20">
        <f t="shared" si="113"/>
        <v>0</v>
      </c>
      <c r="D504" s="20">
        <f t="shared" si="127"/>
        <v>0.45</v>
      </c>
      <c r="E504" s="20">
        <f t="shared" si="126"/>
        <v>129.97999999999919</v>
      </c>
      <c r="F504" s="21">
        <v>190000</v>
      </c>
      <c r="G504" s="22">
        <f t="shared" si="114"/>
        <v>0</v>
      </c>
      <c r="H504" s="23">
        <f t="shared" si="115"/>
        <v>0</v>
      </c>
      <c r="I504">
        <f t="shared" si="116"/>
        <v>0</v>
      </c>
      <c r="J504">
        <f t="shared" si="117"/>
        <v>0</v>
      </c>
      <c r="K504" s="23">
        <f t="shared" si="118"/>
        <v>0</v>
      </c>
      <c r="L504" s="23">
        <f t="shared" si="119"/>
        <v>0</v>
      </c>
      <c r="M504">
        <f t="shared" si="120"/>
        <v>1200</v>
      </c>
      <c r="N504" s="23">
        <f t="shared" si="121"/>
        <v>4.32</v>
      </c>
      <c r="O504" s="23">
        <f t="shared" si="112"/>
        <v>4.32</v>
      </c>
      <c r="P504" s="23">
        <f t="shared" si="122"/>
        <v>0.30857142857142861</v>
      </c>
      <c r="Q504" s="23">
        <f t="shared" si="124"/>
        <v>142.05369047619052</v>
      </c>
      <c r="R504" s="23">
        <f t="shared" si="125"/>
        <v>89.85984126984124</v>
      </c>
      <c r="S504">
        <f t="shared" si="123"/>
        <v>0</v>
      </c>
      <c r="T504">
        <f t="shared" si="123"/>
        <v>0</v>
      </c>
    </row>
    <row r="505" spans="1:20" x14ac:dyDescent="0.35">
      <c r="A505" s="181">
        <v>42136</v>
      </c>
      <c r="B505" s="182">
        <v>0</v>
      </c>
      <c r="C505" s="20">
        <f t="shared" si="113"/>
        <v>0</v>
      </c>
      <c r="D505" s="20">
        <f t="shared" si="127"/>
        <v>0.45</v>
      </c>
      <c r="E505" s="20">
        <f t="shared" si="126"/>
        <v>129.52999999999921</v>
      </c>
      <c r="F505" s="21">
        <v>190000</v>
      </c>
      <c r="G505" s="22">
        <f t="shared" si="114"/>
        <v>0</v>
      </c>
      <c r="H505" s="23">
        <f t="shared" si="115"/>
        <v>0</v>
      </c>
      <c r="I505">
        <f t="shared" si="116"/>
        <v>0</v>
      </c>
      <c r="J505">
        <f t="shared" si="117"/>
        <v>0</v>
      </c>
      <c r="K505" s="23">
        <f t="shared" si="118"/>
        <v>0</v>
      </c>
      <c r="L505" s="23">
        <f t="shared" si="119"/>
        <v>0</v>
      </c>
      <c r="M505">
        <f t="shared" si="120"/>
        <v>1200</v>
      </c>
      <c r="N505" s="23">
        <f t="shared" si="121"/>
        <v>4.32</v>
      </c>
      <c r="O505" s="23">
        <f t="shared" si="112"/>
        <v>4.32</v>
      </c>
      <c r="P505" s="23">
        <f t="shared" si="122"/>
        <v>0.30857142857142861</v>
      </c>
      <c r="Q505" s="23">
        <f t="shared" si="124"/>
        <v>142.36226190476197</v>
      </c>
      <c r="R505" s="23">
        <f t="shared" si="125"/>
        <v>90.168412698412666</v>
      </c>
      <c r="S505">
        <f t="shared" si="123"/>
        <v>0</v>
      </c>
      <c r="T505">
        <f t="shared" si="123"/>
        <v>0</v>
      </c>
    </row>
    <row r="506" spans="1:20" x14ac:dyDescent="0.35">
      <c r="A506" s="181">
        <v>42137</v>
      </c>
      <c r="B506" s="182">
        <v>0</v>
      </c>
      <c r="C506" s="20">
        <f t="shared" si="113"/>
        <v>0</v>
      </c>
      <c r="D506" s="20">
        <f t="shared" si="127"/>
        <v>0.45</v>
      </c>
      <c r="E506" s="20">
        <f t="shared" si="126"/>
        <v>129.07999999999922</v>
      </c>
      <c r="F506" s="21">
        <v>190000</v>
      </c>
      <c r="G506" s="22">
        <f t="shared" si="114"/>
        <v>0</v>
      </c>
      <c r="H506" s="23">
        <f t="shared" si="115"/>
        <v>0</v>
      </c>
      <c r="I506">
        <f t="shared" si="116"/>
        <v>0</v>
      </c>
      <c r="J506">
        <f t="shared" si="117"/>
        <v>0</v>
      </c>
      <c r="K506" s="23">
        <f t="shared" si="118"/>
        <v>0</v>
      </c>
      <c r="L506" s="23">
        <f t="shared" si="119"/>
        <v>0</v>
      </c>
      <c r="M506">
        <f t="shared" si="120"/>
        <v>1200</v>
      </c>
      <c r="N506" s="23">
        <f t="shared" si="121"/>
        <v>4.32</v>
      </c>
      <c r="O506" s="23">
        <f t="shared" si="112"/>
        <v>4.32</v>
      </c>
      <c r="P506" s="23">
        <f t="shared" si="122"/>
        <v>0.30857142857142861</v>
      </c>
      <c r="Q506" s="23">
        <f t="shared" si="124"/>
        <v>142.67083333333341</v>
      </c>
      <c r="R506" s="23">
        <f t="shared" si="125"/>
        <v>90.476984126984092</v>
      </c>
      <c r="S506">
        <f t="shared" si="123"/>
        <v>0</v>
      </c>
      <c r="T506">
        <f t="shared" si="123"/>
        <v>0</v>
      </c>
    </row>
    <row r="507" spans="1:20" x14ac:dyDescent="0.35">
      <c r="A507" s="181">
        <v>42138</v>
      </c>
      <c r="B507" s="182">
        <v>0</v>
      </c>
      <c r="C507" s="20">
        <f t="shared" si="113"/>
        <v>0</v>
      </c>
      <c r="D507" s="20">
        <f t="shared" si="127"/>
        <v>0.45</v>
      </c>
      <c r="E507" s="20">
        <f t="shared" si="126"/>
        <v>128.62999999999923</v>
      </c>
      <c r="F507" s="21">
        <v>190000</v>
      </c>
      <c r="G507" s="22">
        <f t="shared" si="114"/>
        <v>0</v>
      </c>
      <c r="H507" s="23">
        <f t="shared" si="115"/>
        <v>0</v>
      </c>
      <c r="I507">
        <f t="shared" si="116"/>
        <v>0</v>
      </c>
      <c r="J507">
        <f t="shared" si="117"/>
        <v>0</v>
      </c>
      <c r="K507" s="23">
        <f t="shared" si="118"/>
        <v>0</v>
      </c>
      <c r="L507" s="23">
        <f t="shared" si="119"/>
        <v>0</v>
      </c>
      <c r="M507">
        <f t="shared" si="120"/>
        <v>1200</v>
      </c>
      <c r="N507" s="23">
        <f t="shared" si="121"/>
        <v>4.32</v>
      </c>
      <c r="O507" s="23">
        <f t="shared" si="112"/>
        <v>4.32</v>
      </c>
      <c r="P507" s="23">
        <f t="shared" si="122"/>
        <v>0.30857142857142861</v>
      </c>
      <c r="Q507" s="23">
        <f t="shared" si="124"/>
        <v>142.97940476190485</v>
      </c>
      <c r="R507" s="23">
        <f t="shared" si="125"/>
        <v>90.785555555555518</v>
      </c>
      <c r="S507">
        <f t="shared" si="123"/>
        <v>0</v>
      </c>
      <c r="T507">
        <f t="shared" si="123"/>
        <v>0</v>
      </c>
    </row>
    <row r="508" spans="1:20" x14ac:dyDescent="0.35">
      <c r="A508" s="181">
        <v>42139</v>
      </c>
      <c r="B508" s="182">
        <v>0</v>
      </c>
      <c r="C508" s="20">
        <f t="shared" si="113"/>
        <v>0</v>
      </c>
      <c r="D508" s="20">
        <f t="shared" si="127"/>
        <v>0.45</v>
      </c>
      <c r="E508" s="20">
        <f t="shared" si="126"/>
        <v>128.17999999999924</v>
      </c>
      <c r="F508" s="21">
        <v>190000</v>
      </c>
      <c r="G508" s="22">
        <f t="shared" si="114"/>
        <v>0</v>
      </c>
      <c r="H508" s="23">
        <f t="shared" si="115"/>
        <v>0</v>
      </c>
      <c r="I508">
        <f t="shared" si="116"/>
        <v>0</v>
      </c>
      <c r="J508">
        <f t="shared" si="117"/>
        <v>0</v>
      </c>
      <c r="K508" s="23">
        <f t="shared" si="118"/>
        <v>0</v>
      </c>
      <c r="L508" s="23">
        <f t="shared" si="119"/>
        <v>0</v>
      </c>
      <c r="M508">
        <f t="shared" si="120"/>
        <v>1200</v>
      </c>
      <c r="N508" s="23">
        <f t="shared" si="121"/>
        <v>4.32</v>
      </c>
      <c r="O508" s="23">
        <f t="shared" si="112"/>
        <v>4.32</v>
      </c>
      <c r="P508" s="23">
        <f t="shared" si="122"/>
        <v>0.30857142857142861</v>
      </c>
      <c r="Q508" s="23">
        <f t="shared" si="124"/>
        <v>143.28797619047629</v>
      </c>
      <c r="R508" s="23">
        <f t="shared" si="125"/>
        <v>91.094126984126945</v>
      </c>
      <c r="S508">
        <f t="shared" si="123"/>
        <v>0</v>
      </c>
      <c r="T508">
        <f t="shared" si="123"/>
        <v>0</v>
      </c>
    </row>
    <row r="509" spans="1:20" x14ac:dyDescent="0.35">
      <c r="A509" s="181">
        <v>42140</v>
      </c>
      <c r="B509" s="182">
        <v>0.2</v>
      </c>
      <c r="C509" s="20">
        <f t="shared" si="113"/>
        <v>0.02</v>
      </c>
      <c r="D509" s="20">
        <f t="shared" si="127"/>
        <v>0.45</v>
      </c>
      <c r="E509" s="20">
        <f t="shared" si="126"/>
        <v>127.74999999999925</v>
      </c>
      <c r="F509" s="21">
        <v>190000</v>
      </c>
      <c r="G509" s="22">
        <f t="shared" si="114"/>
        <v>5277.7777777777783</v>
      </c>
      <c r="H509" s="23">
        <f t="shared" si="115"/>
        <v>5.2777777777777779E-3</v>
      </c>
      <c r="I509">
        <f t="shared" si="116"/>
        <v>100</v>
      </c>
      <c r="J509">
        <f t="shared" si="117"/>
        <v>0.1</v>
      </c>
      <c r="K509" s="23">
        <f t="shared" si="118"/>
        <v>200000</v>
      </c>
      <c r="L509" s="23">
        <f t="shared" si="119"/>
        <v>0.2</v>
      </c>
      <c r="M509">
        <f t="shared" si="120"/>
        <v>1200</v>
      </c>
      <c r="N509" s="23">
        <f t="shared" si="121"/>
        <v>4.32</v>
      </c>
      <c r="O509" s="23">
        <f t="shared" si="112"/>
        <v>4.5252777777777782</v>
      </c>
      <c r="P509" s="23">
        <f t="shared" si="122"/>
        <v>0.32323412698412701</v>
      </c>
      <c r="Q509" s="23">
        <f t="shared" si="124"/>
        <v>143.6112103174604</v>
      </c>
      <c r="R509" s="23">
        <f t="shared" si="125"/>
        <v>91.417361111111077</v>
      </c>
      <c r="S509">
        <f t="shared" si="123"/>
        <v>0</v>
      </c>
      <c r="T509">
        <f t="shared" si="123"/>
        <v>0</v>
      </c>
    </row>
    <row r="510" spans="1:20" x14ac:dyDescent="0.35">
      <c r="A510" s="181">
        <v>42141</v>
      </c>
      <c r="B510" s="182">
        <v>0</v>
      </c>
      <c r="C510" s="20">
        <f t="shared" si="113"/>
        <v>0</v>
      </c>
      <c r="D510" s="20">
        <f t="shared" si="127"/>
        <v>0.45</v>
      </c>
      <c r="E510" s="20">
        <f t="shared" si="126"/>
        <v>127.29999999999924</v>
      </c>
      <c r="F510" s="21">
        <v>190000</v>
      </c>
      <c r="G510" s="22">
        <f t="shared" si="114"/>
        <v>0</v>
      </c>
      <c r="H510" s="23">
        <f t="shared" si="115"/>
        <v>0</v>
      </c>
      <c r="I510">
        <f t="shared" si="116"/>
        <v>0</v>
      </c>
      <c r="J510">
        <f t="shared" si="117"/>
        <v>0</v>
      </c>
      <c r="K510" s="23">
        <f t="shared" si="118"/>
        <v>0</v>
      </c>
      <c r="L510" s="23">
        <f t="shared" si="119"/>
        <v>0</v>
      </c>
      <c r="M510">
        <f t="shared" si="120"/>
        <v>1200</v>
      </c>
      <c r="N510" s="23">
        <f t="shared" si="121"/>
        <v>4.32</v>
      </c>
      <c r="O510" s="23">
        <f t="shared" si="112"/>
        <v>4.32</v>
      </c>
      <c r="P510" s="23">
        <f t="shared" si="122"/>
        <v>0.30857142857142861</v>
      </c>
      <c r="Q510" s="23">
        <f t="shared" si="124"/>
        <v>143.91978174603184</v>
      </c>
      <c r="R510" s="23">
        <f t="shared" si="125"/>
        <v>91.725932539682503</v>
      </c>
      <c r="S510">
        <f t="shared" si="123"/>
        <v>0</v>
      </c>
      <c r="T510">
        <f t="shared" si="123"/>
        <v>0</v>
      </c>
    </row>
    <row r="511" spans="1:20" x14ac:dyDescent="0.35">
      <c r="A511" s="181">
        <v>42142</v>
      </c>
      <c r="B511" s="182">
        <v>0</v>
      </c>
      <c r="C511" s="20">
        <f t="shared" si="113"/>
        <v>0</v>
      </c>
      <c r="D511" s="20">
        <f t="shared" si="127"/>
        <v>0.45</v>
      </c>
      <c r="E511" s="20">
        <f t="shared" si="126"/>
        <v>126.84999999999924</v>
      </c>
      <c r="F511" s="21">
        <v>190000</v>
      </c>
      <c r="G511" s="22">
        <f t="shared" si="114"/>
        <v>0</v>
      </c>
      <c r="H511" s="23">
        <f t="shared" si="115"/>
        <v>0</v>
      </c>
      <c r="I511">
        <f t="shared" si="116"/>
        <v>0</v>
      </c>
      <c r="J511">
        <f t="shared" si="117"/>
        <v>0</v>
      </c>
      <c r="K511" s="23">
        <f t="shared" si="118"/>
        <v>0</v>
      </c>
      <c r="L511" s="23">
        <f t="shared" si="119"/>
        <v>0</v>
      </c>
      <c r="M511">
        <f t="shared" si="120"/>
        <v>1200</v>
      </c>
      <c r="N511" s="23">
        <f t="shared" si="121"/>
        <v>4.32</v>
      </c>
      <c r="O511" s="23">
        <f t="shared" si="112"/>
        <v>4.32</v>
      </c>
      <c r="P511" s="23">
        <f t="shared" si="122"/>
        <v>0.30857142857142861</v>
      </c>
      <c r="Q511" s="23">
        <f t="shared" si="124"/>
        <v>144.22835317460328</v>
      </c>
      <c r="R511" s="23">
        <f t="shared" si="125"/>
        <v>92.034503968253929</v>
      </c>
      <c r="S511">
        <f t="shared" si="123"/>
        <v>0</v>
      </c>
      <c r="T511">
        <f t="shared" si="123"/>
        <v>0</v>
      </c>
    </row>
    <row r="512" spans="1:20" x14ac:dyDescent="0.35">
      <c r="A512" s="181">
        <v>42143</v>
      </c>
      <c r="B512" s="182">
        <v>0</v>
      </c>
      <c r="C512" s="20">
        <f t="shared" si="113"/>
        <v>0</v>
      </c>
      <c r="D512" s="20">
        <f t="shared" si="127"/>
        <v>0.45</v>
      </c>
      <c r="E512" s="20">
        <f t="shared" si="126"/>
        <v>126.39999999999924</v>
      </c>
      <c r="F512" s="21">
        <v>190000</v>
      </c>
      <c r="G512" s="22">
        <f t="shared" si="114"/>
        <v>0</v>
      </c>
      <c r="H512" s="23">
        <f t="shared" si="115"/>
        <v>0</v>
      </c>
      <c r="I512">
        <f t="shared" si="116"/>
        <v>0</v>
      </c>
      <c r="J512">
        <f t="shared" si="117"/>
        <v>0</v>
      </c>
      <c r="K512" s="23">
        <f t="shared" si="118"/>
        <v>0</v>
      </c>
      <c r="L512" s="23">
        <f t="shared" si="119"/>
        <v>0</v>
      </c>
      <c r="M512">
        <f t="shared" si="120"/>
        <v>1200</v>
      </c>
      <c r="N512" s="23">
        <f t="shared" si="121"/>
        <v>4.32</v>
      </c>
      <c r="O512" s="23">
        <f t="shared" si="112"/>
        <v>4.32</v>
      </c>
      <c r="P512" s="23">
        <f t="shared" si="122"/>
        <v>0.30857142857142861</v>
      </c>
      <c r="Q512" s="23">
        <f t="shared" si="124"/>
        <v>144.53692460317473</v>
      </c>
      <c r="R512" s="23">
        <f t="shared" si="125"/>
        <v>92.343075396825355</v>
      </c>
      <c r="S512">
        <f t="shared" si="123"/>
        <v>0</v>
      </c>
      <c r="T512">
        <f t="shared" si="123"/>
        <v>0</v>
      </c>
    </row>
    <row r="513" spans="1:20" x14ac:dyDescent="0.35">
      <c r="A513" s="181">
        <v>42144</v>
      </c>
      <c r="B513" s="182">
        <v>0</v>
      </c>
      <c r="C513" s="20">
        <f t="shared" si="113"/>
        <v>0</v>
      </c>
      <c r="D513" s="20">
        <f t="shared" si="127"/>
        <v>0.45</v>
      </c>
      <c r="E513" s="20">
        <f t="shared" si="126"/>
        <v>125.94999999999924</v>
      </c>
      <c r="F513" s="21">
        <v>190000</v>
      </c>
      <c r="G513" s="22">
        <f t="shared" si="114"/>
        <v>0</v>
      </c>
      <c r="H513" s="23">
        <f t="shared" si="115"/>
        <v>0</v>
      </c>
      <c r="I513">
        <f t="shared" si="116"/>
        <v>0</v>
      </c>
      <c r="J513">
        <f t="shared" si="117"/>
        <v>0</v>
      </c>
      <c r="K513" s="23">
        <f t="shared" si="118"/>
        <v>0</v>
      </c>
      <c r="L513" s="23">
        <f t="shared" si="119"/>
        <v>0</v>
      </c>
      <c r="M513">
        <f t="shared" si="120"/>
        <v>1200</v>
      </c>
      <c r="N513" s="23">
        <f t="shared" si="121"/>
        <v>4.32</v>
      </c>
      <c r="O513" s="23">
        <f t="shared" si="112"/>
        <v>4.32</v>
      </c>
      <c r="P513" s="23">
        <f t="shared" si="122"/>
        <v>0.30857142857142861</v>
      </c>
      <c r="Q513" s="23">
        <f t="shared" si="124"/>
        <v>144.84549603174617</v>
      </c>
      <c r="R513" s="23">
        <f t="shared" si="125"/>
        <v>92.651646825396782</v>
      </c>
      <c r="S513">
        <f t="shared" si="123"/>
        <v>0</v>
      </c>
      <c r="T513">
        <f t="shared" si="123"/>
        <v>0</v>
      </c>
    </row>
    <row r="514" spans="1:20" x14ac:dyDescent="0.35">
      <c r="A514" s="181">
        <v>42145</v>
      </c>
      <c r="B514" s="182">
        <v>0</v>
      </c>
      <c r="C514" s="20">
        <f t="shared" si="113"/>
        <v>0</v>
      </c>
      <c r="D514" s="20">
        <f t="shared" si="127"/>
        <v>0.45</v>
      </c>
      <c r="E514" s="20">
        <f t="shared" si="126"/>
        <v>125.49999999999923</v>
      </c>
      <c r="F514" s="21">
        <v>190000</v>
      </c>
      <c r="G514" s="22">
        <f t="shared" si="114"/>
        <v>0</v>
      </c>
      <c r="H514" s="23">
        <f t="shared" si="115"/>
        <v>0</v>
      </c>
      <c r="I514">
        <f t="shared" si="116"/>
        <v>0</v>
      </c>
      <c r="J514">
        <f t="shared" si="117"/>
        <v>0</v>
      </c>
      <c r="K514" s="23">
        <f t="shared" si="118"/>
        <v>0</v>
      </c>
      <c r="L514" s="23">
        <f t="shared" si="119"/>
        <v>0</v>
      </c>
      <c r="M514">
        <f t="shared" si="120"/>
        <v>1200</v>
      </c>
      <c r="N514" s="23">
        <f t="shared" si="121"/>
        <v>4.32</v>
      </c>
      <c r="O514" s="23">
        <f t="shared" si="112"/>
        <v>4.32</v>
      </c>
      <c r="P514" s="23">
        <f t="shared" si="122"/>
        <v>0.30857142857142861</v>
      </c>
      <c r="Q514" s="23">
        <f t="shared" si="124"/>
        <v>145.15406746031761</v>
      </c>
      <c r="R514" s="23">
        <f t="shared" si="125"/>
        <v>92.960218253968208</v>
      </c>
      <c r="S514">
        <f t="shared" si="123"/>
        <v>0</v>
      </c>
      <c r="T514">
        <f t="shared" si="123"/>
        <v>0</v>
      </c>
    </row>
    <row r="515" spans="1:20" x14ac:dyDescent="0.35">
      <c r="A515" s="181">
        <v>42146</v>
      </c>
      <c r="B515" s="182">
        <v>0.2</v>
      </c>
      <c r="C515" s="20">
        <f t="shared" si="113"/>
        <v>0.02</v>
      </c>
      <c r="D515" s="20">
        <f t="shared" si="127"/>
        <v>0.45</v>
      </c>
      <c r="E515" s="20">
        <f t="shared" si="126"/>
        <v>125.06999999999923</v>
      </c>
      <c r="F515" s="21">
        <v>190000</v>
      </c>
      <c r="G515" s="22">
        <f t="shared" si="114"/>
        <v>5277.7777777777783</v>
      </c>
      <c r="H515" s="23">
        <f t="shared" si="115"/>
        <v>5.2777777777777779E-3</v>
      </c>
      <c r="I515">
        <f t="shared" si="116"/>
        <v>100</v>
      </c>
      <c r="J515">
        <f t="shared" si="117"/>
        <v>0.1</v>
      </c>
      <c r="K515" s="23">
        <f t="shared" si="118"/>
        <v>200000</v>
      </c>
      <c r="L515" s="23">
        <f t="shared" si="119"/>
        <v>0.2</v>
      </c>
      <c r="M515">
        <f t="shared" si="120"/>
        <v>1200</v>
      </c>
      <c r="N515" s="23">
        <f t="shared" si="121"/>
        <v>4.32</v>
      </c>
      <c r="O515" s="23">
        <f t="shared" si="112"/>
        <v>4.5252777777777782</v>
      </c>
      <c r="P515" s="23">
        <f t="shared" si="122"/>
        <v>0.32323412698412701</v>
      </c>
      <c r="Q515" s="23">
        <f t="shared" si="124"/>
        <v>145.47730158730172</v>
      </c>
      <c r="R515" s="23">
        <f t="shared" si="125"/>
        <v>93.28345238095234</v>
      </c>
      <c r="S515">
        <f t="shared" si="123"/>
        <v>0</v>
      </c>
      <c r="T515">
        <f t="shared" si="123"/>
        <v>0</v>
      </c>
    </row>
    <row r="516" spans="1:20" x14ac:dyDescent="0.35">
      <c r="A516" s="181">
        <v>42147</v>
      </c>
      <c r="B516" s="182">
        <v>0.2</v>
      </c>
      <c r="C516" s="20">
        <f t="shared" si="113"/>
        <v>0.02</v>
      </c>
      <c r="D516" s="20">
        <f t="shared" si="127"/>
        <v>0.45</v>
      </c>
      <c r="E516" s="20">
        <f t="shared" si="126"/>
        <v>124.63999999999922</v>
      </c>
      <c r="F516" s="21">
        <v>190000</v>
      </c>
      <c r="G516" s="22">
        <f t="shared" si="114"/>
        <v>5277.7777777777783</v>
      </c>
      <c r="H516" s="23">
        <f t="shared" si="115"/>
        <v>5.2777777777777779E-3</v>
      </c>
      <c r="I516">
        <f t="shared" si="116"/>
        <v>100</v>
      </c>
      <c r="J516">
        <f t="shared" si="117"/>
        <v>0.1</v>
      </c>
      <c r="K516" s="23">
        <f t="shared" si="118"/>
        <v>200000</v>
      </c>
      <c r="L516" s="23">
        <f t="shared" si="119"/>
        <v>0.2</v>
      </c>
      <c r="M516">
        <f t="shared" si="120"/>
        <v>1200</v>
      </c>
      <c r="N516" s="23">
        <f t="shared" si="121"/>
        <v>4.32</v>
      </c>
      <c r="O516" s="23">
        <f t="shared" si="112"/>
        <v>4.5252777777777782</v>
      </c>
      <c r="P516" s="23">
        <f t="shared" si="122"/>
        <v>0.32323412698412701</v>
      </c>
      <c r="Q516" s="23">
        <f t="shared" si="124"/>
        <v>145.80053571428584</v>
      </c>
      <c r="R516" s="23">
        <f t="shared" si="125"/>
        <v>93.606686507936473</v>
      </c>
      <c r="S516">
        <f t="shared" si="123"/>
        <v>0</v>
      </c>
      <c r="T516">
        <f t="shared" si="123"/>
        <v>0</v>
      </c>
    </row>
    <row r="517" spans="1:20" x14ac:dyDescent="0.35">
      <c r="A517" s="181">
        <v>42148</v>
      </c>
      <c r="B517" s="182">
        <v>0</v>
      </c>
      <c r="C517" s="20">
        <f t="shared" si="113"/>
        <v>0</v>
      </c>
      <c r="D517" s="20">
        <f t="shared" si="127"/>
        <v>0.45</v>
      </c>
      <c r="E517" s="20">
        <f t="shared" si="126"/>
        <v>124.18999999999922</v>
      </c>
      <c r="F517" s="21">
        <v>190000</v>
      </c>
      <c r="G517" s="22">
        <f t="shared" si="114"/>
        <v>0</v>
      </c>
      <c r="H517" s="23">
        <f t="shared" si="115"/>
        <v>0</v>
      </c>
      <c r="I517">
        <f t="shared" si="116"/>
        <v>0</v>
      </c>
      <c r="J517">
        <f t="shared" si="117"/>
        <v>0</v>
      </c>
      <c r="K517" s="23">
        <f t="shared" si="118"/>
        <v>0</v>
      </c>
      <c r="L517" s="23">
        <f t="shared" si="119"/>
        <v>0</v>
      </c>
      <c r="M517">
        <f t="shared" si="120"/>
        <v>1200</v>
      </c>
      <c r="N517" s="23">
        <f t="shared" si="121"/>
        <v>4.32</v>
      </c>
      <c r="O517" s="23">
        <f t="shared" si="112"/>
        <v>4.32</v>
      </c>
      <c r="P517" s="23">
        <f t="shared" si="122"/>
        <v>0.30857142857142861</v>
      </c>
      <c r="Q517" s="23">
        <f t="shared" si="124"/>
        <v>146.10910714285728</v>
      </c>
      <c r="R517" s="23">
        <f t="shared" si="125"/>
        <v>93.915257936507899</v>
      </c>
      <c r="S517">
        <f t="shared" si="123"/>
        <v>0</v>
      </c>
      <c r="T517">
        <f t="shared" si="123"/>
        <v>0</v>
      </c>
    </row>
    <row r="518" spans="1:20" x14ac:dyDescent="0.35">
      <c r="A518" s="181">
        <v>42149</v>
      </c>
      <c r="B518" s="182">
        <v>0</v>
      </c>
      <c r="C518" s="20">
        <f t="shared" si="113"/>
        <v>0</v>
      </c>
      <c r="D518" s="20">
        <f t="shared" si="127"/>
        <v>0.45</v>
      </c>
      <c r="E518" s="20">
        <f t="shared" si="126"/>
        <v>123.73999999999921</v>
      </c>
      <c r="F518" s="21">
        <v>190000</v>
      </c>
      <c r="G518" s="22">
        <f t="shared" si="114"/>
        <v>0</v>
      </c>
      <c r="H518" s="23">
        <f t="shared" si="115"/>
        <v>0</v>
      </c>
      <c r="I518">
        <f t="shared" si="116"/>
        <v>0</v>
      </c>
      <c r="J518">
        <f t="shared" si="117"/>
        <v>0</v>
      </c>
      <c r="K518" s="23">
        <f t="shared" si="118"/>
        <v>0</v>
      </c>
      <c r="L518" s="23">
        <f t="shared" si="119"/>
        <v>0</v>
      </c>
      <c r="M518">
        <f t="shared" si="120"/>
        <v>1200</v>
      </c>
      <c r="N518" s="23">
        <f t="shared" si="121"/>
        <v>4.32</v>
      </c>
      <c r="O518" s="23">
        <f t="shared" si="112"/>
        <v>4.32</v>
      </c>
      <c r="P518" s="23">
        <f t="shared" si="122"/>
        <v>0.30857142857142861</v>
      </c>
      <c r="Q518" s="23">
        <f t="shared" si="124"/>
        <v>146.41767857142872</v>
      </c>
      <c r="R518" s="23">
        <f t="shared" si="125"/>
        <v>94.223829365079325</v>
      </c>
      <c r="S518">
        <f t="shared" si="123"/>
        <v>0</v>
      </c>
      <c r="T518">
        <f t="shared" si="123"/>
        <v>0</v>
      </c>
    </row>
    <row r="519" spans="1:20" x14ac:dyDescent="0.35">
      <c r="A519" s="181">
        <v>42150</v>
      </c>
      <c r="B519" s="182">
        <v>0</v>
      </c>
      <c r="C519" s="20">
        <f t="shared" si="113"/>
        <v>0</v>
      </c>
      <c r="D519" s="20">
        <f t="shared" si="127"/>
        <v>0.45</v>
      </c>
      <c r="E519" s="20">
        <f t="shared" si="126"/>
        <v>123.28999999999921</v>
      </c>
      <c r="F519" s="21">
        <v>190000</v>
      </c>
      <c r="G519" s="22">
        <f t="shared" si="114"/>
        <v>0</v>
      </c>
      <c r="H519" s="23">
        <f t="shared" si="115"/>
        <v>0</v>
      </c>
      <c r="I519">
        <f t="shared" si="116"/>
        <v>0</v>
      </c>
      <c r="J519">
        <f t="shared" si="117"/>
        <v>0</v>
      </c>
      <c r="K519" s="23">
        <f t="shared" si="118"/>
        <v>0</v>
      </c>
      <c r="L519" s="23">
        <f t="shared" si="119"/>
        <v>0</v>
      </c>
      <c r="M519">
        <f t="shared" si="120"/>
        <v>1200</v>
      </c>
      <c r="N519" s="23">
        <f t="shared" si="121"/>
        <v>4.32</v>
      </c>
      <c r="O519" s="23">
        <f t="shared" si="112"/>
        <v>4.32</v>
      </c>
      <c r="P519" s="23">
        <f t="shared" si="122"/>
        <v>0.30857142857142861</v>
      </c>
      <c r="Q519" s="23">
        <f t="shared" si="124"/>
        <v>146.72625000000016</v>
      </c>
      <c r="R519" s="23">
        <f t="shared" si="125"/>
        <v>94.532400793650751</v>
      </c>
      <c r="S519">
        <f t="shared" si="123"/>
        <v>0</v>
      </c>
      <c r="T519">
        <f t="shared" si="123"/>
        <v>0</v>
      </c>
    </row>
    <row r="520" spans="1:20" x14ac:dyDescent="0.35">
      <c r="A520" s="181">
        <v>42151</v>
      </c>
      <c r="B520" s="182">
        <v>0</v>
      </c>
      <c r="C520" s="20">
        <f t="shared" si="113"/>
        <v>0</v>
      </c>
      <c r="D520" s="20">
        <f t="shared" si="127"/>
        <v>0.45</v>
      </c>
      <c r="E520" s="20">
        <f t="shared" si="126"/>
        <v>122.83999999999921</v>
      </c>
      <c r="F520" s="21">
        <v>190000</v>
      </c>
      <c r="G520" s="22">
        <f t="shared" si="114"/>
        <v>0</v>
      </c>
      <c r="H520" s="23">
        <f t="shared" si="115"/>
        <v>0</v>
      </c>
      <c r="I520">
        <f t="shared" si="116"/>
        <v>0</v>
      </c>
      <c r="J520">
        <f t="shared" si="117"/>
        <v>0</v>
      </c>
      <c r="K520" s="23">
        <f t="shared" si="118"/>
        <v>0</v>
      </c>
      <c r="L520" s="23">
        <f t="shared" si="119"/>
        <v>0</v>
      </c>
      <c r="M520">
        <f t="shared" si="120"/>
        <v>1200</v>
      </c>
      <c r="N520" s="23">
        <f t="shared" si="121"/>
        <v>4.32</v>
      </c>
      <c r="O520" s="23">
        <f t="shared" si="112"/>
        <v>4.32</v>
      </c>
      <c r="P520" s="23">
        <f t="shared" si="122"/>
        <v>0.30857142857142861</v>
      </c>
      <c r="Q520" s="23">
        <f t="shared" si="124"/>
        <v>147.0348214285716</v>
      </c>
      <c r="R520" s="23">
        <f t="shared" si="125"/>
        <v>94.840972222222177</v>
      </c>
      <c r="S520">
        <f t="shared" si="123"/>
        <v>0</v>
      </c>
      <c r="T520">
        <f t="shared" si="123"/>
        <v>0</v>
      </c>
    </row>
    <row r="521" spans="1:20" x14ac:dyDescent="0.35">
      <c r="A521" s="181">
        <v>42152</v>
      </c>
      <c r="B521" s="182">
        <v>0</v>
      </c>
      <c r="C521" s="20">
        <f t="shared" si="113"/>
        <v>0</v>
      </c>
      <c r="D521" s="20">
        <f t="shared" si="127"/>
        <v>0.45</v>
      </c>
      <c r="E521" s="20">
        <f t="shared" si="126"/>
        <v>122.3899999999992</v>
      </c>
      <c r="F521" s="21">
        <v>190000</v>
      </c>
      <c r="G521" s="22">
        <f t="shared" si="114"/>
        <v>0</v>
      </c>
      <c r="H521" s="23">
        <f t="shared" si="115"/>
        <v>0</v>
      </c>
      <c r="I521">
        <f t="shared" si="116"/>
        <v>0</v>
      </c>
      <c r="J521">
        <f t="shared" si="117"/>
        <v>0</v>
      </c>
      <c r="K521" s="23">
        <f t="shared" si="118"/>
        <v>0</v>
      </c>
      <c r="L521" s="23">
        <f t="shared" si="119"/>
        <v>0</v>
      </c>
      <c r="M521">
        <f t="shared" si="120"/>
        <v>1200</v>
      </c>
      <c r="N521" s="23">
        <f t="shared" si="121"/>
        <v>4.32</v>
      </c>
      <c r="O521" s="23">
        <f t="shared" ref="O521:O584" si="128">N521+L521+H521</f>
        <v>4.32</v>
      </c>
      <c r="P521" s="23">
        <f t="shared" si="122"/>
        <v>0.30857142857142861</v>
      </c>
      <c r="Q521" s="23">
        <f t="shared" si="124"/>
        <v>147.34339285714304</v>
      </c>
      <c r="R521" s="23">
        <f t="shared" si="125"/>
        <v>95.149543650793603</v>
      </c>
      <c r="S521">
        <f t="shared" si="123"/>
        <v>0</v>
      </c>
      <c r="T521">
        <f t="shared" si="123"/>
        <v>0</v>
      </c>
    </row>
    <row r="522" spans="1:20" x14ac:dyDescent="0.35">
      <c r="A522" s="181">
        <v>42153</v>
      </c>
      <c r="B522" s="182">
        <v>0</v>
      </c>
      <c r="C522" s="20">
        <f t="shared" ref="C522:C585" si="129">IF(B522/1000*$B$2&lt;=$B$3,B522/1000*$B$2,$B$3)</f>
        <v>0</v>
      </c>
      <c r="D522" s="20">
        <f t="shared" si="127"/>
        <v>0.45</v>
      </c>
      <c r="E522" s="20">
        <f t="shared" si="126"/>
        <v>121.9399999999992</v>
      </c>
      <c r="F522" s="21">
        <v>190000</v>
      </c>
      <c r="G522" s="22">
        <f t="shared" ref="G522:G585" si="130">F522*C522/$G$1</f>
        <v>0</v>
      </c>
      <c r="H522" s="23">
        <f t="shared" ref="H522:H585" si="131">G522/1000000</f>
        <v>0</v>
      </c>
      <c r="I522">
        <f t="shared" ref="I522:I585" si="132">((C522*1000)*$J$2)/$J$1</f>
        <v>0</v>
      </c>
      <c r="J522">
        <f t="shared" ref="J522:J585" si="133">I522/1000</f>
        <v>0</v>
      </c>
      <c r="K522" s="23">
        <f t="shared" ref="K522:K585" si="134">J522*$J$3*(10^6)</f>
        <v>0</v>
      </c>
      <c r="L522" s="23">
        <f t="shared" ref="L522:L585" si="135">J522*$J$3</f>
        <v>0</v>
      </c>
      <c r="M522">
        <f t="shared" ref="M522:M585" si="136">(24)*$M$1</f>
        <v>1200</v>
      </c>
      <c r="N522" s="23">
        <f t="shared" ref="N522:N585" si="137">(M522*3600)/1000000</f>
        <v>4.32</v>
      </c>
      <c r="O522" s="23">
        <f t="shared" si="128"/>
        <v>4.32</v>
      </c>
      <c r="P522" s="23">
        <f t="shared" ref="P522:P585" si="138">(O522/$P$1)/$P$2</f>
        <v>0.30857142857142861</v>
      </c>
      <c r="Q522" s="23">
        <f t="shared" si="124"/>
        <v>147.65196428571448</v>
      </c>
      <c r="R522" s="23">
        <f t="shared" si="125"/>
        <v>95.458115079365029</v>
      </c>
      <c r="S522">
        <f t="shared" ref="S522:T585" si="139">IF(Q522=0,1,0)</f>
        <v>0</v>
      </c>
      <c r="T522">
        <f t="shared" si="139"/>
        <v>0</v>
      </c>
    </row>
    <row r="523" spans="1:20" x14ac:dyDescent="0.35">
      <c r="A523" s="181">
        <v>42154</v>
      </c>
      <c r="B523" s="182">
        <v>0</v>
      </c>
      <c r="C523" s="20">
        <f t="shared" si="129"/>
        <v>0</v>
      </c>
      <c r="D523" s="20">
        <f t="shared" si="127"/>
        <v>0.45</v>
      </c>
      <c r="E523" s="20">
        <f t="shared" si="126"/>
        <v>121.4899999999992</v>
      </c>
      <c r="F523" s="21">
        <v>190000</v>
      </c>
      <c r="G523" s="22">
        <f t="shared" si="130"/>
        <v>0</v>
      </c>
      <c r="H523" s="23">
        <f t="shared" si="131"/>
        <v>0</v>
      </c>
      <c r="I523">
        <f t="shared" si="132"/>
        <v>0</v>
      </c>
      <c r="J523">
        <f t="shared" si="133"/>
        <v>0</v>
      </c>
      <c r="K523" s="23">
        <f t="shared" si="134"/>
        <v>0</v>
      </c>
      <c r="L523" s="23">
        <f t="shared" si="135"/>
        <v>0</v>
      </c>
      <c r="M523">
        <f t="shared" si="136"/>
        <v>1200</v>
      </c>
      <c r="N523" s="23">
        <f t="shared" si="137"/>
        <v>4.32</v>
      </c>
      <c r="O523" s="23">
        <f t="shared" si="128"/>
        <v>4.32</v>
      </c>
      <c r="P523" s="23">
        <f t="shared" si="138"/>
        <v>0.30857142857142861</v>
      </c>
      <c r="Q523" s="23">
        <f t="shared" ref="Q523:Q586" si="140">IF(Q522+P523&gt;250,0,Q522+P523)</f>
        <v>147.96053571428592</v>
      </c>
      <c r="R523" s="23">
        <f t="shared" ref="R523:R586" si="141">IF(R522+P523&gt;100,0,R522+P523)</f>
        <v>95.766686507936456</v>
      </c>
      <c r="S523">
        <f t="shared" si="139"/>
        <v>0</v>
      </c>
      <c r="T523">
        <f t="shared" si="139"/>
        <v>0</v>
      </c>
    </row>
    <row r="524" spans="1:20" x14ac:dyDescent="0.35">
      <c r="A524" s="181">
        <v>42155</v>
      </c>
      <c r="B524" s="182">
        <v>0</v>
      </c>
      <c r="C524" s="20">
        <f t="shared" si="129"/>
        <v>0</v>
      </c>
      <c r="D524" s="20">
        <f t="shared" si="127"/>
        <v>0.45</v>
      </c>
      <c r="E524" s="20">
        <f t="shared" ref="E524:E587" si="142">E523+C524-D524</f>
        <v>121.0399999999992</v>
      </c>
      <c r="F524" s="21">
        <v>190000</v>
      </c>
      <c r="G524" s="22">
        <f t="shared" si="130"/>
        <v>0</v>
      </c>
      <c r="H524" s="23">
        <f t="shared" si="131"/>
        <v>0</v>
      </c>
      <c r="I524">
        <f t="shared" si="132"/>
        <v>0</v>
      </c>
      <c r="J524">
        <f t="shared" si="133"/>
        <v>0</v>
      </c>
      <c r="K524" s="23">
        <f t="shared" si="134"/>
        <v>0</v>
      </c>
      <c r="L524" s="23">
        <f t="shared" si="135"/>
        <v>0</v>
      </c>
      <c r="M524">
        <f t="shared" si="136"/>
        <v>1200</v>
      </c>
      <c r="N524" s="23">
        <f t="shared" si="137"/>
        <v>4.32</v>
      </c>
      <c r="O524" s="23">
        <f t="shared" si="128"/>
        <v>4.32</v>
      </c>
      <c r="P524" s="23">
        <f t="shared" si="138"/>
        <v>0.30857142857142861</v>
      </c>
      <c r="Q524" s="23">
        <f t="shared" si="140"/>
        <v>148.26910714285737</v>
      </c>
      <c r="R524" s="23">
        <f t="shared" si="141"/>
        <v>96.075257936507882</v>
      </c>
      <c r="S524">
        <f t="shared" si="139"/>
        <v>0</v>
      </c>
      <c r="T524">
        <f t="shared" si="139"/>
        <v>0</v>
      </c>
    </row>
    <row r="525" spans="1:20" x14ac:dyDescent="0.35">
      <c r="A525" s="181">
        <v>42156</v>
      </c>
      <c r="B525" s="182">
        <v>7.4</v>
      </c>
      <c r="C525" s="20">
        <f t="shared" si="129"/>
        <v>0.74</v>
      </c>
      <c r="D525" s="20">
        <f t="shared" si="127"/>
        <v>0.45</v>
      </c>
      <c r="E525" s="20">
        <f t="shared" si="142"/>
        <v>121.32999999999919</v>
      </c>
      <c r="F525" s="21">
        <v>190000</v>
      </c>
      <c r="G525" s="22">
        <f t="shared" si="130"/>
        <v>195277.77777777778</v>
      </c>
      <c r="H525" s="23">
        <f t="shared" si="131"/>
        <v>0.19527777777777777</v>
      </c>
      <c r="I525">
        <f t="shared" si="132"/>
        <v>3700</v>
      </c>
      <c r="J525">
        <f t="shared" si="133"/>
        <v>3.7</v>
      </c>
      <c r="K525" s="23">
        <f t="shared" si="134"/>
        <v>7400000</v>
      </c>
      <c r="L525" s="23">
        <f t="shared" si="135"/>
        <v>7.4</v>
      </c>
      <c r="M525">
        <f t="shared" si="136"/>
        <v>1200</v>
      </c>
      <c r="N525" s="23">
        <f t="shared" si="137"/>
        <v>4.32</v>
      </c>
      <c r="O525" s="23">
        <f t="shared" si="128"/>
        <v>11.915277777777778</v>
      </c>
      <c r="P525" s="23">
        <f t="shared" si="138"/>
        <v>0.85109126984126982</v>
      </c>
      <c r="Q525" s="23">
        <f t="shared" si="140"/>
        <v>149.12019841269864</v>
      </c>
      <c r="R525" s="23">
        <f t="shared" si="141"/>
        <v>96.926349206349158</v>
      </c>
      <c r="S525">
        <f t="shared" si="139"/>
        <v>0</v>
      </c>
      <c r="T525">
        <f t="shared" si="139"/>
        <v>0</v>
      </c>
    </row>
    <row r="526" spans="1:20" x14ac:dyDescent="0.35">
      <c r="A526" s="181">
        <v>42157</v>
      </c>
      <c r="B526" s="182">
        <v>2.8</v>
      </c>
      <c r="C526" s="20">
        <f t="shared" si="129"/>
        <v>0.27999999999999997</v>
      </c>
      <c r="D526" s="20">
        <f t="shared" si="127"/>
        <v>0.45</v>
      </c>
      <c r="E526" s="20">
        <f t="shared" si="142"/>
        <v>121.15999999999919</v>
      </c>
      <c r="F526" s="21">
        <v>190000</v>
      </c>
      <c r="G526" s="22">
        <f t="shared" si="130"/>
        <v>73888.888888888876</v>
      </c>
      <c r="H526" s="23">
        <f t="shared" si="131"/>
        <v>7.3888888888888879E-2</v>
      </c>
      <c r="I526">
        <f t="shared" si="132"/>
        <v>1399.9999999999995</v>
      </c>
      <c r="J526">
        <f t="shared" si="133"/>
        <v>1.3999999999999995</v>
      </c>
      <c r="K526" s="23">
        <f t="shared" si="134"/>
        <v>2799999.9999999991</v>
      </c>
      <c r="L526" s="23">
        <f t="shared" si="135"/>
        <v>2.7999999999999989</v>
      </c>
      <c r="M526">
        <f t="shared" si="136"/>
        <v>1200</v>
      </c>
      <c r="N526" s="23">
        <f t="shared" si="137"/>
        <v>4.32</v>
      </c>
      <c r="O526" s="23">
        <f t="shared" si="128"/>
        <v>7.1938888888888881</v>
      </c>
      <c r="P526" s="23">
        <f t="shared" si="138"/>
        <v>0.51384920634920639</v>
      </c>
      <c r="Q526" s="23">
        <f t="shared" si="140"/>
        <v>149.63404761904783</v>
      </c>
      <c r="R526" s="23">
        <f t="shared" si="141"/>
        <v>97.440198412698365</v>
      </c>
      <c r="S526">
        <f t="shared" si="139"/>
        <v>0</v>
      </c>
      <c r="T526">
        <f t="shared" si="139"/>
        <v>0</v>
      </c>
    </row>
    <row r="527" spans="1:20" x14ac:dyDescent="0.35">
      <c r="A527" s="181">
        <v>42158</v>
      </c>
      <c r="B527" s="182">
        <v>0</v>
      </c>
      <c r="C527" s="20">
        <f t="shared" si="129"/>
        <v>0</v>
      </c>
      <c r="D527" s="20">
        <f t="shared" si="127"/>
        <v>0.45</v>
      </c>
      <c r="E527" s="20">
        <f t="shared" si="142"/>
        <v>120.70999999999918</v>
      </c>
      <c r="F527" s="21">
        <v>190000</v>
      </c>
      <c r="G527" s="22">
        <f t="shared" si="130"/>
        <v>0</v>
      </c>
      <c r="H527" s="23">
        <f t="shared" si="131"/>
        <v>0</v>
      </c>
      <c r="I527">
        <f t="shared" si="132"/>
        <v>0</v>
      </c>
      <c r="J527">
        <f t="shared" si="133"/>
        <v>0</v>
      </c>
      <c r="K527" s="23">
        <f t="shared" si="134"/>
        <v>0</v>
      </c>
      <c r="L527" s="23">
        <f t="shared" si="135"/>
        <v>0</v>
      </c>
      <c r="M527">
        <f t="shared" si="136"/>
        <v>1200</v>
      </c>
      <c r="N527" s="23">
        <f t="shared" si="137"/>
        <v>4.32</v>
      </c>
      <c r="O527" s="23">
        <f t="shared" si="128"/>
        <v>4.32</v>
      </c>
      <c r="P527" s="23">
        <f t="shared" si="138"/>
        <v>0.30857142857142861</v>
      </c>
      <c r="Q527" s="23">
        <f t="shared" si="140"/>
        <v>149.94261904761927</v>
      </c>
      <c r="R527" s="23">
        <f t="shared" si="141"/>
        <v>97.748769841269791</v>
      </c>
      <c r="S527">
        <f t="shared" si="139"/>
        <v>0</v>
      </c>
      <c r="T527">
        <f t="shared" si="139"/>
        <v>0</v>
      </c>
    </row>
    <row r="528" spans="1:20" x14ac:dyDescent="0.35">
      <c r="A528" s="181">
        <v>42159</v>
      </c>
      <c r="B528" s="182">
        <v>0</v>
      </c>
      <c r="C528" s="20">
        <f t="shared" si="129"/>
        <v>0</v>
      </c>
      <c r="D528" s="20">
        <f t="shared" si="127"/>
        <v>0.45</v>
      </c>
      <c r="E528" s="20">
        <f t="shared" si="142"/>
        <v>120.25999999999918</v>
      </c>
      <c r="F528" s="21">
        <v>190000</v>
      </c>
      <c r="G528" s="22">
        <f t="shared" si="130"/>
        <v>0</v>
      </c>
      <c r="H528" s="23">
        <f t="shared" si="131"/>
        <v>0</v>
      </c>
      <c r="I528">
        <f t="shared" si="132"/>
        <v>0</v>
      </c>
      <c r="J528">
        <f t="shared" si="133"/>
        <v>0</v>
      </c>
      <c r="K528" s="23">
        <f t="shared" si="134"/>
        <v>0</v>
      </c>
      <c r="L528" s="23">
        <f t="shared" si="135"/>
        <v>0</v>
      </c>
      <c r="M528">
        <f t="shared" si="136"/>
        <v>1200</v>
      </c>
      <c r="N528" s="23">
        <f t="shared" si="137"/>
        <v>4.32</v>
      </c>
      <c r="O528" s="23">
        <f t="shared" si="128"/>
        <v>4.32</v>
      </c>
      <c r="P528" s="23">
        <f t="shared" si="138"/>
        <v>0.30857142857142861</v>
      </c>
      <c r="Q528" s="23">
        <f t="shared" si="140"/>
        <v>150.25119047619071</v>
      </c>
      <c r="R528" s="23">
        <f t="shared" si="141"/>
        <v>98.057341269841217</v>
      </c>
      <c r="S528">
        <f t="shared" si="139"/>
        <v>0</v>
      </c>
      <c r="T528">
        <f t="shared" si="139"/>
        <v>0</v>
      </c>
    </row>
    <row r="529" spans="1:20" x14ac:dyDescent="0.35">
      <c r="A529" s="181">
        <v>42160</v>
      </c>
      <c r="B529" s="182">
        <v>0</v>
      </c>
      <c r="C529" s="20">
        <f t="shared" si="129"/>
        <v>0</v>
      </c>
      <c r="D529" s="20">
        <f t="shared" si="127"/>
        <v>0.45</v>
      </c>
      <c r="E529" s="20">
        <f t="shared" si="142"/>
        <v>119.80999999999918</v>
      </c>
      <c r="F529" s="21">
        <v>190000</v>
      </c>
      <c r="G529" s="22">
        <f t="shared" si="130"/>
        <v>0</v>
      </c>
      <c r="H529" s="23">
        <f t="shared" si="131"/>
        <v>0</v>
      </c>
      <c r="I529">
        <f t="shared" si="132"/>
        <v>0</v>
      </c>
      <c r="J529">
        <f t="shared" si="133"/>
        <v>0</v>
      </c>
      <c r="K529" s="23">
        <f t="shared" si="134"/>
        <v>0</v>
      </c>
      <c r="L529" s="23">
        <f t="shared" si="135"/>
        <v>0</v>
      </c>
      <c r="M529">
        <f t="shared" si="136"/>
        <v>1200</v>
      </c>
      <c r="N529" s="23">
        <f t="shared" si="137"/>
        <v>4.32</v>
      </c>
      <c r="O529" s="23">
        <f t="shared" si="128"/>
        <v>4.32</v>
      </c>
      <c r="P529" s="23">
        <f t="shared" si="138"/>
        <v>0.30857142857142861</v>
      </c>
      <c r="Q529" s="23">
        <f t="shared" si="140"/>
        <v>150.55976190476215</v>
      </c>
      <c r="R529" s="23">
        <f t="shared" si="141"/>
        <v>98.365912698412643</v>
      </c>
      <c r="S529">
        <f t="shared" si="139"/>
        <v>0</v>
      </c>
      <c r="T529">
        <f t="shared" si="139"/>
        <v>0</v>
      </c>
    </row>
    <row r="530" spans="1:20" x14ac:dyDescent="0.35">
      <c r="A530" s="181">
        <v>42161</v>
      </c>
      <c r="B530" s="182">
        <v>0</v>
      </c>
      <c r="C530" s="20">
        <f t="shared" si="129"/>
        <v>0</v>
      </c>
      <c r="D530" s="20">
        <f t="shared" si="127"/>
        <v>0.45</v>
      </c>
      <c r="E530" s="20">
        <f t="shared" si="142"/>
        <v>119.35999999999918</v>
      </c>
      <c r="F530" s="21">
        <v>190000</v>
      </c>
      <c r="G530" s="22">
        <f t="shared" si="130"/>
        <v>0</v>
      </c>
      <c r="H530" s="23">
        <f t="shared" si="131"/>
        <v>0</v>
      </c>
      <c r="I530">
        <f t="shared" si="132"/>
        <v>0</v>
      </c>
      <c r="J530">
        <f t="shared" si="133"/>
        <v>0</v>
      </c>
      <c r="K530" s="23">
        <f t="shared" si="134"/>
        <v>0</v>
      </c>
      <c r="L530" s="23">
        <f t="shared" si="135"/>
        <v>0</v>
      </c>
      <c r="M530">
        <f t="shared" si="136"/>
        <v>1200</v>
      </c>
      <c r="N530" s="23">
        <f t="shared" si="137"/>
        <v>4.32</v>
      </c>
      <c r="O530" s="23">
        <f t="shared" si="128"/>
        <v>4.32</v>
      </c>
      <c r="P530" s="23">
        <f t="shared" si="138"/>
        <v>0.30857142857142861</v>
      </c>
      <c r="Q530" s="23">
        <f t="shared" si="140"/>
        <v>150.8683333333336</v>
      </c>
      <c r="R530" s="23">
        <f t="shared" si="141"/>
        <v>98.674484126984069</v>
      </c>
      <c r="S530">
        <f t="shared" si="139"/>
        <v>0</v>
      </c>
      <c r="T530">
        <f t="shared" si="139"/>
        <v>0</v>
      </c>
    </row>
    <row r="531" spans="1:20" x14ac:dyDescent="0.35">
      <c r="A531" s="181">
        <v>42162</v>
      </c>
      <c r="B531" s="182">
        <v>0</v>
      </c>
      <c r="C531" s="20">
        <f t="shared" si="129"/>
        <v>0</v>
      </c>
      <c r="D531" s="20">
        <f t="shared" si="127"/>
        <v>0.45</v>
      </c>
      <c r="E531" s="20">
        <f t="shared" si="142"/>
        <v>118.90999999999917</v>
      </c>
      <c r="F531" s="21">
        <v>190000</v>
      </c>
      <c r="G531" s="22">
        <f t="shared" si="130"/>
        <v>0</v>
      </c>
      <c r="H531" s="23">
        <f t="shared" si="131"/>
        <v>0</v>
      </c>
      <c r="I531">
        <f t="shared" si="132"/>
        <v>0</v>
      </c>
      <c r="J531">
        <f t="shared" si="133"/>
        <v>0</v>
      </c>
      <c r="K531" s="23">
        <f t="shared" si="134"/>
        <v>0</v>
      </c>
      <c r="L531" s="23">
        <f t="shared" si="135"/>
        <v>0</v>
      </c>
      <c r="M531">
        <f t="shared" si="136"/>
        <v>1200</v>
      </c>
      <c r="N531" s="23">
        <f t="shared" si="137"/>
        <v>4.32</v>
      </c>
      <c r="O531" s="23">
        <f t="shared" si="128"/>
        <v>4.32</v>
      </c>
      <c r="P531" s="23">
        <f t="shared" si="138"/>
        <v>0.30857142857142861</v>
      </c>
      <c r="Q531" s="23">
        <f t="shared" si="140"/>
        <v>151.17690476190504</v>
      </c>
      <c r="R531" s="23">
        <f t="shared" si="141"/>
        <v>98.983055555555495</v>
      </c>
      <c r="S531">
        <f t="shared" si="139"/>
        <v>0</v>
      </c>
      <c r="T531">
        <f t="shared" si="139"/>
        <v>0</v>
      </c>
    </row>
    <row r="532" spans="1:20" x14ac:dyDescent="0.35">
      <c r="A532" s="181">
        <v>42163</v>
      </c>
      <c r="B532" s="182">
        <v>0</v>
      </c>
      <c r="C532" s="20">
        <f t="shared" si="129"/>
        <v>0</v>
      </c>
      <c r="D532" s="20">
        <f t="shared" si="127"/>
        <v>0.45</v>
      </c>
      <c r="E532" s="20">
        <f t="shared" si="142"/>
        <v>118.45999999999917</v>
      </c>
      <c r="F532" s="21">
        <v>190000</v>
      </c>
      <c r="G532" s="22">
        <f t="shared" si="130"/>
        <v>0</v>
      </c>
      <c r="H532" s="23">
        <f t="shared" si="131"/>
        <v>0</v>
      </c>
      <c r="I532">
        <f t="shared" si="132"/>
        <v>0</v>
      </c>
      <c r="J532">
        <f t="shared" si="133"/>
        <v>0</v>
      </c>
      <c r="K532" s="23">
        <f t="shared" si="134"/>
        <v>0</v>
      </c>
      <c r="L532" s="23">
        <f t="shared" si="135"/>
        <v>0</v>
      </c>
      <c r="M532">
        <f t="shared" si="136"/>
        <v>1200</v>
      </c>
      <c r="N532" s="23">
        <f t="shared" si="137"/>
        <v>4.32</v>
      </c>
      <c r="O532" s="23">
        <f t="shared" si="128"/>
        <v>4.32</v>
      </c>
      <c r="P532" s="23">
        <f t="shared" si="138"/>
        <v>0.30857142857142861</v>
      </c>
      <c r="Q532" s="23">
        <f t="shared" si="140"/>
        <v>151.48547619047648</v>
      </c>
      <c r="R532" s="23">
        <f t="shared" si="141"/>
        <v>99.291626984126921</v>
      </c>
      <c r="S532">
        <f t="shared" si="139"/>
        <v>0</v>
      </c>
      <c r="T532">
        <f t="shared" si="139"/>
        <v>0</v>
      </c>
    </row>
    <row r="533" spans="1:20" x14ac:dyDescent="0.35">
      <c r="A533" s="181">
        <v>42164</v>
      </c>
      <c r="B533" s="182">
        <v>0</v>
      </c>
      <c r="C533" s="20">
        <f t="shared" si="129"/>
        <v>0</v>
      </c>
      <c r="D533" s="20">
        <f t="shared" si="127"/>
        <v>0.45</v>
      </c>
      <c r="E533" s="20">
        <f t="shared" si="142"/>
        <v>118.00999999999917</v>
      </c>
      <c r="F533" s="21">
        <v>190000</v>
      </c>
      <c r="G533" s="22">
        <f t="shared" si="130"/>
        <v>0</v>
      </c>
      <c r="H533" s="23">
        <f t="shared" si="131"/>
        <v>0</v>
      </c>
      <c r="I533">
        <f t="shared" si="132"/>
        <v>0</v>
      </c>
      <c r="J533">
        <f t="shared" si="133"/>
        <v>0</v>
      </c>
      <c r="K533" s="23">
        <f t="shared" si="134"/>
        <v>0</v>
      </c>
      <c r="L533" s="23">
        <f t="shared" si="135"/>
        <v>0</v>
      </c>
      <c r="M533">
        <f t="shared" si="136"/>
        <v>1200</v>
      </c>
      <c r="N533" s="23">
        <f t="shared" si="137"/>
        <v>4.32</v>
      </c>
      <c r="O533" s="23">
        <f t="shared" si="128"/>
        <v>4.32</v>
      </c>
      <c r="P533" s="23">
        <f t="shared" si="138"/>
        <v>0.30857142857142861</v>
      </c>
      <c r="Q533" s="23">
        <f t="shared" si="140"/>
        <v>151.79404761904792</v>
      </c>
      <c r="R533" s="23">
        <f t="shared" si="141"/>
        <v>99.600198412698347</v>
      </c>
      <c r="S533">
        <f t="shared" si="139"/>
        <v>0</v>
      </c>
      <c r="T533">
        <f t="shared" si="139"/>
        <v>0</v>
      </c>
    </row>
    <row r="534" spans="1:20" x14ac:dyDescent="0.35">
      <c r="A534" s="181">
        <v>42165</v>
      </c>
      <c r="B534" s="182">
        <v>0</v>
      </c>
      <c r="C534" s="20">
        <f t="shared" si="129"/>
        <v>0</v>
      </c>
      <c r="D534" s="20">
        <f t="shared" si="127"/>
        <v>0.45</v>
      </c>
      <c r="E534" s="20">
        <f t="shared" si="142"/>
        <v>117.55999999999916</v>
      </c>
      <c r="F534" s="21">
        <v>190000</v>
      </c>
      <c r="G534" s="22">
        <f t="shared" si="130"/>
        <v>0</v>
      </c>
      <c r="H534" s="23">
        <f t="shared" si="131"/>
        <v>0</v>
      </c>
      <c r="I534">
        <f t="shared" si="132"/>
        <v>0</v>
      </c>
      <c r="J534">
        <f t="shared" si="133"/>
        <v>0</v>
      </c>
      <c r="K534" s="23">
        <f t="shared" si="134"/>
        <v>0</v>
      </c>
      <c r="L534" s="23">
        <f t="shared" si="135"/>
        <v>0</v>
      </c>
      <c r="M534">
        <f t="shared" si="136"/>
        <v>1200</v>
      </c>
      <c r="N534" s="23">
        <f t="shared" si="137"/>
        <v>4.32</v>
      </c>
      <c r="O534" s="23">
        <f t="shared" si="128"/>
        <v>4.32</v>
      </c>
      <c r="P534" s="23">
        <f t="shared" si="138"/>
        <v>0.30857142857142861</v>
      </c>
      <c r="Q534" s="23">
        <f t="shared" si="140"/>
        <v>152.10261904761936</v>
      </c>
      <c r="R534" s="23">
        <f t="shared" si="141"/>
        <v>99.908769841269773</v>
      </c>
      <c r="S534">
        <f t="shared" si="139"/>
        <v>0</v>
      </c>
      <c r="T534">
        <f t="shared" si="139"/>
        <v>0</v>
      </c>
    </row>
    <row r="535" spans="1:20" x14ac:dyDescent="0.35">
      <c r="A535" s="181">
        <v>42166</v>
      </c>
      <c r="B535" s="182">
        <v>0</v>
      </c>
      <c r="C535" s="20">
        <f t="shared" si="129"/>
        <v>0</v>
      </c>
      <c r="D535" s="20">
        <f t="shared" si="127"/>
        <v>0.45</v>
      </c>
      <c r="E535" s="20">
        <f t="shared" si="142"/>
        <v>117.10999999999916</v>
      </c>
      <c r="F535" s="21">
        <v>190000</v>
      </c>
      <c r="G535" s="22">
        <f t="shared" si="130"/>
        <v>0</v>
      </c>
      <c r="H535" s="23">
        <f t="shared" si="131"/>
        <v>0</v>
      </c>
      <c r="I535">
        <f t="shared" si="132"/>
        <v>0</v>
      </c>
      <c r="J535">
        <f t="shared" si="133"/>
        <v>0</v>
      </c>
      <c r="K535" s="23">
        <f t="shared" si="134"/>
        <v>0</v>
      </c>
      <c r="L535" s="23">
        <f t="shared" si="135"/>
        <v>0</v>
      </c>
      <c r="M535">
        <f t="shared" si="136"/>
        <v>1200</v>
      </c>
      <c r="N535" s="23">
        <f t="shared" si="137"/>
        <v>4.32</v>
      </c>
      <c r="O535" s="23">
        <f t="shared" si="128"/>
        <v>4.32</v>
      </c>
      <c r="P535" s="23">
        <f t="shared" si="138"/>
        <v>0.30857142857142861</v>
      </c>
      <c r="Q535" s="23">
        <f t="shared" si="140"/>
        <v>152.4111904761908</v>
      </c>
      <c r="R535" s="23">
        <f t="shared" si="141"/>
        <v>0</v>
      </c>
      <c r="S535">
        <f t="shared" si="139"/>
        <v>0</v>
      </c>
      <c r="T535">
        <f t="shared" si="139"/>
        <v>1</v>
      </c>
    </row>
    <row r="536" spans="1:20" x14ac:dyDescent="0.35">
      <c r="A536" s="181">
        <v>42167</v>
      </c>
      <c r="B536" s="182">
        <v>0</v>
      </c>
      <c r="C536" s="20">
        <f t="shared" si="129"/>
        <v>0</v>
      </c>
      <c r="D536" s="20">
        <f t="shared" si="127"/>
        <v>0.45</v>
      </c>
      <c r="E536" s="20">
        <f t="shared" si="142"/>
        <v>116.65999999999916</v>
      </c>
      <c r="F536" s="21">
        <v>190000</v>
      </c>
      <c r="G536" s="22">
        <f t="shared" si="130"/>
        <v>0</v>
      </c>
      <c r="H536" s="23">
        <f t="shared" si="131"/>
        <v>0</v>
      </c>
      <c r="I536">
        <f t="shared" si="132"/>
        <v>0</v>
      </c>
      <c r="J536">
        <f t="shared" si="133"/>
        <v>0</v>
      </c>
      <c r="K536" s="23">
        <f t="shared" si="134"/>
        <v>0</v>
      </c>
      <c r="L536" s="23">
        <f t="shared" si="135"/>
        <v>0</v>
      </c>
      <c r="M536">
        <f t="shared" si="136"/>
        <v>1200</v>
      </c>
      <c r="N536" s="23">
        <f t="shared" si="137"/>
        <v>4.32</v>
      </c>
      <c r="O536" s="23">
        <f t="shared" si="128"/>
        <v>4.32</v>
      </c>
      <c r="P536" s="23">
        <f t="shared" si="138"/>
        <v>0.30857142857142861</v>
      </c>
      <c r="Q536" s="23">
        <f t="shared" si="140"/>
        <v>152.71976190476224</v>
      </c>
      <c r="R536" s="23">
        <f t="shared" si="141"/>
        <v>0.30857142857142861</v>
      </c>
      <c r="S536">
        <f t="shared" si="139"/>
        <v>0</v>
      </c>
      <c r="T536">
        <f t="shared" si="139"/>
        <v>0</v>
      </c>
    </row>
    <row r="537" spans="1:20" x14ac:dyDescent="0.35">
      <c r="A537" s="181">
        <v>42168</v>
      </c>
      <c r="B537" s="182">
        <v>0</v>
      </c>
      <c r="C537" s="20">
        <f t="shared" si="129"/>
        <v>0</v>
      </c>
      <c r="D537" s="20">
        <f t="shared" si="127"/>
        <v>0.45</v>
      </c>
      <c r="E537" s="20">
        <f t="shared" si="142"/>
        <v>116.20999999999916</v>
      </c>
      <c r="F537" s="21">
        <v>190000</v>
      </c>
      <c r="G537" s="22">
        <f t="shared" si="130"/>
        <v>0</v>
      </c>
      <c r="H537" s="23">
        <f t="shared" si="131"/>
        <v>0</v>
      </c>
      <c r="I537">
        <f t="shared" si="132"/>
        <v>0</v>
      </c>
      <c r="J537">
        <f t="shared" si="133"/>
        <v>0</v>
      </c>
      <c r="K537" s="23">
        <f t="shared" si="134"/>
        <v>0</v>
      </c>
      <c r="L537" s="23">
        <f t="shared" si="135"/>
        <v>0</v>
      </c>
      <c r="M537">
        <f t="shared" si="136"/>
        <v>1200</v>
      </c>
      <c r="N537" s="23">
        <f t="shared" si="137"/>
        <v>4.32</v>
      </c>
      <c r="O537" s="23">
        <f t="shared" si="128"/>
        <v>4.32</v>
      </c>
      <c r="P537" s="23">
        <f t="shared" si="138"/>
        <v>0.30857142857142861</v>
      </c>
      <c r="Q537" s="23">
        <f t="shared" si="140"/>
        <v>153.02833333333368</v>
      </c>
      <c r="R537" s="23">
        <f t="shared" si="141"/>
        <v>0.61714285714285722</v>
      </c>
      <c r="S537">
        <f t="shared" si="139"/>
        <v>0</v>
      </c>
      <c r="T537">
        <f t="shared" si="139"/>
        <v>0</v>
      </c>
    </row>
    <row r="538" spans="1:20" x14ac:dyDescent="0.35">
      <c r="A538" s="181">
        <v>42169</v>
      </c>
      <c r="B538" s="182">
        <v>0</v>
      </c>
      <c r="C538" s="20">
        <f t="shared" si="129"/>
        <v>0</v>
      </c>
      <c r="D538" s="20">
        <f t="shared" si="127"/>
        <v>0.45</v>
      </c>
      <c r="E538" s="20">
        <f t="shared" si="142"/>
        <v>115.75999999999915</v>
      </c>
      <c r="F538" s="21">
        <v>190000</v>
      </c>
      <c r="G538" s="22">
        <f t="shared" si="130"/>
        <v>0</v>
      </c>
      <c r="H538" s="23">
        <f t="shared" si="131"/>
        <v>0</v>
      </c>
      <c r="I538">
        <f t="shared" si="132"/>
        <v>0</v>
      </c>
      <c r="J538">
        <f t="shared" si="133"/>
        <v>0</v>
      </c>
      <c r="K538" s="23">
        <f t="shared" si="134"/>
        <v>0</v>
      </c>
      <c r="L538" s="23">
        <f t="shared" si="135"/>
        <v>0</v>
      </c>
      <c r="M538">
        <f t="shared" si="136"/>
        <v>1200</v>
      </c>
      <c r="N538" s="23">
        <f t="shared" si="137"/>
        <v>4.32</v>
      </c>
      <c r="O538" s="23">
        <f t="shared" si="128"/>
        <v>4.32</v>
      </c>
      <c r="P538" s="23">
        <f t="shared" si="138"/>
        <v>0.30857142857142861</v>
      </c>
      <c r="Q538" s="23">
        <f t="shared" si="140"/>
        <v>153.33690476190512</v>
      </c>
      <c r="R538" s="23">
        <f t="shared" si="141"/>
        <v>0.92571428571428582</v>
      </c>
      <c r="S538">
        <f t="shared" si="139"/>
        <v>0</v>
      </c>
      <c r="T538">
        <f t="shared" si="139"/>
        <v>0</v>
      </c>
    </row>
    <row r="539" spans="1:20" x14ac:dyDescent="0.35">
      <c r="A539" s="181">
        <v>42170</v>
      </c>
      <c r="B539" s="182">
        <v>0</v>
      </c>
      <c r="C539" s="20">
        <f t="shared" si="129"/>
        <v>0</v>
      </c>
      <c r="D539" s="20">
        <f t="shared" si="127"/>
        <v>0.45</v>
      </c>
      <c r="E539" s="20">
        <f t="shared" si="142"/>
        <v>115.30999999999915</v>
      </c>
      <c r="F539" s="21">
        <v>190000</v>
      </c>
      <c r="G539" s="22">
        <f t="shared" si="130"/>
        <v>0</v>
      </c>
      <c r="H539" s="23">
        <f t="shared" si="131"/>
        <v>0</v>
      </c>
      <c r="I539">
        <f t="shared" si="132"/>
        <v>0</v>
      </c>
      <c r="J539">
        <f t="shared" si="133"/>
        <v>0</v>
      </c>
      <c r="K539" s="23">
        <f t="shared" si="134"/>
        <v>0</v>
      </c>
      <c r="L539" s="23">
        <f t="shared" si="135"/>
        <v>0</v>
      </c>
      <c r="M539">
        <f t="shared" si="136"/>
        <v>1200</v>
      </c>
      <c r="N539" s="23">
        <f t="shared" si="137"/>
        <v>4.32</v>
      </c>
      <c r="O539" s="23">
        <f t="shared" si="128"/>
        <v>4.32</v>
      </c>
      <c r="P539" s="23">
        <f t="shared" si="138"/>
        <v>0.30857142857142861</v>
      </c>
      <c r="Q539" s="23">
        <f t="shared" si="140"/>
        <v>153.64547619047656</v>
      </c>
      <c r="R539" s="23">
        <f t="shared" si="141"/>
        <v>1.2342857142857144</v>
      </c>
      <c r="S539">
        <f t="shared" si="139"/>
        <v>0</v>
      </c>
      <c r="T539">
        <f t="shared" si="139"/>
        <v>0</v>
      </c>
    </row>
    <row r="540" spans="1:20" x14ac:dyDescent="0.35">
      <c r="A540" s="181">
        <v>42171</v>
      </c>
      <c r="B540" s="182">
        <v>0</v>
      </c>
      <c r="C540" s="20">
        <f t="shared" si="129"/>
        <v>0</v>
      </c>
      <c r="D540" s="20">
        <f t="shared" si="127"/>
        <v>0.45</v>
      </c>
      <c r="E540" s="20">
        <f t="shared" si="142"/>
        <v>114.85999999999915</v>
      </c>
      <c r="F540" s="21">
        <v>190000</v>
      </c>
      <c r="G540" s="22">
        <f t="shared" si="130"/>
        <v>0</v>
      </c>
      <c r="H540" s="23">
        <f t="shared" si="131"/>
        <v>0</v>
      </c>
      <c r="I540">
        <f t="shared" si="132"/>
        <v>0</v>
      </c>
      <c r="J540">
        <f t="shared" si="133"/>
        <v>0</v>
      </c>
      <c r="K540" s="23">
        <f t="shared" si="134"/>
        <v>0</v>
      </c>
      <c r="L540" s="23">
        <f t="shared" si="135"/>
        <v>0</v>
      </c>
      <c r="M540">
        <f t="shared" si="136"/>
        <v>1200</v>
      </c>
      <c r="N540" s="23">
        <f t="shared" si="137"/>
        <v>4.32</v>
      </c>
      <c r="O540" s="23">
        <f t="shared" si="128"/>
        <v>4.32</v>
      </c>
      <c r="P540" s="23">
        <f t="shared" si="138"/>
        <v>0.30857142857142861</v>
      </c>
      <c r="Q540" s="23">
        <f t="shared" si="140"/>
        <v>153.954047619048</v>
      </c>
      <c r="R540" s="23">
        <f t="shared" si="141"/>
        <v>1.5428571428571431</v>
      </c>
      <c r="S540">
        <f t="shared" si="139"/>
        <v>0</v>
      </c>
      <c r="T540">
        <f t="shared" si="139"/>
        <v>0</v>
      </c>
    </row>
    <row r="541" spans="1:20" x14ac:dyDescent="0.35">
      <c r="A541" s="181">
        <v>42172</v>
      </c>
      <c r="B541" s="182">
        <v>0</v>
      </c>
      <c r="C541" s="20">
        <f t="shared" si="129"/>
        <v>0</v>
      </c>
      <c r="D541" s="20">
        <f t="shared" si="127"/>
        <v>0.45</v>
      </c>
      <c r="E541" s="20">
        <f t="shared" si="142"/>
        <v>114.40999999999914</v>
      </c>
      <c r="F541" s="21">
        <v>190000</v>
      </c>
      <c r="G541" s="22">
        <f t="shared" si="130"/>
        <v>0</v>
      </c>
      <c r="H541" s="23">
        <f t="shared" si="131"/>
        <v>0</v>
      </c>
      <c r="I541">
        <f t="shared" si="132"/>
        <v>0</v>
      </c>
      <c r="J541">
        <f t="shared" si="133"/>
        <v>0</v>
      </c>
      <c r="K541" s="23">
        <f t="shared" si="134"/>
        <v>0</v>
      </c>
      <c r="L541" s="23">
        <f t="shared" si="135"/>
        <v>0</v>
      </c>
      <c r="M541">
        <f t="shared" si="136"/>
        <v>1200</v>
      </c>
      <c r="N541" s="23">
        <f t="shared" si="137"/>
        <v>4.32</v>
      </c>
      <c r="O541" s="23">
        <f t="shared" si="128"/>
        <v>4.32</v>
      </c>
      <c r="P541" s="23">
        <f t="shared" si="138"/>
        <v>0.30857142857142861</v>
      </c>
      <c r="Q541" s="23">
        <f t="shared" si="140"/>
        <v>154.26261904761944</v>
      </c>
      <c r="R541" s="23">
        <f t="shared" si="141"/>
        <v>1.8514285714285719</v>
      </c>
      <c r="S541">
        <f t="shared" si="139"/>
        <v>0</v>
      </c>
      <c r="T541">
        <f t="shared" si="139"/>
        <v>0</v>
      </c>
    </row>
    <row r="542" spans="1:20" x14ac:dyDescent="0.35">
      <c r="A542" s="181">
        <v>42173</v>
      </c>
      <c r="B542" s="182">
        <v>7</v>
      </c>
      <c r="C542" s="20">
        <f t="shared" si="129"/>
        <v>0.70000000000000007</v>
      </c>
      <c r="D542" s="20">
        <f t="shared" si="127"/>
        <v>0.45</v>
      </c>
      <c r="E542" s="20">
        <f t="shared" si="142"/>
        <v>114.65999999999914</v>
      </c>
      <c r="F542" s="21">
        <v>190000</v>
      </c>
      <c r="G542" s="22">
        <f t="shared" si="130"/>
        <v>184722.22222222222</v>
      </c>
      <c r="H542" s="23">
        <f t="shared" si="131"/>
        <v>0.18472222222222223</v>
      </c>
      <c r="I542">
        <f t="shared" si="132"/>
        <v>3500.0000000000009</v>
      </c>
      <c r="J542">
        <f t="shared" si="133"/>
        <v>3.5000000000000009</v>
      </c>
      <c r="K542" s="23">
        <f t="shared" si="134"/>
        <v>7000000.0000000019</v>
      </c>
      <c r="L542" s="23">
        <f t="shared" si="135"/>
        <v>7.0000000000000018</v>
      </c>
      <c r="M542">
        <f t="shared" si="136"/>
        <v>1200</v>
      </c>
      <c r="N542" s="23">
        <f t="shared" si="137"/>
        <v>4.32</v>
      </c>
      <c r="O542" s="23">
        <f t="shared" si="128"/>
        <v>11.504722222222224</v>
      </c>
      <c r="P542" s="23">
        <f t="shared" si="138"/>
        <v>0.82176587301587312</v>
      </c>
      <c r="Q542" s="23">
        <f t="shared" si="140"/>
        <v>155.0843849206353</v>
      </c>
      <c r="R542" s="23">
        <f t="shared" si="141"/>
        <v>2.6731944444444449</v>
      </c>
      <c r="S542">
        <f t="shared" si="139"/>
        <v>0</v>
      </c>
      <c r="T542">
        <f t="shared" si="139"/>
        <v>0</v>
      </c>
    </row>
    <row r="543" spans="1:20" x14ac:dyDescent="0.35">
      <c r="A543" s="181">
        <v>42174</v>
      </c>
      <c r="B543" s="182">
        <v>0</v>
      </c>
      <c r="C543" s="20">
        <f t="shared" si="129"/>
        <v>0</v>
      </c>
      <c r="D543" s="20">
        <f t="shared" si="127"/>
        <v>0.45</v>
      </c>
      <c r="E543" s="20">
        <f t="shared" si="142"/>
        <v>114.20999999999914</v>
      </c>
      <c r="F543" s="21">
        <v>190000</v>
      </c>
      <c r="G543" s="22">
        <f t="shared" si="130"/>
        <v>0</v>
      </c>
      <c r="H543" s="23">
        <f t="shared" si="131"/>
        <v>0</v>
      </c>
      <c r="I543">
        <f t="shared" si="132"/>
        <v>0</v>
      </c>
      <c r="J543">
        <f t="shared" si="133"/>
        <v>0</v>
      </c>
      <c r="K543" s="23">
        <f t="shared" si="134"/>
        <v>0</v>
      </c>
      <c r="L543" s="23">
        <f t="shared" si="135"/>
        <v>0</v>
      </c>
      <c r="M543">
        <f t="shared" si="136"/>
        <v>1200</v>
      </c>
      <c r="N543" s="23">
        <f t="shared" si="137"/>
        <v>4.32</v>
      </c>
      <c r="O543" s="23">
        <f t="shared" si="128"/>
        <v>4.32</v>
      </c>
      <c r="P543" s="23">
        <f t="shared" si="138"/>
        <v>0.30857142857142861</v>
      </c>
      <c r="Q543" s="23">
        <f t="shared" si="140"/>
        <v>155.39295634920674</v>
      </c>
      <c r="R543" s="23">
        <f t="shared" si="141"/>
        <v>2.9817658730158736</v>
      </c>
      <c r="S543">
        <f t="shared" si="139"/>
        <v>0</v>
      </c>
      <c r="T543">
        <f t="shared" si="139"/>
        <v>0</v>
      </c>
    </row>
    <row r="544" spans="1:20" x14ac:dyDescent="0.35">
      <c r="A544" s="181">
        <v>42175</v>
      </c>
      <c r="B544" s="182">
        <v>0</v>
      </c>
      <c r="C544" s="20">
        <f t="shared" si="129"/>
        <v>0</v>
      </c>
      <c r="D544" s="20">
        <f t="shared" si="127"/>
        <v>0.45</v>
      </c>
      <c r="E544" s="20">
        <f t="shared" si="142"/>
        <v>113.75999999999914</v>
      </c>
      <c r="F544" s="21">
        <v>190000</v>
      </c>
      <c r="G544" s="22">
        <f t="shared" si="130"/>
        <v>0</v>
      </c>
      <c r="H544" s="23">
        <f t="shared" si="131"/>
        <v>0</v>
      </c>
      <c r="I544">
        <f t="shared" si="132"/>
        <v>0</v>
      </c>
      <c r="J544">
        <f t="shared" si="133"/>
        <v>0</v>
      </c>
      <c r="K544" s="23">
        <f t="shared" si="134"/>
        <v>0</v>
      </c>
      <c r="L544" s="23">
        <f t="shared" si="135"/>
        <v>0</v>
      </c>
      <c r="M544">
        <f t="shared" si="136"/>
        <v>1200</v>
      </c>
      <c r="N544" s="23">
        <f t="shared" si="137"/>
        <v>4.32</v>
      </c>
      <c r="O544" s="23">
        <f t="shared" si="128"/>
        <v>4.32</v>
      </c>
      <c r="P544" s="23">
        <f t="shared" si="138"/>
        <v>0.30857142857142861</v>
      </c>
      <c r="Q544" s="23">
        <f t="shared" si="140"/>
        <v>155.70152777777818</v>
      </c>
      <c r="R544" s="23">
        <f t="shared" si="141"/>
        <v>3.2903373015873023</v>
      </c>
      <c r="S544">
        <f t="shared" si="139"/>
        <v>0</v>
      </c>
      <c r="T544">
        <f t="shared" si="139"/>
        <v>0</v>
      </c>
    </row>
    <row r="545" spans="1:20" x14ac:dyDescent="0.35">
      <c r="A545" s="181">
        <v>42176</v>
      </c>
      <c r="B545" s="182">
        <v>0</v>
      </c>
      <c r="C545" s="20">
        <f t="shared" si="129"/>
        <v>0</v>
      </c>
      <c r="D545" s="20">
        <f t="shared" si="127"/>
        <v>0.45</v>
      </c>
      <c r="E545" s="20">
        <f t="shared" si="142"/>
        <v>113.30999999999914</v>
      </c>
      <c r="F545" s="21">
        <v>190000</v>
      </c>
      <c r="G545" s="22">
        <f t="shared" si="130"/>
        <v>0</v>
      </c>
      <c r="H545" s="23">
        <f t="shared" si="131"/>
        <v>0</v>
      </c>
      <c r="I545">
        <f t="shared" si="132"/>
        <v>0</v>
      </c>
      <c r="J545">
        <f t="shared" si="133"/>
        <v>0</v>
      </c>
      <c r="K545" s="23">
        <f t="shared" si="134"/>
        <v>0</v>
      </c>
      <c r="L545" s="23">
        <f t="shared" si="135"/>
        <v>0</v>
      </c>
      <c r="M545">
        <f t="shared" si="136"/>
        <v>1200</v>
      </c>
      <c r="N545" s="23">
        <f t="shared" si="137"/>
        <v>4.32</v>
      </c>
      <c r="O545" s="23">
        <f t="shared" si="128"/>
        <v>4.32</v>
      </c>
      <c r="P545" s="23">
        <f t="shared" si="138"/>
        <v>0.30857142857142861</v>
      </c>
      <c r="Q545" s="23">
        <f t="shared" si="140"/>
        <v>156.01009920634962</v>
      </c>
      <c r="R545" s="23">
        <f t="shared" si="141"/>
        <v>3.598908730158731</v>
      </c>
      <c r="S545">
        <f t="shared" si="139"/>
        <v>0</v>
      </c>
      <c r="T545">
        <f t="shared" si="139"/>
        <v>0</v>
      </c>
    </row>
    <row r="546" spans="1:20" x14ac:dyDescent="0.35">
      <c r="A546" s="181">
        <v>42177</v>
      </c>
      <c r="B546" s="182">
        <v>0</v>
      </c>
      <c r="C546" s="20">
        <f t="shared" si="129"/>
        <v>0</v>
      </c>
      <c r="D546" s="20">
        <f t="shared" si="127"/>
        <v>0.45</v>
      </c>
      <c r="E546" s="20">
        <f t="shared" si="142"/>
        <v>112.85999999999913</v>
      </c>
      <c r="F546" s="21">
        <v>190000</v>
      </c>
      <c r="G546" s="22">
        <f t="shared" si="130"/>
        <v>0</v>
      </c>
      <c r="H546" s="23">
        <f t="shared" si="131"/>
        <v>0</v>
      </c>
      <c r="I546">
        <f t="shared" si="132"/>
        <v>0</v>
      </c>
      <c r="J546">
        <f t="shared" si="133"/>
        <v>0</v>
      </c>
      <c r="K546" s="23">
        <f t="shared" si="134"/>
        <v>0</v>
      </c>
      <c r="L546" s="23">
        <f t="shared" si="135"/>
        <v>0</v>
      </c>
      <c r="M546">
        <f t="shared" si="136"/>
        <v>1200</v>
      </c>
      <c r="N546" s="23">
        <f t="shared" si="137"/>
        <v>4.32</v>
      </c>
      <c r="O546" s="23">
        <f t="shared" si="128"/>
        <v>4.32</v>
      </c>
      <c r="P546" s="23">
        <f t="shared" si="138"/>
        <v>0.30857142857142861</v>
      </c>
      <c r="Q546" s="23">
        <f t="shared" si="140"/>
        <v>156.31867063492106</v>
      </c>
      <c r="R546" s="23">
        <f t="shared" si="141"/>
        <v>3.9074801587301597</v>
      </c>
      <c r="S546">
        <f t="shared" si="139"/>
        <v>0</v>
      </c>
      <c r="T546">
        <f t="shared" si="139"/>
        <v>0</v>
      </c>
    </row>
    <row r="547" spans="1:20" x14ac:dyDescent="0.35">
      <c r="A547" s="181">
        <v>42178</v>
      </c>
      <c r="B547" s="182">
        <v>1.4</v>
      </c>
      <c r="C547" s="20">
        <f t="shared" si="129"/>
        <v>0.13999999999999999</v>
      </c>
      <c r="D547" s="20">
        <f t="shared" si="127"/>
        <v>0.45</v>
      </c>
      <c r="E547" s="20">
        <f t="shared" si="142"/>
        <v>112.54999999999913</v>
      </c>
      <c r="F547" s="21">
        <v>190000</v>
      </c>
      <c r="G547" s="22">
        <f t="shared" si="130"/>
        <v>36944.444444444438</v>
      </c>
      <c r="H547" s="23">
        <f t="shared" si="131"/>
        <v>3.6944444444444439E-2</v>
      </c>
      <c r="I547">
        <f t="shared" si="132"/>
        <v>699.99999999999977</v>
      </c>
      <c r="J547">
        <f t="shared" si="133"/>
        <v>0.69999999999999973</v>
      </c>
      <c r="K547" s="23">
        <f t="shared" si="134"/>
        <v>1399999.9999999995</v>
      </c>
      <c r="L547" s="23">
        <f t="shared" si="135"/>
        <v>1.3999999999999995</v>
      </c>
      <c r="M547">
        <f t="shared" si="136"/>
        <v>1200</v>
      </c>
      <c r="N547" s="23">
        <f t="shared" si="137"/>
        <v>4.32</v>
      </c>
      <c r="O547" s="23">
        <f t="shared" si="128"/>
        <v>5.7569444444444438</v>
      </c>
      <c r="P547" s="23">
        <f t="shared" si="138"/>
        <v>0.41121031746031744</v>
      </c>
      <c r="Q547" s="23">
        <f t="shared" si="140"/>
        <v>156.72988095238139</v>
      </c>
      <c r="R547" s="23">
        <f t="shared" si="141"/>
        <v>4.3186904761904774</v>
      </c>
      <c r="S547">
        <f t="shared" si="139"/>
        <v>0</v>
      </c>
      <c r="T547">
        <f t="shared" si="139"/>
        <v>0</v>
      </c>
    </row>
    <row r="548" spans="1:20" x14ac:dyDescent="0.35">
      <c r="A548" s="181">
        <v>42179</v>
      </c>
      <c r="B548" s="182">
        <v>13.4</v>
      </c>
      <c r="C548" s="20">
        <f t="shared" si="129"/>
        <v>1.34</v>
      </c>
      <c r="D548" s="20">
        <f t="shared" si="127"/>
        <v>0.45</v>
      </c>
      <c r="E548" s="20">
        <f t="shared" si="142"/>
        <v>113.43999999999913</v>
      </c>
      <c r="F548" s="21">
        <v>190000</v>
      </c>
      <c r="G548" s="22">
        <f t="shared" si="130"/>
        <v>353611.11111111118</v>
      </c>
      <c r="H548" s="23">
        <f t="shared" si="131"/>
        <v>0.35361111111111121</v>
      </c>
      <c r="I548">
        <f t="shared" si="132"/>
        <v>6700</v>
      </c>
      <c r="J548">
        <f t="shared" si="133"/>
        <v>6.7</v>
      </c>
      <c r="K548" s="23">
        <f t="shared" si="134"/>
        <v>13400000</v>
      </c>
      <c r="L548" s="23">
        <f t="shared" si="135"/>
        <v>13.4</v>
      </c>
      <c r="M548">
        <f t="shared" si="136"/>
        <v>1200</v>
      </c>
      <c r="N548" s="23">
        <f t="shared" si="137"/>
        <v>4.32</v>
      </c>
      <c r="O548" s="23">
        <f t="shared" si="128"/>
        <v>18.073611111111109</v>
      </c>
      <c r="P548" s="23">
        <f t="shared" si="138"/>
        <v>1.2909722222222222</v>
      </c>
      <c r="Q548" s="23">
        <f t="shared" si="140"/>
        <v>158.02085317460362</v>
      </c>
      <c r="R548" s="23">
        <f t="shared" si="141"/>
        <v>5.6096626984126994</v>
      </c>
      <c r="S548">
        <f t="shared" si="139"/>
        <v>0</v>
      </c>
      <c r="T548">
        <f t="shared" si="139"/>
        <v>0</v>
      </c>
    </row>
    <row r="549" spans="1:20" x14ac:dyDescent="0.35">
      <c r="A549" s="181">
        <v>42180</v>
      </c>
      <c r="B549" s="182">
        <v>4</v>
      </c>
      <c r="C549" s="20">
        <f t="shared" si="129"/>
        <v>0.4</v>
      </c>
      <c r="D549" s="20">
        <f t="shared" si="127"/>
        <v>0.45</v>
      </c>
      <c r="E549" s="20">
        <f t="shared" si="142"/>
        <v>113.38999999999913</v>
      </c>
      <c r="F549" s="21">
        <v>190000</v>
      </c>
      <c r="G549" s="22">
        <f t="shared" si="130"/>
        <v>105555.55555555556</v>
      </c>
      <c r="H549" s="23">
        <f t="shared" si="131"/>
        <v>0.10555555555555556</v>
      </c>
      <c r="I549">
        <f t="shared" si="132"/>
        <v>2000</v>
      </c>
      <c r="J549">
        <f t="shared" si="133"/>
        <v>2</v>
      </c>
      <c r="K549" s="23">
        <f t="shared" si="134"/>
        <v>4000000</v>
      </c>
      <c r="L549" s="23">
        <f t="shared" si="135"/>
        <v>4</v>
      </c>
      <c r="M549">
        <f t="shared" si="136"/>
        <v>1200</v>
      </c>
      <c r="N549" s="23">
        <f t="shared" si="137"/>
        <v>4.32</v>
      </c>
      <c r="O549" s="23">
        <f t="shared" si="128"/>
        <v>8.4255555555555564</v>
      </c>
      <c r="P549" s="23">
        <f t="shared" si="138"/>
        <v>0.60182539682539693</v>
      </c>
      <c r="Q549" s="23">
        <f t="shared" si="140"/>
        <v>158.62267857142902</v>
      </c>
      <c r="R549" s="23">
        <f t="shared" si="141"/>
        <v>6.2114880952380966</v>
      </c>
      <c r="S549">
        <f t="shared" si="139"/>
        <v>0</v>
      </c>
      <c r="T549">
        <f t="shared" si="139"/>
        <v>0</v>
      </c>
    </row>
    <row r="550" spans="1:20" x14ac:dyDescent="0.35">
      <c r="A550" s="181">
        <v>42181</v>
      </c>
      <c r="B550" s="182">
        <v>0</v>
      </c>
      <c r="C550" s="20">
        <f t="shared" si="129"/>
        <v>0</v>
      </c>
      <c r="D550" s="20">
        <f t="shared" si="127"/>
        <v>0.45</v>
      </c>
      <c r="E550" s="20">
        <f t="shared" si="142"/>
        <v>112.93999999999913</v>
      </c>
      <c r="F550" s="21">
        <v>190000</v>
      </c>
      <c r="G550" s="22">
        <f t="shared" si="130"/>
        <v>0</v>
      </c>
      <c r="H550" s="23">
        <f t="shared" si="131"/>
        <v>0</v>
      </c>
      <c r="I550">
        <f t="shared" si="132"/>
        <v>0</v>
      </c>
      <c r="J550">
        <f t="shared" si="133"/>
        <v>0</v>
      </c>
      <c r="K550" s="23">
        <f t="shared" si="134"/>
        <v>0</v>
      </c>
      <c r="L550" s="23">
        <f t="shared" si="135"/>
        <v>0</v>
      </c>
      <c r="M550">
        <f t="shared" si="136"/>
        <v>1200</v>
      </c>
      <c r="N550" s="23">
        <f t="shared" si="137"/>
        <v>4.32</v>
      </c>
      <c r="O550" s="23">
        <f t="shared" si="128"/>
        <v>4.32</v>
      </c>
      <c r="P550" s="23">
        <f t="shared" si="138"/>
        <v>0.30857142857142861</v>
      </c>
      <c r="Q550" s="23">
        <f t="shared" si="140"/>
        <v>158.93125000000046</v>
      </c>
      <c r="R550" s="23">
        <f t="shared" si="141"/>
        <v>6.5200595238095254</v>
      </c>
      <c r="S550">
        <f t="shared" si="139"/>
        <v>0</v>
      </c>
      <c r="T550">
        <f t="shared" si="139"/>
        <v>0</v>
      </c>
    </row>
    <row r="551" spans="1:20" x14ac:dyDescent="0.35">
      <c r="A551" s="181">
        <v>42182</v>
      </c>
      <c r="B551" s="182">
        <v>0</v>
      </c>
      <c r="C551" s="20">
        <f t="shared" si="129"/>
        <v>0</v>
      </c>
      <c r="D551" s="20">
        <f t="shared" si="127"/>
        <v>0.45</v>
      </c>
      <c r="E551" s="20">
        <f t="shared" si="142"/>
        <v>112.48999999999913</v>
      </c>
      <c r="F551" s="21">
        <v>190000</v>
      </c>
      <c r="G551" s="22">
        <f t="shared" si="130"/>
        <v>0</v>
      </c>
      <c r="H551" s="23">
        <f t="shared" si="131"/>
        <v>0</v>
      </c>
      <c r="I551">
        <f t="shared" si="132"/>
        <v>0</v>
      </c>
      <c r="J551">
        <f t="shared" si="133"/>
        <v>0</v>
      </c>
      <c r="K551" s="23">
        <f t="shared" si="134"/>
        <v>0</v>
      </c>
      <c r="L551" s="23">
        <f t="shared" si="135"/>
        <v>0</v>
      </c>
      <c r="M551">
        <f t="shared" si="136"/>
        <v>1200</v>
      </c>
      <c r="N551" s="23">
        <f t="shared" si="137"/>
        <v>4.32</v>
      </c>
      <c r="O551" s="23">
        <f t="shared" si="128"/>
        <v>4.32</v>
      </c>
      <c r="P551" s="23">
        <f t="shared" si="138"/>
        <v>0.30857142857142861</v>
      </c>
      <c r="Q551" s="23">
        <f t="shared" si="140"/>
        <v>159.2398214285719</v>
      </c>
      <c r="R551" s="23">
        <f t="shared" si="141"/>
        <v>6.8286309523809541</v>
      </c>
      <c r="S551">
        <f t="shared" si="139"/>
        <v>0</v>
      </c>
      <c r="T551">
        <f t="shared" si="139"/>
        <v>0</v>
      </c>
    </row>
    <row r="552" spans="1:20" x14ac:dyDescent="0.35">
      <c r="A552" s="181">
        <v>42183</v>
      </c>
      <c r="B552" s="182">
        <v>0</v>
      </c>
      <c r="C552" s="20">
        <f t="shared" si="129"/>
        <v>0</v>
      </c>
      <c r="D552" s="20">
        <f t="shared" ref="D552:D615" si="143">$B$4/1000</f>
        <v>0.45</v>
      </c>
      <c r="E552" s="20">
        <f t="shared" si="142"/>
        <v>112.03999999999913</v>
      </c>
      <c r="F552" s="21">
        <v>190000</v>
      </c>
      <c r="G552" s="22">
        <f t="shared" si="130"/>
        <v>0</v>
      </c>
      <c r="H552" s="23">
        <f t="shared" si="131"/>
        <v>0</v>
      </c>
      <c r="I552">
        <f t="shared" si="132"/>
        <v>0</v>
      </c>
      <c r="J552">
        <f t="shared" si="133"/>
        <v>0</v>
      </c>
      <c r="K552" s="23">
        <f t="shared" si="134"/>
        <v>0</v>
      </c>
      <c r="L552" s="23">
        <f t="shared" si="135"/>
        <v>0</v>
      </c>
      <c r="M552">
        <f t="shared" si="136"/>
        <v>1200</v>
      </c>
      <c r="N552" s="23">
        <f t="shared" si="137"/>
        <v>4.32</v>
      </c>
      <c r="O552" s="23">
        <f t="shared" si="128"/>
        <v>4.32</v>
      </c>
      <c r="P552" s="23">
        <f t="shared" si="138"/>
        <v>0.30857142857142861</v>
      </c>
      <c r="Q552" s="23">
        <f t="shared" si="140"/>
        <v>159.54839285714334</v>
      </c>
      <c r="R552" s="23">
        <f t="shared" si="141"/>
        <v>7.1372023809523828</v>
      </c>
      <c r="S552">
        <f t="shared" si="139"/>
        <v>0</v>
      </c>
      <c r="T552">
        <f t="shared" si="139"/>
        <v>0</v>
      </c>
    </row>
    <row r="553" spans="1:20" x14ac:dyDescent="0.35">
      <c r="A553" s="181">
        <v>42184</v>
      </c>
      <c r="B553" s="182">
        <v>0</v>
      </c>
      <c r="C553" s="20">
        <f t="shared" si="129"/>
        <v>0</v>
      </c>
      <c r="D553" s="20">
        <f t="shared" si="143"/>
        <v>0.45</v>
      </c>
      <c r="E553" s="20">
        <f t="shared" si="142"/>
        <v>111.58999999999912</v>
      </c>
      <c r="F553" s="21">
        <v>190000</v>
      </c>
      <c r="G553" s="22">
        <f t="shared" si="130"/>
        <v>0</v>
      </c>
      <c r="H553" s="23">
        <f t="shared" si="131"/>
        <v>0</v>
      </c>
      <c r="I553">
        <f t="shared" si="132"/>
        <v>0</v>
      </c>
      <c r="J553">
        <f t="shared" si="133"/>
        <v>0</v>
      </c>
      <c r="K553" s="23">
        <f t="shared" si="134"/>
        <v>0</v>
      </c>
      <c r="L553" s="23">
        <f t="shared" si="135"/>
        <v>0</v>
      </c>
      <c r="M553">
        <f t="shared" si="136"/>
        <v>1200</v>
      </c>
      <c r="N553" s="23">
        <f t="shared" si="137"/>
        <v>4.32</v>
      </c>
      <c r="O553" s="23">
        <f t="shared" si="128"/>
        <v>4.32</v>
      </c>
      <c r="P553" s="23">
        <f t="shared" si="138"/>
        <v>0.30857142857142861</v>
      </c>
      <c r="Q553" s="23">
        <f t="shared" si="140"/>
        <v>159.85696428571478</v>
      </c>
      <c r="R553" s="23">
        <f t="shared" si="141"/>
        <v>7.4457738095238115</v>
      </c>
      <c r="S553">
        <f t="shared" si="139"/>
        <v>0</v>
      </c>
      <c r="T553">
        <f t="shared" si="139"/>
        <v>0</v>
      </c>
    </row>
    <row r="554" spans="1:20" x14ac:dyDescent="0.35">
      <c r="A554" s="181">
        <v>42185</v>
      </c>
      <c r="B554" s="182">
        <v>0</v>
      </c>
      <c r="C554" s="20">
        <f t="shared" si="129"/>
        <v>0</v>
      </c>
      <c r="D554" s="20">
        <f t="shared" si="143"/>
        <v>0.45</v>
      </c>
      <c r="E554" s="20">
        <f t="shared" si="142"/>
        <v>111.13999999999912</v>
      </c>
      <c r="F554" s="21">
        <v>190000</v>
      </c>
      <c r="G554" s="22">
        <f t="shared" si="130"/>
        <v>0</v>
      </c>
      <c r="H554" s="23">
        <f t="shared" si="131"/>
        <v>0</v>
      </c>
      <c r="I554">
        <f t="shared" si="132"/>
        <v>0</v>
      </c>
      <c r="J554">
        <f t="shared" si="133"/>
        <v>0</v>
      </c>
      <c r="K554" s="23">
        <f t="shared" si="134"/>
        <v>0</v>
      </c>
      <c r="L554" s="23">
        <f t="shared" si="135"/>
        <v>0</v>
      </c>
      <c r="M554">
        <f t="shared" si="136"/>
        <v>1200</v>
      </c>
      <c r="N554" s="23">
        <f t="shared" si="137"/>
        <v>4.32</v>
      </c>
      <c r="O554" s="23">
        <f t="shared" si="128"/>
        <v>4.32</v>
      </c>
      <c r="P554" s="23">
        <f t="shared" si="138"/>
        <v>0.30857142857142861</v>
      </c>
      <c r="Q554" s="23">
        <f t="shared" si="140"/>
        <v>160.16553571428622</v>
      </c>
      <c r="R554" s="23">
        <f t="shared" si="141"/>
        <v>7.7543452380952402</v>
      </c>
      <c r="S554">
        <f t="shared" si="139"/>
        <v>0</v>
      </c>
      <c r="T554">
        <f t="shared" si="139"/>
        <v>0</v>
      </c>
    </row>
    <row r="555" spans="1:20" x14ac:dyDescent="0.35">
      <c r="A555" s="181">
        <v>42186</v>
      </c>
      <c r="B555" s="182">
        <v>0</v>
      </c>
      <c r="C555" s="20">
        <f t="shared" si="129"/>
        <v>0</v>
      </c>
      <c r="D555" s="20">
        <f t="shared" si="143"/>
        <v>0.45</v>
      </c>
      <c r="E555" s="20">
        <f t="shared" si="142"/>
        <v>110.68999999999912</v>
      </c>
      <c r="F555" s="21">
        <v>190000</v>
      </c>
      <c r="G555" s="22">
        <f t="shared" si="130"/>
        <v>0</v>
      </c>
      <c r="H555" s="23">
        <f t="shared" si="131"/>
        <v>0</v>
      </c>
      <c r="I555">
        <f t="shared" si="132"/>
        <v>0</v>
      </c>
      <c r="J555">
        <f t="shared" si="133"/>
        <v>0</v>
      </c>
      <c r="K555" s="23">
        <f t="shared" si="134"/>
        <v>0</v>
      </c>
      <c r="L555" s="23">
        <f t="shared" si="135"/>
        <v>0</v>
      </c>
      <c r="M555">
        <f t="shared" si="136"/>
        <v>1200</v>
      </c>
      <c r="N555" s="23">
        <f t="shared" si="137"/>
        <v>4.32</v>
      </c>
      <c r="O555" s="23">
        <f t="shared" si="128"/>
        <v>4.32</v>
      </c>
      <c r="P555" s="23">
        <f t="shared" si="138"/>
        <v>0.30857142857142861</v>
      </c>
      <c r="Q555" s="23">
        <f t="shared" si="140"/>
        <v>160.47410714285766</v>
      </c>
      <c r="R555" s="23">
        <f t="shared" si="141"/>
        <v>8.0629166666666681</v>
      </c>
      <c r="S555">
        <f t="shared" si="139"/>
        <v>0</v>
      </c>
      <c r="T555">
        <f t="shared" si="139"/>
        <v>0</v>
      </c>
    </row>
    <row r="556" spans="1:20" x14ac:dyDescent="0.35">
      <c r="A556" s="181">
        <v>42187</v>
      </c>
      <c r="B556" s="182">
        <v>0</v>
      </c>
      <c r="C556" s="20">
        <f t="shared" si="129"/>
        <v>0</v>
      </c>
      <c r="D556" s="20">
        <f t="shared" si="143"/>
        <v>0.45</v>
      </c>
      <c r="E556" s="20">
        <f t="shared" si="142"/>
        <v>110.23999999999911</v>
      </c>
      <c r="F556" s="21">
        <v>190000</v>
      </c>
      <c r="G556" s="22">
        <f t="shared" si="130"/>
        <v>0</v>
      </c>
      <c r="H556" s="23">
        <f t="shared" si="131"/>
        <v>0</v>
      </c>
      <c r="I556">
        <f t="shared" si="132"/>
        <v>0</v>
      </c>
      <c r="J556">
        <f t="shared" si="133"/>
        <v>0</v>
      </c>
      <c r="K556" s="23">
        <f t="shared" si="134"/>
        <v>0</v>
      </c>
      <c r="L556" s="23">
        <f t="shared" si="135"/>
        <v>0</v>
      </c>
      <c r="M556">
        <f t="shared" si="136"/>
        <v>1200</v>
      </c>
      <c r="N556" s="23">
        <f t="shared" si="137"/>
        <v>4.32</v>
      </c>
      <c r="O556" s="23">
        <f t="shared" si="128"/>
        <v>4.32</v>
      </c>
      <c r="P556" s="23">
        <f t="shared" si="138"/>
        <v>0.30857142857142861</v>
      </c>
      <c r="Q556" s="23">
        <f t="shared" si="140"/>
        <v>160.7826785714291</v>
      </c>
      <c r="R556" s="23">
        <f t="shared" si="141"/>
        <v>8.3714880952380959</v>
      </c>
      <c r="S556">
        <f t="shared" si="139"/>
        <v>0</v>
      </c>
      <c r="T556">
        <f t="shared" si="139"/>
        <v>0</v>
      </c>
    </row>
    <row r="557" spans="1:20" x14ac:dyDescent="0.35">
      <c r="A557" s="181">
        <v>42188</v>
      </c>
      <c r="B557" s="182">
        <v>0</v>
      </c>
      <c r="C557" s="20">
        <f t="shared" si="129"/>
        <v>0</v>
      </c>
      <c r="D557" s="20">
        <f t="shared" si="143"/>
        <v>0.45</v>
      </c>
      <c r="E557" s="20">
        <f t="shared" si="142"/>
        <v>109.78999999999911</v>
      </c>
      <c r="F557" s="21">
        <v>190000</v>
      </c>
      <c r="G557" s="22">
        <f t="shared" si="130"/>
        <v>0</v>
      </c>
      <c r="H557" s="23">
        <f t="shared" si="131"/>
        <v>0</v>
      </c>
      <c r="I557">
        <f t="shared" si="132"/>
        <v>0</v>
      </c>
      <c r="J557">
        <f t="shared" si="133"/>
        <v>0</v>
      </c>
      <c r="K557" s="23">
        <f t="shared" si="134"/>
        <v>0</v>
      </c>
      <c r="L557" s="23">
        <f t="shared" si="135"/>
        <v>0</v>
      </c>
      <c r="M557">
        <f t="shared" si="136"/>
        <v>1200</v>
      </c>
      <c r="N557" s="23">
        <f t="shared" si="137"/>
        <v>4.32</v>
      </c>
      <c r="O557" s="23">
        <f t="shared" si="128"/>
        <v>4.32</v>
      </c>
      <c r="P557" s="23">
        <f t="shared" si="138"/>
        <v>0.30857142857142861</v>
      </c>
      <c r="Q557" s="23">
        <f t="shared" si="140"/>
        <v>161.09125000000054</v>
      </c>
      <c r="R557" s="23">
        <f t="shared" si="141"/>
        <v>8.6800595238095237</v>
      </c>
      <c r="S557">
        <f t="shared" si="139"/>
        <v>0</v>
      </c>
      <c r="T557">
        <f t="shared" si="139"/>
        <v>0</v>
      </c>
    </row>
    <row r="558" spans="1:20" x14ac:dyDescent="0.35">
      <c r="A558" s="181">
        <v>42189</v>
      </c>
      <c r="B558" s="182">
        <v>0</v>
      </c>
      <c r="C558" s="20">
        <f t="shared" si="129"/>
        <v>0</v>
      </c>
      <c r="D558" s="20">
        <f t="shared" si="143"/>
        <v>0.45</v>
      </c>
      <c r="E558" s="20">
        <f t="shared" si="142"/>
        <v>109.33999999999911</v>
      </c>
      <c r="F558" s="21">
        <v>190000</v>
      </c>
      <c r="G558" s="22">
        <f t="shared" si="130"/>
        <v>0</v>
      </c>
      <c r="H558" s="23">
        <f t="shared" si="131"/>
        <v>0</v>
      </c>
      <c r="I558">
        <f t="shared" si="132"/>
        <v>0</v>
      </c>
      <c r="J558">
        <f t="shared" si="133"/>
        <v>0</v>
      </c>
      <c r="K558" s="23">
        <f t="shared" si="134"/>
        <v>0</v>
      </c>
      <c r="L558" s="23">
        <f t="shared" si="135"/>
        <v>0</v>
      </c>
      <c r="M558">
        <f t="shared" si="136"/>
        <v>1200</v>
      </c>
      <c r="N558" s="23">
        <f t="shared" si="137"/>
        <v>4.32</v>
      </c>
      <c r="O558" s="23">
        <f t="shared" si="128"/>
        <v>4.32</v>
      </c>
      <c r="P558" s="23">
        <f t="shared" si="138"/>
        <v>0.30857142857142861</v>
      </c>
      <c r="Q558" s="23">
        <f t="shared" si="140"/>
        <v>161.39982142857198</v>
      </c>
      <c r="R558" s="23">
        <f t="shared" si="141"/>
        <v>8.9886309523809516</v>
      </c>
      <c r="S558">
        <f t="shared" si="139"/>
        <v>0</v>
      </c>
      <c r="T558">
        <f t="shared" si="139"/>
        <v>0</v>
      </c>
    </row>
    <row r="559" spans="1:20" x14ac:dyDescent="0.35">
      <c r="A559" s="181">
        <v>42190</v>
      </c>
      <c r="B559" s="182">
        <v>0</v>
      </c>
      <c r="C559" s="20">
        <f t="shared" si="129"/>
        <v>0</v>
      </c>
      <c r="D559" s="20">
        <f t="shared" si="143"/>
        <v>0.45</v>
      </c>
      <c r="E559" s="20">
        <f t="shared" si="142"/>
        <v>108.88999999999911</v>
      </c>
      <c r="F559" s="21">
        <v>190000</v>
      </c>
      <c r="G559" s="22">
        <f t="shared" si="130"/>
        <v>0</v>
      </c>
      <c r="H559" s="23">
        <f t="shared" si="131"/>
        <v>0</v>
      </c>
      <c r="I559">
        <f t="shared" si="132"/>
        <v>0</v>
      </c>
      <c r="J559">
        <f t="shared" si="133"/>
        <v>0</v>
      </c>
      <c r="K559" s="23">
        <f t="shared" si="134"/>
        <v>0</v>
      </c>
      <c r="L559" s="23">
        <f t="shared" si="135"/>
        <v>0</v>
      </c>
      <c r="M559">
        <f t="shared" si="136"/>
        <v>1200</v>
      </c>
      <c r="N559" s="23">
        <f t="shared" si="137"/>
        <v>4.32</v>
      </c>
      <c r="O559" s="23">
        <f t="shared" si="128"/>
        <v>4.32</v>
      </c>
      <c r="P559" s="23">
        <f t="shared" si="138"/>
        <v>0.30857142857142861</v>
      </c>
      <c r="Q559" s="23">
        <f t="shared" si="140"/>
        <v>161.70839285714342</v>
      </c>
      <c r="R559" s="23">
        <f t="shared" si="141"/>
        <v>9.2972023809523794</v>
      </c>
      <c r="S559">
        <f t="shared" si="139"/>
        <v>0</v>
      </c>
      <c r="T559">
        <f t="shared" si="139"/>
        <v>0</v>
      </c>
    </row>
    <row r="560" spans="1:20" x14ac:dyDescent="0.35">
      <c r="A560" s="181">
        <v>42191</v>
      </c>
      <c r="B560" s="182">
        <v>0</v>
      </c>
      <c r="C560" s="20">
        <f t="shared" si="129"/>
        <v>0</v>
      </c>
      <c r="D560" s="20">
        <f t="shared" si="143"/>
        <v>0.45</v>
      </c>
      <c r="E560" s="20">
        <f t="shared" si="142"/>
        <v>108.4399999999991</v>
      </c>
      <c r="F560" s="21">
        <v>190000</v>
      </c>
      <c r="G560" s="22">
        <f t="shared" si="130"/>
        <v>0</v>
      </c>
      <c r="H560" s="23">
        <f t="shared" si="131"/>
        <v>0</v>
      </c>
      <c r="I560">
        <f t="shared" si="132"/>
        <v>0</v>
      </c>
      <c r="J560">
        <f t="shared" si="133"/>
        <v>0</v>
      </c>
      <c r="K560" s="23">
        <f t="shared" si="134"/>
        <v>0</v>
      </c>
      <c r="L560" s="23">
        <f t="shared" si="135"/>
        <v>0</v>
      </c>
      <c r="M560">
        <f t="shared" si="136"/>
        <v>1200</v>
      </c>
      <c r="N560" s="23">
        <f t="shared" si="137"/>
        <v>4.32</v>
      </c>
      <c r="O560" s="23">
        <f t="shared" si="128"/>
        <v>4.32</v>
      </c>
      <c r="P560" s="23">
        <f t="shared" si="138"/>
        <v>0.30857142857142861</v>
      </c>
      <c r="Q560" s="23">
        <f t="shared" si="140"/>
        <v>162.01696428571486</v>
      </c>
      <c r="R560" s="23">
        <f t="shared" si="141"/>
        <v>9.6057738095238072</v>
      </c>
      <c r="S560">
        <f t="shared" si="139"/>
        <v>0</v>
      </c>
      <c r="T560">
        <f t="shared" si="139"/>
        <v>0</v>
      </c>
    </row>
    <row r="561" spans="1:20" x14ac:dyDescent="0.35">
      <c r="A561" s="181">
        <v>42192</v>
      </c>
      <c r="B561" s="182">
        <v>0.2</v>
      </c>
      <c r="C561" s="20">
        <f t="shared" si="129"/>
        <v>0.02</v>
      </c>
      <c r="D561" s="20">
        <f t="shared" si="143"/>
        <v>0.45</v>
      </c>
      <c r="E561" s="20">
        <f t="shared" si="142"/>
        <v>108.0099999999991</v>
      </c>
      <c r="F561" s="21">
        <v>190000</v>
      </c>
      <c r="G561" s="22">
        <f t="shared" si="130"/>
        <v>5277.7777777777783</v>
      </c>
      <c r="H561" s="23">
        <f t="shared" si="131"/>
        <v>5.2777777777777779E-3</v>
      </c>
      <c r="I561">
        <f t="shared" si="132"/>
        <v>100</v>
      </c>
      <c r="J561">
        <f t="shared" si="133"/>
        <v>0.1</v>
      </c>
      <c r="K561" s="23">
        <f t="shared" si="134"/>
        <v>200000</v>
      </c>
      <c r="L561" s="23">
        <f t="shared" si="135"/>
        <v>0.2</v>
      </c>
      <c r="M561">
        <f t="shared" si="136"/>
        <v>1200</v>
      </c>
      <c r="N561" s="23">
        <f t="shared" si="137"/>
        <v>4.32</v>
      </c>
      <c r="O561" s="23">
        <f t="shared" si="128"/>
        <v>4.5252777777777782</v>
      </c>
      <c r="P561" s="23">
        <f t="shared" si="138"/>
        <v>0.32323412698412701</v>
      </c>
      <c r="Q561" s="23">
        <f t="shared" si="140"/>
        <v>162.34019841269898</v>
      </c>
      <c r="R561" s="23">
        <f t="shared" si="141"/>
        <v>9.9290079365079347</v>
      </c>
      <c r="S561">
        <f t="shared" si="139"/>
        <v>0</v>
      </c>
      <c r="T561">
        <f t="shared" si="139"/>
        <v>0</v>
      </c>
    </row>
    <row r="562" spans="1:20" x14ac:dyDescent="0.35">
      <c r="A562" s="181">
        <v>42193</v>
      </c>
      <c r="B562" s="182">
        <v>0</v>
      </c>
      <c r="C562" s="20">
        <f t="shared" si="129"/>
        <v>0</v>
      </c>
      <c r="D562" s="20">
        <f t="shared" si="143"/>
        <v>0.45</v>
      </c>
      <c r="E562" s="20">
        <f t="shared" si="142"/>
        <v>107.55999999999909</v>
      </c>
      <c r="F562" s="21">
        <v>190000</v>
      </c>
      <c r="G562" s="22">
        <f t="shared" si="130"/>
        <v>0</v>
      </c>
      <c r="H562" s="23">
        <f t="shared" si="131"/>
        <v>0</v>
      </c>
      <c r="I562">
        <f t="shared" si="132"/>
        <v>0</v>
      </c>
      <c r="J562">
        <f t="shared" si="133"/>
        <v>0</v>
      </c>
      <c r="K562" s="23">
        <f t="shared" si="134"/>
        <v>0</v>
      </c>
      <c r="L562" s="23">
        <f t="shared" si="135"/>
        <v>0</v>
      </c>
      <c r="M562">
        <f t="shared" si="136"/>
        <v>1200</v>
      </c>
      <c r="N562" s="23">
        <f t="shared" si="137"/>
        <v>4.32</v>
      </c>
      <c r="O562" s="23">
        <f t="shared" si="128"/>
        <v>4.32</v>
      </c>
      <c r="P562" s="23">
        <f t="shared" si="138"/>
        <v>0.30857142857142861</v>
      </c>
      <c r="Q562" s="23">
        <f t="shared" si="140"/>
        <v>162.64876984127042</v>
      </c>
      <c r="R562" s="23">
        <f t="shared" si="141"/>
        <v>10.237579365079363</v>
      </c>
      <c r="S562">
        <f t="shared" si="139"/>
        <v>0</v>
      </c>
      <c r="T562">
        <f t="shared" si="139"/>
        <v>0</v>
      </c>
    </row>
    <row r="563" spans="1:20" x14ac:dyDescent="0.35">
      <c r="A563" s="181">
        <v>42194</v>
      </c>
      <c r="B563" s="182">
        <v>1</v>
      </c>
      <c r="C563" s="20">
        <f t="shared" si="129"/>
        <v>0.1</v>
      </c>
      <c r="D563" s="20">
        <f t="shared" si="143"/>
        <v>0.45</v>
      </c>
      <c r="E563" s="20">
        <f t="shared" si="142"/>
        <v>107.20999999999908</v>
      </c>
      <c r="F563" s="21">
        <v>190000</v>
      </c>
      <c r="G563" s="22">
        <f t="shared" si="130"/>
        <v>26388.888888888891</v>
      </c>
      <c r="H563" s="23">
        <f t="shared" si="131"/>
        <v>2.6388888888888889E-2</v>
      </c>
      <c r="I563">
        <f t="shared" si="132"/>
        <v>500</v>
      </c>
      <c r="J563">
        <f t="shared" si="133"/>
        <v>0.5</v>
      </c>
      <c r="K563" s="23">
        <f t="shared" si="134"/>
        <v>1000000</v>
      </c>
      <c r="L563" s="23">
        <f t="shared" si="135"/>
        <v>1</v>
      </c>
      <c r="M563">
        <f t="shared" si="136"/>
        <v>1200</v>
      </c>
      <c r="N563" s="23">
        <f t="shared" si="137"/>
        <v>4.32</v>
      </c>
      <c r="O563" s="23">
        <f t="shared" si="128"/>
        <v>5.3463888888888889</v>
      </c>
      <c r="P563" s="23">
        <f t="shared" si="138"/>
        <v>0.38188492063492063</v>
      </c>
      <c r="Q563" s="23">
        <f t="shared" si="140"/>
        <v>163.03065476190534</v>
      </c>
      <c r="R563" s="23">
        <f t="shared" si="141"/>
        <v>10.619464285714283</v>
      </c>
      <c r="S563">
        <f t="shared" si="139"/>
        <v>0</v>
      </c>
      <c r="T563">
        <f t="shared" si="139"/>
        <v>0</v>
      </c>
    </row>
    <row r="564" spans="1:20" x14ac:dyDescent="0.35">
      <c r="A564" s="181">
        <v>42195</v>
      </c>
      <c r="B564" s="182">
        <v>1.2</v>
      </c>
      <c r="C564" s="20">
        <f t="shared" si="129"/>
        <v>0.12</v>
      </c>
      <c r="D564" s="20">
        <f t="shared" si="143"/>
        <v>0.45</v>
      </c>
      <c r="E564" s="20">
        <f t="shared" si="142"/>
        <v>106.87999999999909</v>
      </c>
      <c r="F564" s="21">
        <v>190000</v>
      </c>
      <c r="G564" s="22">
        <f t="shared" si="130"/>
        <v>31666.666666666668</v>
      </c>
      <c r="H564" s="23">
        <f t="shared" si="131"/>
        <v>3.1666666666666669E-2</v>
      </c>
      <c r="I564">
        <f t="shared" si="132"/>
        <v>600</v>
      </c>
      <c r="J564">
        <f t="shared" si="133"/>
        <v>0.6</v>
      </c>
      <c r="K564" s="23">
        <f t="shared" si="134"/>
        <v>1200000</v>
      </c>
      <c r="L564" s="23">
        <f t="shared" si="135"/>
        <v>1.2</v>
      </c>
      <c r="M564">
        <f t="shared" si="136"/>
        <v>1200</v>
      </c>
      <c r="N564" s="23">
        <f t="shared" si="137"/>
        <v>4.32</v>
      </c>
      <c r="O564" s="23">
        <f t="shared" si="128"/>
        <v>5.5516666666666667</v>
      </c>
      <c r="P564" s="23">
        <f t="shared" si="138"/>
        <v>0.39654761904761909</v>
      </c>
      <c r="Q564" s="23">
        <f t="shared" si="140"/>
        <v>163.42720238095296</v>
      </c>
      <c r="R564" s="23">
        <f t="shared" si="141"/>
        <v>11.016011904761902</v>
      </c>
      <c r="S564">
        <f t="shared" si="139"/>
        <v>0</v>
      </c>
      <c r="T564">
        <f t="shared" si="139"/>
        <v>0</v>
      </c>
    </row>
    <row r="565" spans="1:20" x14ac:dyDescent="0.35">
      <c r="A565" s="181">
        <v>42196</v>
      </c>
      <c r="B565" s="182">
        <v>2.4</v>
      </c>
      <c r="C565" s="20">
        <f t="shared" si="129"/>
        <v>0.24</v>
      </c>
      <c r="D565" s="20">
        <f t="shared" si="143"/>
        <v>0.45</v>
      </c>
      <c r="E565" s="20">
        <f t="shared" si="142"/>
        <v>106.66999999999908</v>
      </c>
      <c r="F565" s="21">
        <v>190000</v>
      </c>
      <c r="G565" s="22">
        <f t="shared" si="130"/>
        <v>63333.333333333336</v>
      </c>
      <c r="H565" s="23">
        <f t="shared" si="131"/>
        <v>6.3333333333333339E-2</v>
      </c>
      <c r="I565">
        <f t="shared" si="132"/>
        <v>1200</v>
      </c>
      <c r="J565">
        <f t="shared" si="133"/>
        <v>1.2</v>
      </c>
      <c r="K565" s="23">
        <f t="shared" si="134"/>
        <v>2400000</v>
      </c>
      <c r="L565" s="23">
        <f t="shared" si="135"/>
        <v>2.4</v>
      </c>
      <c r="M565">
        <f t="shared" si="136"/>
        <v>1200</v>
      </c>
      <c r="N565" s="23">
        <f t="shared" si="137"/>
        <v>4.32</v>
      </c>
      <c r="O565" s="23">
        <f t="shared" si="128"/>
        <v>6.7833333333333341</v>
      </c>
      <c r="P565" s="23">
        <f t="shared" si="138"/>
        <v>0.48452380952380963</v>
      </c>
      <c r="Q565" s="23">
        <f t="shared" si="140"/>
        <v>163.91172619047677</v>
      </c>
      <c r="R565" s="23">
        <f t="shared" si="141"/>
        <v>11.500535714285711</v>
      </c>
      <c r="S565">
        <f t="shared" si="139"/>
        <v>0</v>
      </c>
      <c r="T565">
        <f t="shared" si="139"/>
        <v>0</v>
      </c>
    </row>
    <row r="566" spans="1:20" x14ac:dyDescent="0.35">
      <c r="A566" s="181">
        <v>42197</v>
      </c>
      <c r="B566" s="182">
        <v>4</v>
      </c>
      <c r="C566" s="20">
        <f t="shared" si="129"/>
        <v>0.4</v>
      </c>
      <c r="D566" s="20">
        <f t="shared" si="143"/>
        <v>0.45</v>
      </c>
      <c r="E566" s="20">
        <f t="shared" si="142"/>
        <v>106.61999999999908</v>
      </c>
      <c r="F566" s="21">
        <v>190000</v>
      </c>
      <c r="G566" s="22">
        <f t="shared" si="130"/>
        <v>105555.55555555556</v>
      </c>
      <c r="H566" s="23">
        <f t="shared" si="131"/>
        <v>0.10555555555555556</v>
      </c>
      <c r="I566">
        <f t="shared" si="132"/>
        <v>2000</v>
      </c>
      <c r="J566">
        <f t="shared" si="133"/>
        <v>2</v>
      </c>
      <c r="K566" s="23">
        <f t="shared" si="134"/>
        <v>4000000</v>
      </c>
      <c r="L566" s="23">
        <f t="shared" si="135"/>
        <v>4</v>
      </c>
      <c r="M566">
        <f t="shared" si="136"/>
        <v>1200</v>
      </c>
      <c r="N566" s="23">
        <f t="shared" si="137"/>
        <v>4.32</v>
      </c>
      <c r="O566" s="23">
        <f t="shared" si="128"/>
        <v>8.4255555555555564</v>
      </c>
      <c r="P566" s="23">
        <f t="shared" si="138"/>
        <v>0.60182539682539693</v>
      </c>
      <c r="Q566" s="23">
        <f t="shared" si="140"/>
        <v>164.51355158730217</v>
      </c>
      <c r="R566" s="23">
        <f t="shared" si="141"/>
        <v>12.102361111111108</v>
      </c>
      <c r="S566">
        <f t="shared" si="139"/>
        <v>0</v>
      </c>
      <c r="T566">
        <f t="shared" si="139"/>
        <v>0</v>
      </c>
    </row>
    <row r="567" spans="1:20" x14ac:dyDescent="0.35">
      <c r="A567" s="181">
        <v>42198</v>
      </c>
      <c r="B567" s="182">
        <v>0</v>
      </c>
      <c r="C567" s="20">
        <f t="shared" si="129"/>
        <v>0</v>
      </c>
      <c r="D567" s="20">
        <f t="shared" si="143"/>
        <v>0.45</v>
      </c>
      <c r="E567" s="20">
        <f t="shared" si="142"/>
        <v>106.16999999999908</v>
      </c>
      <c r="F567" s="21">
        <v>190000</v>
      </c>
      <c r="G567" s="22">
        <f t="shared" si="130"/>
        <v>0</v>
      </c>
      <c r="H567" s="23">
        <f t="shared" si="131"/>
        <v>0</v>
      </c>
      <c r="I567">
        <f t="shared" si="132"/>
        <v>0</v>
      </c>
      <c r="J567">
        <f t="shared" si="133"/>
        <v>0</v>
      </c>
      <c r="K567" s="23">
        <f t="shared" si="134"/>
        <v>0</v>
      </c>
      <c r="L567" s="23">
        <f t="shared" si="135"/>
        <v>0</v>
      </c>
      <c r="M567">
        <f t="shared" si="136"/>
        <v>1200</v>
      </c>
      <c r="N567" s="23">
        <f t="shared" si="137"/>
        <v>4.32</v>
      </c>
      <c r="O567" s="23">
        <f t="shared" si="128"/>
        <v>4.32</v>
      </c>
      <c r="P567" s="23">
        <f t="shared" si="138"/>
        <v>0.30857142857142861</v>
      </c>
      <c r="Q567" s="23">
        <f t="shared" si="140"/>
        <v>164.82212301587361</v>
      </c>
      <c r="R567" s="23">
        <f t="shared" si="141"/>
        <v>12.410932539682536</v>
      </c>
      <c r="S567">
        <f t="shared" si="139"/>
        <v>0</v>
      </c>
      <c r="T567">
        <f t="shared" si="139"/>
        <v>0</v>
      </c>
    </row>
    <row r="568" spans="1:20" x14ac:dyDescent="0.35">
      <c r="A568" s="181">
        <v>42199</v>
      </c>
      <c r="B568" s="182">
        <v>0</v>
      </c>
      <c r="C568" s="20">
        <f t="shared" si="129"/>
        <v>0</v>
      </c>
      <c r="D568" s="20">
        <f t="shared" si="143"/>
        <v>0.45</v>
      </c>
      <c r="E568" s="20">
        <f t="shared" si="142"/>
        <v>105.71999999999908</v>
      </c>
      <c r="F568" s="21">
        <v>190000</v>
      </c>
      <c r="G568" s="22">
        <f t="shared" si="130"/>
        <v>0</v>
      </c>
      <c r="H568" s="23">
        <f t="shared" si="131"/>
        <v>0</v>
      </c>
      <c r="I568">
        <f t="shared" si="132"/>
        <v>0</v>
      </c>
      <c r="J568">
        <f t="shared" si="133"/>
        <v>0</v>
      </c>
      <c r="K568" s="23">
        <f t="shared" si="134"/>
        <v>0</v>
      </c>
      <c r="L568" s="23">
        <f t="shared" si="135"/>
        <v>0</v>
      </c>
      <c r="M568">
        <f t="shared" si="136"/>
        <v>1200</v>
      </c>
      <c r="N568" s="23">
        <f t="shared" si="137"/>
        <v>4.32</v>
      </c>
      <c r="O568" s="23">
        <f t="shared" si="128"/>
        <v>4.32</v>
      </c>
      <c r="P568" s="23">
        <f t="shared" si="138"/>
        <v>0.30857142857142861</v>
      </c>
      <c r="Q568" s="23">
        <f t="shared" si="140"/>
        <v>165.13069444444506</v>
      </c>
      <c r="R568" s="23">
        <f t="shared" si="141"/>
        <v>12.719503968253964</v>
      </c>
      <c r="S568">
        <f t="shared" si="139"/>
        <v>0</v>
      </c>
      <c r="T568">
        <f t="shared" si="139"/>
        <v>0</v>
      </c>
    </row>
    <row r="569" spans="1:20" x14ac:dyDescent="0.35">
      <c r="A569" s="181">
        <v>42200</v>
      </c>
      <c r="B569" s="182">
        <v>0</v>
      </c>
      <c r="C569" s="20">
        <f t="shared" si="129"/>
        <v>0</v>
      </c>
      <c r="D569" s="20">
        <f t="shared" si="143"/>
        <v>0.45</v>
      </c>
      <c r="E569" s="20">
        <f t="shared" si="142"/>
        <v>105.26999999999907</v>
      </c>
      <c r="F569" s="21">
        <v>190000</v>
      </c>
      <c r="G569" s="22">
        <f t="shared" si="130"/>
        <v>0</v>
      </c>
      <c r="H569" s="23">
        <f t="shared" si="131"/>
        <v>0</v>
      </c>
      <c r="I569">
        <f t="shared" si="132"/>
        <v>0</v>
      </c>
      <c r="J569">
        <f t="shared" si="133"/>
        <v>0</v>
      </c>
      <c r="K569" s="23">
        <f t="shared" si="134"/>
        <v>0</v>
      </c>
      <c r="L569" s="23">
        <f t="shared" si="135"/>
        <v>0</v>
      </c>
      <c r="M569">
        <f t="shared" si="136"/>
        <v>1200</v>
      </c>
      <c r="N569" s="23">
        <f t="shared" si="137"/>
        <v>4.32</v>
      </c>
      <c r="O569" s="23">
        <f t="shared" si="128"/>
        <v>4.32</v>
      </c>
      <c r="P569" s="23">
        <f t="shared" si="138"/>
        <v>0.30857142857142861</v>
      </c>
      <c r="Q569" s="23">
        <f t="shared" si="140"/>
        <v>165.4392658730165</v>
      </c>
      <c r="R569" s="23">
        <f t="shared" si="141"/>
        <v>13.028075396825392</v>
      </c>
      <c r="S569">
        <f t="shared" si="139"/>
        <v>0</v>
      </c>
      <c r="T569">
        <f t="shared" si="139"/>
        <v>0</v>
      </c>
    </row>
    <row r="570" spans="1:20" x14ac:dyDescent="0.35">
      <c r="A570" s="181">
        <v>42201</v>
      </c>
      <c r="B570" s="182">
        <v>0</v>
      </c>
      <c r="C570" s="20">
        <f t="shared" si="129"/>
        <v>0</v>
      </c>
      <c r="D570" s="20">
        <f t="shared" si="143"/>
        <v>0.45</v>
      </c>
      <c r="E570" s="20">
        <f t="shared" si="142"/>
        <v>104.81999999999907</v>
      </c>
      <c r="F570" s="21">
        <v>190000</v>
      </c>
      <c r="G570" s="22">
        <f t="shared" si="130"/>
        <v>0</v>
      </c>
      <c r="H570" s="23">
        <f t="shared" si="131"/>
        <v>0</v>
      </c>
      <c r="I570">
        <f t="shared" si="132"/>
        <v>0</v>
      </c>
      <c r="J570">
        <f t="shared" si="133"/>
        <v>0</v>
      </c>
      <c r="K570" s="23">
        <f t="shared" si="134"/>
        <v>0</v>
      </c>
      <c r="L570" s="23">
        <f t="shared" si="135"/>
        <v>0</v>
      </c>
      <c r="M570">
        <f t="shared" si="136"/>
        <v>1200</v>
      </c>
      <c r="N570" s="23">
        <f t="shared" si="137"/>
        <v>4.32</v>
      </c>
      <c r="O570" s="23">
        <f t="shared" si="128"/>
        <v>4.32</v>
      </c>
      <c r="P570" s="23">
        <f t="shared" si="138"/>
        <v>0.30857142857142861</v>
      </c>
      <c r="Q570" s="23">
        <f t="shared" si="140"/>
        <v>165.74783730158794</v>
      </c>
      <c r="R570" s="23">
        <f t="shared" si="141"/>
        <v>13.336646825396819</v>
      </c>
      <c r="S570">
        <f t="shared" si="139"/>
        <v>0</v>
      </c>
      <c r="T570">
        <f t="shared" si="139"/>
        <v>0</v>
      </c>
    </row>
    <row r="571" spans="1:20" x14ac:dyDescent="0.35">
      <c r="A571" s="181">
        <v>42202</v>
      </c>
      <c r="B571" s="182">
        <v>0</v>
      </c>
      <c r="C571" s="20">
        <f t="shared" si="129"/>
        <v>0</v>
      </c>
      <c r="D571" s="20">
        <f t="shared" si="143"/>
        <v>0.45</v>
      </c>
      <c r="E571" s="20">
        <f t="shared" si="142"/>
        <v>104.36999999999907</v>
      </c>
      <c r="F571" s="21">
        <v>190000</v>
      </c>
      <c r="G571" s="22">
        <f t="shared" si="130"/>
        <v>0</v>
      </c>
      <c r="H571" s="23">
        <f t="shared" si="131"/>
        <v>0</v>
      </c>
      <c r="I571">
        <f t="shared" si="132"/>
        <v>0</v>
      </c>
      <c r="J571">
        <f t="shared" si="133"/>
        <v>0</v>
      </c>
      <c r="K571" s="23">
        <f t="shared" si="134"/>
        <v>0</v>
      </c>
      <c r="L571" s="23">
        <f t="shared" si="135"/>
        <v>0</v>
      </c>
      <c r="M571">
        <f t="shared" si="136"/>
        <v>1200</v>
      </c>
      <c r="N571" s="23">
        <f t="shared" si="137"/>
        <v>4.32</v>
      </c>
      <c r="O571" s="23">
        <f t="shared" si="128"/>
        <v>4.32</v>
      </c>
      <c r="P571" s="23">
        <f t="shared" si="138"/>
        <v>0.30857142857142861</v>
      </c>
      <c r="Q571" s="23">
        <f t="shared" si="140"/>
        <v>166.05640873015938</v>
      </c>
      <c r="R571" s="23">
        <f t="shared" si="141"/>
        <v>13.645218253968247</v>
      </c>
      <c r="S571">
        <f t="shared" si="139"/>
        <v>0</v>
      </c>
      <c r="T571">
        <f t="shared" si="139"/>
        <v>0</v>
      </c>
    </row>
    <row r="572" spans="1:20" x14ac:dyDescent="0.35">
      <c r="A572" s="181">
        <v>42203</v>
      </c>
      <c r="B572" s="182">
        <v>0</v>
      </c>
      <c r="C572" s="20">
        <f t="shared" si="129"/>
        <v>0</v>
      </c>
      <c r="D572" s="20">
        <f t="shared" si="143"/>
        <v>0.45</v>
      </c>
      <c r="E572" s="20">
        <f t="shared" si="142"/>
        <v>103.91999999999906</v>
      </c>
      <c r="F572" s="21">
        <v>190000</v>
      </c>
      <c r="G572" s="22">
        <f t="shared" si="130"/>
        <v>0</v>
      </c>
      <c r="H572" s="23">
        <f t="shared" si="131"/>
        <v>0</v>
      </c>
      <c r="I572">
        <f t="shared" si="132"/>
        <v>0</v>
      </c>
      <c r="J572">
        <f t="shared" si="133"/>
        <v>0</v>
      </c>
      <c r="K572" s="23">
        <f t="shared" si="134"/>
        <v>0</v>
      </c>
      <c r="L572" s="23">
        <f t="shared" si="135"/>
        <v>0</v>
      </c>
      <c r="M572">
        <f t="shared" si="136"/>
        <v>1200</v>
      </c>
      <c r="N572" s="23">
        <f t="shared" si="137"/>
        <v>4.32</v>
      </c>
      <c r="O572" s="23">
        <f t="shared" si="128"/>
        <v>4.32</v>
      </c>
      <c r="P572" s="23">
        <f t="shared" si="138"/>
        <v>0.30857142857142861</v>
      </c>
      <c r="Q572" s="23">
        <f t="shared" si="140"/>
        <v>166.36498015873082</v>
      </c>
      <c r="R572" s="23">
        <f t="shared" si="141"/>
        <v>13.953789682539675</v>
      </c>
      <c r="S572">
        <f t="shared" si="139"/>
        <v>0</v>
      </c>
      <c r="T572">
        <f t="shared" si="139"/>
        <v>0</v>
      </c>
    </row>
    <row r="573" spans="1:20" x14ac:dyDescent="0.35">
      <c r="A573" s="181">
        <v>42204</v>
      </c>
      <c r="B573" s="182">
        <v>0</v>
      </c>
      <c r="C573" s="20">
        <f t="shared" si="129"/>
        <v>0</v>
      </c>
      <c r="D573" s="20">
        <f t="shared" si="143"/>
        <v>0.45</v>
      </c>
      <c r="E573" s="20">
        <f t="shared" si="142"/>
        <v>103.46999999999906</v>
      </c>
      <c r="F573" s="21">
        <v>190000</v>
      </c>
      <c r="G573" s="22">
        <f t="shared" si="130"/>
        <v>0</v>
      </c>
      <c r="H573" s="23">
        <f t="shared" si="131"/>
        <v>0</v>
      </c>
      <c r="I573">
        <f t="shared" si="132"/>
        <v>0</v>
      </c>
      <c r="J573">
        <f t="shared" si="133"/>
        <v>0</v>
      </c>
      <c r="K573" s="23">
        <f t="shared" si="134"/>
        <v>0</v>
      </c>
      <c r="L573" s="23">
        <f t="shared" si="135"/>
        <v>0</v>
      </c>
      <c r="M573">
        <f t="shared" si="136"/>
        <v>1200</v>
      </c>
      <c r="N573" s="23">
        <f t="shared" si="137"/>
        <v>4.32</v>
      </c>
      <c r="O573" s="23">
        <f t="shared" si="128"/>
        <v>4.32</v>
      </c>
      <c r="P573" s="23">
        <f t="shared" si="138"/>
        <v>0.30857142857142861</v>
      </c>
      <c r="Q573" s="23">
        <f t="shared" si="140"/>
        <v>166.67355158730226</v>
      </c>
      <c r="R573" s="23">
        <f t="shared" si="141"/>
        <v>14.262361111111103</v>
      </c>
      <c r="S573">
        <f t="shared" si="139"/>
        <v>0</v>
      </c>
      <c r="T573">
        <f t="shared" si="139"/>
        <v>0</v>
      </c>
    </row>
    <row r="574" spans="1:20" x14ac:dyDescent="0.35">
      <c r="A574" s="181">
        <v>42205</v>
      </c>
      <c r="B574" s="182">
        <v>0.6</v>
      </c>
      <c r="C574" s="20">
        <f t="shared" si="129"/>
        <v>0.06</v>
      </c>
      <c r="D574" s="20">
        <f t="shared" si="143"/>
        <v>0.45</v>
      </c>
      <c r="E574" s="20">
        <f t="shared" si="142"/>
        <v>103.07999999999906</v>
      </c>
      <c r="F574" s="21">
        <v>190000</v>
      </c>
      <c r="G574" s="22">
        <f t="shared" si="130"/>
        <v>15833.333333333334</v>
      </c>
      <c r="H574" s="23">
        <f t="shared" si="131"/>
        <v>1.5833333333333335E-2</v>
      </c>
      <c r="I574">
        <f t="shared" si="132"/>
        <v>300</v>
      </c>
      <c r="J574">
        <f t="shared" si="133"/>
        <v>0.3</v>
      </c>
      <c r="K574" s="23">
        <f t="shared" si="134"/>
        <v>600000</v>
      </c>
      <c r="L574" s="23">
        <f t="shared" si="135"/>
        <v>0.6</v>
      </c>
      <c r="M574">
        <f t="shared" si="136"/>
        <v>1200</v>
      </c>
      <c r="N574" s="23">
        <f t="shared" si="137"/>
        <v>4.32</v>
      </c>
      <c r="O574" s="23">
        <f t="shared" si="128"/>
        <v>4.9358333333333331</v>
      </c>
      <c r="P574" s="23">
        <f t="shared" si="138"/>
        <v>0.35255952380952382</v>
      </c>
      <c r="Q574" s="23">
        <f t="shared" si="140"/>
        <v>167.02611111111179</v>
      </c>
      <c r="R574" s="23">
        <f t="shared" si="141"/>
        <v>14.614920634920626</v>
      </c>
      <c r="S574">
        <f t="shared" si="139"/>
        <v>0</v>
      </c>
      <c r="T574">
        <f t="shared" si="139"/>
        <v>0</v>
      </c>
    </row>
    <row r="575" spans="1:20" x14ac:dyDescent="0.35">
      <c r="A575" s="181">
        <v>42206</v>
      </c>
      <c r="B575" s="182">
        <v>0</v>
      </c>
      <c r="C575" s="20">
        <f t="shared" si="129"/>
        <v>0</v>
      </c>
      <c r="D575" s="20">
        <f t="shared" si="143"/>
        <v>0.45</v>
      </c>
      <c r="E575" s="20">
        <f t="shared" si="142"/>
        <v>102.62999999999906</v>
      </c>
      <c r="F575" s="21">
        <v>190000</v>
      </c>
      <c r="G575" s="22">
        <f t="shared" si="130"/>
        <v>0</v>
      </c>
      <c r="H575" s="23">
        <f t="shared" si="131"/>
        <v>0</v>
      </c>
      <c r="I575">
        <f t="shared" si="132"/>
        <v>0</v>
      </c>
      <c r="J575">
        <f t="shared" si="133"/>
        <v>0</v>
      </c>
      <c r="K575" s="23">
        <f t="shared" si="134"/>
        <v>0</v>
      </c>
      <c r="L575" s="23">
        <f t="shared" si="135"/>
        <v>0</v>
      </c>
      <c r="M575">
        <f t="shared" si="136"/>
        <v>1200</v>
      </c>
      <c r="N575" s="23">
        <f t="shared" si="137"/>
        <v>4.32</v>
      </c>
      <c r="O575" s="23">
        <f t="shared" si="128"/>
        <v>4.32</v>
      </c>
      <c r="P575" s="23">
        <f t="shared" si="138"/>
        <v>0.30857142857142861</v>
      </c>
      <c r="Q575" s="23">
        <f t="shared" si="140"/>
        <v>167.33468253968323</v>
      </c>
      <c r="R575" s="23">
        <f t="shared" si="141"/>
        <v>14.923492063492054</v>
      </c>
      <c r="S575">
        <f t="shared" si="139"/>
        <v>0</v>
      </c>
      <c r="T575">
        <f t="shared" si="139"/>
        <v>0</v>
      </c>
    </row>
    <row r="576" spans="1:20" x14ac:dyDescent="0.35">
      <c r="A576" s="181">
        <v>42207</v>
      </c>
      <c r="B576" s="182">
        <v>0</v>
      </c>
      <c r="C576" s="20">
        <f t="shared" si="129"/>
        <v>0</v>
      </c>
      <c r="D576" s="20">
        <f t="shared" si="143"/>
        <v>0.45</v>
      </c>
      <c r="E576" s="20">
        <f t="shared" si="142"/>
        <v>102.17999999999905</v>
      </c>
      <c r="F576" s="21">
        <v>190000</v>
      </c>
      <c r="G576" s="22">
        <f t="shared" si="130"/>
        <v>0</v>
      </c>
      <c r="H576" s="23">
        <f t="shared" si="131"/>
        <v>0</v>
      </c>
      <c r="I576">
        <f t="shared" si="132"/>
        <v>0</v>
      </c>
      <c r="J576">
        <f t="shared" si="133"/>
        <v>0</v>
      </c>
      <c r="K576" s="23">
        <f t="shared" si="134"/>
        <v>0</v>
      </c>
      <c r="L576" s="23">
        <f t="shared" si="135"/>
        <v>0</v>
      </c>
      <c r="M576">
        <f t="shared" si="136"/>
        <v>1200</v>
      </c>
      <c r="N576" s="23">
        <f t="shared" si="137"/>
        <v>4.32</v>
      </c>
      <c r="O576" s="23">
        <f t="shared" si="128"/>
        <v>4.32</v>
      </c>
      <c r="P576" s="23">
        <f t="shared" si="138"/>
        <v>0.30857142857142861</v>
      </c>
      <c r="Q576" s="23">
        <f t="shared" si="140"/>
        <v>167.64325396825467</v>
      </c>
      <c r="R576" s="23">
        <f t="shared" si="141"/>
        <v>15.232063492063482</v>
      </c>
      <c r="S576">
        <f t="shared" si="139"/>
        <v>0</v>
      </c>
      <c r="T576">
        <f t="shared" si="139"/>
        <v>0</v>
      </c>
    </row>
    <row r="577" spans="1:20" x14ac:dyDescent="0.35">
      <c r="A577" s="181">
        <v>42208</v>
      </c>
      <c r="B577" s="182">
        <v>8.4</v>
      </c>
      <c r="C577" s="20">
        <f t="shared" si="129"/>
        <v>0.84000000000000008</v>
      </c>
      <c r="D577" s="20">
        <f t="shared" si="143"/>
        <v>0.45</v>
      </c>
      <c r="E577" s="20">
        <f t="shared" si="142"/>
        <v>102.56999999999906</v>
      </c>
      <c r="F577" s="21">
        <v>190000</v>
      </c>
      <c r="G577" s="22">
        <f t="shared" si="130"/>
        <v>221666.66666666672</v>
      </c>
      <c r="H577" s="23">
        <f t="shared" si="131"/>
        <v>0.22166666666666671</v>
      </c>
      <c r="I577">
        <f t="shared" si="132"/>
        <v>4200.0000000000009</v>
      </c>
      <c r="J577">
        <f t="shared" si="133"/>
        <v>4.2000000000000011</v>
      </c>
      <c r="K577" s="23">
        <f t="shared" si="134"/>
        <v>8400000.0000000019</v>
      </c>
      <c r="L577" s="23">
        <f t="shared" si="135"/>
        <v>8.4000000000000021</v>
      </c>
      <c r="M577">
        <f t="shared" si="136"/>
        <v>1200</v>
      </c>
      <c r="N577" s="23">
        <f t="shared" si="137"/>
        <v>4.32</v>
      </c>
      <c r="O577" s="23">
        <f t="shared" si="128"/>
        <v>12.94166666666667</v>
      </c>
      <c r="P577" s="23">
        <f t="shared" si="138"/>
        <v>0.92440476190476217</v>
      </c>
      <c r="Q577" s="23">
        <f t="shared" si="140"/>
        <v>168.56765873015942</v>
      </c>
      <c r="R577" s="23">
        <f t="shared" si="141"/>
        <v>16.156468253968242</v>
      </c>
      <c r="S577">
        <f t="shared" si="139"/>
        <v>0</v>
      </c>
      <c r="T577">
        <f t="shared" si="139"/>
        <v>0</v>
      </c>
    </row>
    <row r="578" spans="1:20" x14ac:dyDescent="0.35">
      <c r="A578" s="181">
        <v>42209</v>
      </c>
      <c r="B578" s="182">
        <v>4</v>
      </c>
      <c r="C578" s="20">
        <f t="shared" si="129"/>
        <v>0.4</v>
      </c>
      <c r="D578" s="20">
        <f t="shared" si="143"/>
        <v>0.45</v>
      </c>
      <c r="E578" s="20">
        <f t="shared" si="142"/>
        <v>102.51999999999906</v>
      </c>
      <c r="F578" s="21">
        <v>190000</v>
      </c>
      <c r="G578" s="22">
        <f t="shared" si="130"/>
        <v>105555.55555555556</v>
      </c>
      <c r="H578" s="23">
        <f t="shared" si="131"/>
        <v>0.10555555555555556</v>
      </c>
      <c r="I578">
        <f t="shared" si="132"/>
        <v>2000</v>
      </c>
      <c r="J578">
        <f t="shared" si="133"/>
        <v>2</v>
      </c>
      <c r="K578" s="23">
        <f t="shared" si="134"/>
        <v>4000000</v>
      </c>
      <c r="L578" s="23">
        <f t="shared" si="135"/>
        <v>4</v>
      </c>
      <c r="M578">
        <f t="shared" si="136"/>
        <v>1200</v>
      </c>
      <c r="N578" s="23">
        <f t="shared" si="137"/>
        <v>4.32</v>
      </c>
      <c r="O578" s="23">
        <f t="shared" si="128"/>
        <v>8.4255555555555564</v>
      </c>
      <c r="P578" s="23">
        <f t="shared" si="138"/>
        <v>0.60182539682539693</v>
      </c>
      <c r="Q578" s="23">
        <f t="shared" si="140"/>
        <v>169.16948412698483</v>
      </c>
      <c r="R578" s="23">
        <f t="shared" si="141"/>
        <v>16.75829365079364</v>
      </c>
      <c r="S578">
        <f t="shared" si="139"/>
        <v>0</v>
      </c>
      <c r="T578">
        <f t="shared" si="139"/>
        <v>0</v>
      </c>
    </row>
    <row r="579" spans="1:20" x14ac:dyDescent="0.35">
      <c r="A579" s="181">
        <v>42210</v>
      </c>
      <c r="B579" s="182">
        <v>4.2</v>
      </c>
      <c r="C579" s="20">
        <f t="shared" si="129"/>
        <v>0.42000000000000004</v>
      </c>
      <c r="D579" s="20">
        <f t="shared" si="143"/>
        <v>0.45</v>
      </c>
      <c r="E579" s="20">
        <f t="shared" si="142"/>
        <v>102.48999999999906</v>
      </c>
      <c r="F579" s="21">
        <v>190000</v>
      </c>
      <c r="G579" s="22">
        <f t="shared" si="130"/>
        <v>110833.33333333336</v>
      </c>
      <c r="H579" s="23">
        <f t="shared" si="131"/>
        <v>0.11083333333333335</v>
      </c>
      <c r="I579">
        <f t="shared" si="132"/>
        <v>2100.0000000000005</v>
      </c>
      <c r="J579">
        <f t="shared" si="133"/>
        <v>2.1000000000000005</v>
      </c>
      <c r="K579" s="23">
        <f t="shared" si="134"/>
        <v>4200000.0000000009</v>
      </c>
      <c r="L579" s="23">
        <f t="shared" si="135"/>
        <v>4.2000000000000011</v>
      </c>
      <c r="M579">
        <f t="shared" si="136"/>
        <v>1200</v>
      </c>
      <c r="N579" s="23">
        <f t="shared" si="137"/>
        <v>4.32</v>
      </c>
      <c r="O579" s="23">
        <f t="shared" si="128"/>
        <v>8.6308333333333351</v>
      </c>
      <c r="P579" s="23">
        <f t="shared" si="138"/>
        <v>0.61648809523809545</v>
      </c>
      <c r="Q579" s="23">
        <f t="shared" si="140"/>
        <v>169.78597222222291</v>
      </c>
      <c r="R579" s="23">
        <f t="shared" si="141"/>
        <v>17.374781746031736</v>
      </c>
      <c r="S579">
        <f t="shared" si="139"/>
        <v>0</v>
      </c>
      <c r="T579">
        <f t="shared" si="139"/>
        <v>0</v>
      </c>
    </row>
    <row r="580" spans="1:20" x14ac:dyDescent="0.35">
      <c r="A580" s="181">
        <v>42211</v>
      </c>
      <c r="B580" s="182">
        <v>0</v>
      </c>
      <c r="C580" s="20">
        <f t="shared" si="129"/>
        <v>0</v>
      </c>
      <c r="D580" s="20">
        <f t="shared" si="143"/>
        <v>0.45</v>
      </c>
      <c r="E580" s="20">
        <f t="shared" si="142"/>
        <v>102.03999999999905</v>
      </c>
      <c r="F580" s="21">
        <v>190000</v>
      </c>
      <c r="G580" s="22">
        <f t="shared" si="130"/>
        <v>0</v>
      </c>
      <c r="H580" s="23">
        <f t="shared" si="131"/>
        <v>0</v>
      </c>
      <c r="I580">
        <f t="shared" si="132"/>
        <v>0</v>
      </c>
      <c r="J580">
        <f t="shared" si="133"/>
        <v>0</v>
      </c>
      <c r="K580" s="23">
        <f t="shared" si="134"/>
        <v>0</v>
      </c>
      <c r="L580" s="23">
        <f t="shared" si="135"/>
        <v>0</v>
      </c>
      <c r="M580">
        <f t="shared" si="136"/>
        <v>1200</v>
      </c>
      <c r="N580" s="23">
        <f t="shared" si="137"/>
        <v>4.32</v>
      </c>
      <c r="O580" s="23">
        <f t="shared" si="128"/>
        <v>4.32</v>
      </c>
      <c r="P580" s="23">
        <f t="shared" si="138"/>
        <v>0.30857142857142861</v>
      </c>
      <c r="Q580" s="23">
        <f t="shared" si="140"/>
        <v>170.09454365079435</v>
      </c>
      <c r="R580" s="23">
        <f t="shared" si="141"/>
        <v>17.683353174603166</v>
      </c>
      <c r="S580">
        <f t="shared" si="139"/>
        <v>0</v>
      </c>
      <c r="T580">
        <f t="shared" si="139"/>
        <v>0</v>
      </c>
    </row>
    <row r="581" spans="1:20" x14ac:dyDescent="0.35">
      <c r="A581" s="181">
        <v>42212</v>
      </c>
      <c r="B581" s="182">
        <v>0</v>
      </c>
      <c r="C581" s="20">
        <f t="shared" si="129"/>
        <v>0</v>
      </c>
      <c r="D581" s="20">
        <f t="shared" si="143"/>
        <v>0.45</v>
      </c>
      <c r="E581" s="20">
        <f t="shared" si="142"/>
        <v>101.58999999999905</v>
      </c>
      <c r="F581" s="21">
        <v>190000</v>
      </c>
      <c r="G581" s="22">
        <f t="shared" si="130"/>
        <v>0</v>
      </c>
      <c r="H581" s="23">
        <f t="shared" si="131"/>
        <v>0</v>
      </c>
      <c r="I581">
        <f t="shared" si="132"/>
        <v>0</v>
      </c>
      <c r="J581">
        <f t="shared" si="133"/>
        <v>0</v>
      </c>
      <c r="K581" s="23">
        <f t="shared" si="134"/>
        <v>0</v>
      </c>
      <c r="L581" s="23">
        <f t="shared" si="135"/>
        <v>0</v>
      </c>
      <c r="M581">
        <f t="shared" si="136"/>
        <v>1200</v>
      </c>
      <c r="N581" s="23">
        <f t="shared" si="137"/>
        <v>4.32</v>
      </c>
      <c r="O581" s="23">
        <f t="shared" si="128"/>
        <v>4.32</v>
      </c>
      <c r="P581" s="23">
        <f t="shared" si="138"/>
        <v>0.30857142857142861</v>
      </c>
      <c r="Q581" s="23">
        <f t="shared" si="140"/>
        <v>170.40311507936579</v>
      </c>
      <c r="R581" s="23">
        <f t="shared" si="141"/>
        <v>17.991924603174596</v>
      </c>
      <c r="S581">
        <f t="shared" si="139"/>
        <v>0</v>
      </c>
      <c r="T581">
        <f t="shared" si="139"/>
        <v>0</v>
      </c>
    </row>
    <row r="582" spans="1:20" x14ac:dyDescent="0.35">
      <c r="A582" s="181">
        <v>42213</v>
      </c>
      <c r="B582" s="182">
        <v>0</v>
      </c>
      <c r="C582" s="20">
        <f t="shared" si="129"/>
        <v>0</v>
      </c>
      <c r="D582" s="20">
        <f t="shared" si="143"/>
        <v>0.45</v>
      </c>
      <c r="E582" s="20">
        <f t="shared" si="142"/>
        <v>101.13999999999905</v>
      </c>
      <c r="F582" s="21">
        <v>190000</v>
      </c>
      <c r="G582" s="22">
        <f t="shared" si="130"/>
        <v>0</v>
      </c>
      <c r="H582" s="23">
        <f t="shared" si="131"/>
        <v>0</v>
      </c>
      <c r="I582">
        <f t="shared" si="132"/>
        <v>0</v>
      </c>
      <c r="J582">
        <f t="shared" si="133"/>
        <v>0</v>
      </c>
      <c r="K582" s="23">
        <f t="shared" si="134"/>
        <v>0</v>
      </c>
      <c r="L582" s="23">
        <f t="shared" si="135"/>
        <v>0</v>
      </c>
      <c r="M582">
        <f t="shared" si="136"/>
        <v>1200</v>
      </c>
      <c r="N582" s="23">
        <f t="shared" si="137"/>
        <v>4.32</v>
      </c>
      <c r="O582" s="23">
        <f t="shared" si="128"/>
        <v>4.32</v>
      </c>
      <c r="P582" s="23">
        <f t="shared" si="138"/>
        <v>0.30857142857142861</v>
      </c>
      <c r="Q582" s="23">
        <f t="shared" si="140"/>
        <v>170.71168650793723</v>
      </c>
      <c r="R582" s="23">
        <f t="shared" si="141"/>
        <v>18.300496031746025</v>
      </c>
      <c r="S582">
        <f t="shared" si="139"/>
        <v>0</v>
      </c>
      <c r="T582">
        <f t="shared" si="139"/>
        <v>0</v>
      </c>
    </row>
    <row r="583" spans="1:20" x14ac:dyDescent="0.35">
      <c r="A583" s="181">
        <v>42214</v>
      </c>
      <c r="B583" s="182">
        <v>0</v>
      </c>
      <c r="C583" s="20">
        <f t="shared" si="129"/>
        <v>0</v>
      </c>
      <c r="D583" s="20">
        <f t="shared" si="143"/>
        <v>0.45</v>
      </c>
      <c r="E583" s="20">
        <f t="shared" si="142"/>
        <v>100.68999999999905</v>
      </c>
      <c r="F583" s="21">
        <v>190000</v>
      </c>
      <c r="G583" s="22">
        <f t="shared" si="130"/>
        <v>0</v>
      </c>
      <c r="H583" s="23">
        <f t="shared" si="131"/>
        <v>0</v>
      </c>
      <c r="I583">
        <f t="shared" si="132"/>
        <v>0</v>
      </c>
      <c r="J583">
        <f t="shared" si="133"/>
        <v>0</v>
      </c>
      <c r="K583" s="23">
        <f t="shared" si="134"/>
        <v>0</v>
      </c>
      <c r="L583" s="23">
        <f t="shared" si="135"/>
        <v>0</v>
      </c>
      <c r="M583">
        <f t="shared" si="136"/>
        <v>1200</v>
      </c>
      <c r="N583" s="23">
        <f t="shared" si="137"/>
        <v>4.32</v>
      </c>
      <c r="O583" s="23">
        <f t="shared" si="128"/>
        <v>4.32</v>
      </c>
      <c r="P583" s="23">
        <f t="shared" si="138"/>
        <v>0.30857142857142861</v>
      </c>
      <c r="Q583" s="23">
        <f t="shared" si="140"/>
        <v>171.02025793650867</v>
      </c>
      <c r="R583" s="23">
        <f t="shared" si="141"/>
        <v>18.609067460317455</v>
      </c>
      <c r="S583">
        <f t="shared" si="139"/>
        <v>0</v>
      </c>
      <c r="T583">
        <f t="shared" si="139"/>
        <v>0</v>
      </c>
    </row>
    <row r="584" spans="1:20" x14ac:dyDescent="0.35">
      <c r="A584" s="181">
        <v>42215</v>
      </c>
      <c r="B584" s="182">
        <v>0</v>
      </c>
      <c r="C584" s="20">
        <f t="shared" si="129"/>
        <v>0</v>
      </c>
      <c r="D584" s="20">
        <f t="shared" si="143"/>
        <v>0.45</v>
      </c>
      <c r="E584" s="20">
        <f t="shared" si="142"/>
        <v>100.23999999999904</v>
      </c>
      <c r="F584" s="21">
        <v>190000</v>
      </c>
      <c r="G584" s="22">
        <f t="shared" si="130"/>
        <v>0</v>
      </c>
      <c r="H584" s="23">
        <f t="shared" si="131"/>
        <v>0</v>
      </c>
      <c r="I584">
        <f t="shared" si="132"/>
        <v>0</v>
      </c>
      <c r="J584">
        <f t="shared" si="133"/>
        <v>0</v>
      </c>
      <c r="K584" s="23">
        <f t="shared" si="134"/>
        <v>0</v>
      </c>
      <c r="L584" s="23">
        <f t="shared" si="135"/>
        <v>0</v>
      </c>
      <c r="M584">
        <f t="shared" si="136"/>
        <v>1200</v>
      </c>
      <c r="N584" s="23">
        <f t="shared" si="137"/>
        <v>4.32</v>
      </c>
      <c r="O584" s="23">
        <f t="shared" si="128"/>
        <v>4.32</v>
      </c>
      <c r="P584" s="23">
        <f t="shared" si="138"/>
        <v>0.30857142857142861</v>
      </c>
      <c r="Q584" s="23">
        <f t="shared" si="140"/>
        <v>171.32882936508011</v>
      </c>
      <c r="R584" s="23">
        <f t="shared" si="141"/>
        <v>18.917638888888884</v>
      </c>
      <c r="S584">
        <f t="shared" si="139"/>
        <v>0</v>
      </c>
      <c r="T584">
        <f t="shared" si="139"/>
        <v>0</v>
      </c>
    </row>
    <row r="585" spans="1:20" x14ac:dyDescent="0.35">
      <c r="A585" s="181">
        <v>42216</v>
      </c>
      <c r="B585" s="182">
        <v>0</v>
      </c>
      <c r="C585" s="20">
        <f t="shared" si="129"/>
        <v>0</v>
      </c>
      <c r="D585" s="20">
        <f t="shared" si="143"/>
        <v>0.45</v>
      </c>
      <c r="E585" s="20">
        <f t="shared" si="142"/>
        <v>99.78999999999904</v>
      </c>
      <c r="F585" s="21">
        <v>190000</v>
      </c>
      <c r="G585" s="22">
        <f t="shared" si="130"/>
        <v>0</v>
      </c>
      <c r="H585" s="23">
        <f t="shared" si="131"/>
        <v>0</v>
      </c>
      <c r="I585">
        <f t="shared" si="132"/>
        <v>0</v>
      </c>
      <c r="J585">
        <f t="shared" si="133"/>
        <v>0</v>
      </c>
      <c r="K585" s="23">
        <f t="shared" si="134"/>
        <v>0</v>
      </c>
      <c r="L585" s="23">
        <f t="shared" si="135"/>
        <v>0</v>
      </c>
      <c r="M585">
        <f t="shared" si="136"/>
        <v>1200</v>
      </c>
      <c r="N585" s="23">
        <f t="shared" si="137"/>
        <v>4.32</v>
      </c>
      <c r="O585" s="23">
        <f t="shared" ref="O585:O648" si="144">N585+L585+H585</f>
        <v>4.32</v>
      </c>
      <c r="P585" s="23">
        <f t="shared" si="138"/>
        <v>0.30857142857142861</v>
      </c>
      <c r="Q585" s="23">
        <f t="shared" si="140"/>
        <v>171.63740079365155</v>
      </c>
      <c r="R585" s="23">
        <f t="shared" si="141"/>
        <v>19.226210317460314</v>
      </c>
      <c r="S585">
        <f t="shared" si="139"/>
        <v>0</v>
      </c>
      <c r="T585">
        <f t="shared" si="139"/>
        <v>0</v>
      </c>
    </row>
    <row r="586" spans="1:20" x14ac:dyDescent="0.35">
      <c r="A586" s="181">
        <v>42217</v>
      </c>
      <c r="B586" s="182">
        <v>0</v>
      </c>
      <c r="C586" s="20">
        <f t="shared" ref="C586:C649" si="145">IF(B586/1000*$B$2&lt;=$B$3,B586/1000*$B$2,$B$3)</f>
        <v>0</v>
      </c>
      <c r="D586" s="20">
        <f t="shared" si="143"/>
        <v>0.45</v>
      </c>
      <c r="E586" s="20">
        <f t="shared" si="142"/>
        <v>99.339999999999037</v>
      </c>
      <c r="F586" s="21">
        <v>190000</v>
      </c>
      <c r="G586" s="22">
        <f t="shared" ref="G586:G649" si="146">F586*C586/$G$1</f>
        <v>0</v>
      </c>
      <c r="H586" s="23">
        <f t="shared" ref="H586:H649" si="147">G586/1000000</f>
        <v>0</v>
      </c>
      <c r="I586">
        <f t="shared" ref="I586:I649" si="148">((C586*1000)*$J$2)/$J$1</f>
        <v>0</v>
      </c>
      <c r="J586">
        <f t="shared" ref="J586:J649" si="149">I586/1000</f>
        <v>0</v>
      </c>
      <c r="K586" s="23">
        <f t="shared" ref="K586:K649" si="150">J586*$J$3*(10^6)</f>
        <v>0</v>
      </c>
      <c r="L586" s="23">
        <f t="shared" ref="L586:L649" si="151">J586*$J$3</f>
        <v>0</v>
      </c>
      <c r="M586">
        <f t="shared" ref="M586:M649" si="152">(24)*$M$1</f>
        <v>1200</v>
      </c>
      <c r="N586" s="23">
        <f t="shared" ref="N586:N649" si="153">(M586*3600)/1000000</f>
        <v>4.32</v>
      </c>
      <c r="O586" s="23">
        <f t="shared" si="144"/>
        <v>4.32</v>
      </c>
      <c r="P586" s="23">
        <f t="shared" ref="P586:P649" si="154">(O586/$P$1)/$P$2</f>
        <v>0.30857142857142861</v>
      </c>
      <c r="Q586" s="23">
        <f t="shared" si="140"/>
        <v>171.94597222222299</v>
      </c>
      <c r="R586" s="23">
        <f t="shared" si="141"/>
        <v>19.534781746031744</v>
      </c>
      <c r="S586">
        <f t="shared" ref="S586:T649" si="155">IF(Q586=0,1,0)</f>
        <v>0</v>
      </c>
      <c r="T586">
        <f t="shared" si="155"/>
        <v>0</v>
      </c>
    </row>
    <row r="587" spans="1:20" x14ac:dyDescent="0.35">
      <c r="A587" s="181">
        <v>42218</v>
      </c>
      <c r="B587" s="182">
        <v>0</v>
      </c>
      <c r="C587" s="20">
        <f t="shared" si="145"/>
        <v>0</v>
      </c>
      <c r="D587" s="20">
        <f t="shared" si="143"/>
        <v>0.45</v>
      </c>
      <c r="E587" s="20">
        <f t="shared" si="142"/>
        <v>98.889999999999034</v>
      </c>
      <c r="F587" s="21">
        <v>190000</v>
      </c>
      <c r="G587" s="22">
        <f t="shared" si="146"/>
        <v>0</v>
      </c>
      <c r="H587" s="23">
        <f t="shared" si="147"/>
        <v>0</v>
      </c>
      <c r="I587">
        <f t="shared" si="148"/>
        <v>0</v>
      </c>
      <c r="J587">
        <f t="shared" si="149"/>
        <v>0</v>
      </c>
      <c r="K587" s="23">
        <f t="shared" si="150"/>
        <v>0</v>
      </c>
      <c r="L587" s="23">
        <f t="shared" si="151"/>
        <v>0</v>
      </c>
      <c r="M587">
        <f t="shared" si="152"/>
        <v>1200</v>
      </c>
      <c r="N587" s="23">
        <f t="shared" si="153"/>
        <v>4.32</v>
      </c>
      <c r="O587" s="23">
        <f t="shared" si="144"/>
        <v>4.32</v>
      </c>
      <c r="P587" s="23">
        <f t="shared" si="154"/>
        <v>0.30857142857142861</v>
      </c>
      <c r="Q587" s="23">
        <f t="shared" ref="Q587:Q650" si="156">IF(Q586+P587&gt;250,0,Q586+P587)</f>
        <v>172.25454365079443</v>
      </c>
      <c r="R587" s="23">
        <f t="shared" ref="R587:R650" si="157">IF(R586+P587&gt;100,0,R586+P587)</f>
        <v>19.843353174603173</v>
      </c>
      <c r="S587">
        <f t="shared" si="155"/>
        <v>0</v>
      </c>
      <c r="T587">
        <f t="shared" si="155"/>
        <v>0</v>
      </c>
    </row>
    <row r="588" spans="1:20" x14ac:dyDescent="0.35">
      <c r="A588" s="181">
        <v>42219</v>
      </c>
      <c r="B588" s="182">
        <v>0</v>
      </c>
      <c r="C588" s="20">
        <f t="shared" si="145"/>
        <v>0</v>
      </c>
      <c r="D588" s="20">
        <f t="shared" si="143"/>
        <v>0.45</v>
      </c>
      <c r="E588" s="20">
        <f t="shared" ref="E588:E651" si="158">E587+C588-D588</f>
        <v>98.439999999999031</v>
      </c>
      <c r="F588" s="21">
        <v>190000</v>
      </c>
      <c r="G588" s="22">
        <f t="shared" si="146"/>
        <v>0</v>
      </c>
      <c r="H588" s="23">
        <f t="shared" si="147"/>
        <v>0</v>
      </c>
      <c r="I588">
        <f t="shared" si="148"/>
        <v>0</v>
      </c>
      <c r="J588">
        <f t="shared" si="149"/>
        <v>0</v>
      </c>
      <c r="K588" s="23">
        <f t="shared" si="150"/>
        <v>0</v>
      </c>
      <c r="L588" s="23">
        <f t="shared" si="151"/>
        <v>0</v>
      </c>
      <c r="M588">
        <f t="shared" si="152"/>
        <v>1200</v>
      </c>
      <c r="N588" s="23">
        <f t="shared" si="153"/>
        <v>4.32</v>
      </c>
      <c r="O588" s="23">
        <f t="shared" si="144"/>
        <v>4.32</v>
      </c>
      <c r="P588" s="23">
        <f t="shared" si="154"/>
        <v>0.30857142857142861</v>
      </c>
      <c r="Q588" s="23">
        <f t="shared" si="156"/>
        <v>172.56311507936587</v>
      </c>
      <c r="R588" s="23">
        <f t="shared" si="157"/>
        <v>20.151924603174603</v>
      </c>
      <c r="S588">
        <f t="shared" si="155"/>
        <v>0</v>
      </c>
      <c r="T588">
        <f t="shared" si="155"/>
        <v>0</v>
      </c>
    </row>
    <row r="589" spans="1:20" x14ac:dyDescent="0.35">
      <c r="A589" s="181">
        <v>42220</v>
      </c>
      <c r="B589" s="182">
        <v>0</v>
      </c>
      <c r="C589" s="20">
        <f t="shared" si="145"/>
        <v>0</v>
      </c>
      <c r="D589" s="20">
        <f t="shared" si="143"/>
        <v>0.45</v>
      </c>
      <c r="E589" s="20">
        <f t="shared" si="158"/>
        <v>97.989999999999029</v>
      </c>
      <c r="F589" s="21">
        <v>190000</v>
      </c>
      <c r="G589" s="22">
        <f t="shared" si="146"/>
        <v>0</v>
      </c>
      <c r="H589" s="23">
        <f t="shared" si="147"/>
        <v>0</v>
      </c>
      <c r="I589">
        <f t="shared" si="148"/>
        <v>0</v>
      </c>
      <c r="J589">
        <f t="shared" si="149"/>
        <v>0</v>
      </c>
      <c r="K589" s="23">
        <f t="shared" si="150"/>
        <v>0</v>
      </c>
      <c r="L589" s="23">
        <f t="shared" si="151"/>
        <v>0</v>
      </c>
      <c r="M589">
        <f t="shared" si="152"/>
        <v>1200</v>
      </c>
      <c r="N589" s="23">
        <f t="shared" si="153"/>
        <v>4.32</v>
      </c>
      <c r="O589" s="23">
        <f t="shared" si="144"/>
        <v>4.32</v>
      </c>
      <c r="P589" s="23">
        <f t="shared" si="154"/>
        <v>0.30857142857142861</v>
      </c>
      <c r="Q589" s="23">
        <f t="shared" si="156"/>
        <v>172.87168650793731</v>
      </c>
      <c r="R589" s="23">
        <f t="shared" si="157"/>
        <v>20.460496031746032</v>
      </c>
      <c r="S589">
        <f t="shared" si="155"/>
        <v>0</v>
      </c>
      <c r="T589">
        <f t="shared" si="155"/>
        <v>0</v>
      </c>
    </row>
    <row r="590" spans="1:20" x14ac:dyDescent="0.35">
      <c r="A590" s="181">
        <v>42221</v>
      </c>
      <c r="B590" s="182">
        <v>0</v>
      </c>
      <c r="C590" s="20">
        <f t="shared" si="145"/>
        <v>0</v>
      </c>
      <c r="D590" s="20">
        <f t="shared" si="143"/>
        <v>0.45</v>
      </c>
      <c r="E590" s="20">
        <f t="shared" si="158"/>
        <v>97.539999999999026</v>
      </c>
      <c r="F590" s="21">
        <v>190000</v>
      </c>
      <c r="G590" s="22">
        <f t="shared" si="146"/>
        <v>0</v>
      </c>
      <c r="H590" s="23">
        <f t="shared" si="147"/>
        <v>0</v>
      </c>
      <c r="I590">
        <f t="shared" si="148"/>
        <v>0</v>
      </c>
      <c r="J590">
        <f t="shared" si="149"/>
        <v>0</v>
      </c>
      <c r="K590" s="23">
        <f t="shared" si="150"/>
        <v>0</v>
      </c>
      <c r="L590" s="23">
        <f t="shared" si="151"/>
        <v>0</v>
      </c>
      <c r="M590">
        <f t="shared" si="152"/>
        <v>1200</v>
      </c>
      <c r="N590" s="23">
        <f t="shared" si="153"/>
        <v>4.32</v>
      </c>
      <c r="O590" s="23">
        <f t="shared" si="144"/>
        <v>4.32</v>
      </c>
      <c r="P590" s="23">
        <f t="shared" si="154"/>
        <v>0.30857142857142861</v>
      </c>
      <c r="Q590" s="23">
        <f t="shared" si="156"/>
        <v>173.18025793650875</v>
      </c>
      <c r="R590" s="23">
        <f t="shared" si="157"/>
        <v>20.769067460317462</v>
      </c>
      <c r="S590">
        <f t="shared" si="155"/>
        <v>0</v>
      </c>
      <c r="T590">
        <f t="shared" si="155"/>
        <v>0</v>
      </c>
    </row>
    <row r="591" spans="1:20" x14ac:dyDescent="0.35">
      <c r="A591" s="181">
        <v>42222</v>
      </c>
      <c r="B591" s="182">
        <v>3.2</v>
      </c>
      <c r="C591" s="20">
        <f t="shared" si="145"/>
        <v>0.32</v>
      </c>
      <c r="D591" s="20">
        <f t="shared" si="143"/>
        <v>0.45</v>
      </c>
      <c r="E591" s="20">
        <f t="shared" si="158"/>
        <v>97.409999999999016</v>
      </c>
      <c r="F591" s="21">
        <v>190000</v>
      </c>
      <c r="G591" s="22">
        <f t="shared" si="146"/>
        <v>84444.444444444453</v>
      </c>
      <c r="H591" s="23">
        <f t="shared" si="147"/>
        <v>8.4444444444444447E-2</v>
      </c>
      <c r="I591">
        <f t="shared" si="148"/>
        <v>1600</v>
      </c>
      <c r="J591">
        <f t="shared" si="149"/>
        <v>1.6</v>
      </c>
      <c r="K591" s="23">
        <f t="shared" si="150"/>
        <v>3200000</v>
      </c>
      <c r="L591" s="23">
        <f t="shared" si="151"/>
        <v>3.2</v>
      </c>
      <c r="M591">
        <f t="shared" si="152"/>
        <v>1200</v>
      </c>
      <c r="N591" s="23">
        <f t="shared" si="153"/>
        <v>4.32</v>
      </c>
      <c r="O591" s="23">
        <f t="shared" si="144"/>
        <v>7.6044444444444448</v>
      </c>
      <c r="P591" s="23">
        <f t="shared" si="154"/>
        <v>0.5431746031746032</v>
      </c>
      <c r="Q591" s="23">
        <f t="shared" si="156"/>
        <v>173.72343253968336</v>
      </c>
      <c r="R591" s="23">
        <f t="shared" si="157"/>
        <v>21.312242063492064</v>
      </c>
      <c r="S591">
        <f t="shared" si="155"/>
        <v>0</v>
      </c>
      <c r="T591">
        <f t="shared" si="155"/>
        <v>0</v>
      </c>
    </row>
    <row r="592" spans="1:20" x14ac:dyDescent="0.35">
      <c r="A592" s="181">
        <v>42223</v>
      </c>
      <c r="B592" s="182">
        <v>14.6</v>
      </c>
      <c r="C592" s="20">
        <f t="shared" si="145"/>
        <v>1.46</v>
      </c>
      <c r="D592" s="20">
        <f t="shared" si="143"/>
        <v>0.45</v>
      </c>
      <c r="E592" s="20">
        <f t="shared" si="158"/>
        <v>98.419999999999007</v>
      </c>
      <c r="F592" s="21">
        <v>190000</v>
      </c>
      <c r="G592" s="22">
        <f t="shared" si="146"/>
        <v>385277.77777777781</v>
      </c>
      <c r="H592" s="23">
        <f t="shared" si="147"/>
        <v>0.38527777777777783</v>
      </c>
      <c r="I592">
        <f t="shared" si="148"/>
        <v>7300</v>
      </c>
      <c r="J592">
        <f t="shared" si="149"/>
        <v>7.3</v>
      </c>
      <c r="K592" s="23">
        <f t="shared" si="150"/>
        <v>14600000</v>
      </c>
      <c r="L592" s="23">
        <f t="shared" si="151"/>
        <v>14.6</v>
      </c>
      <c r="M592">
        <f t="shared" si="152"/>
        <v>1200</v>
      </c>
      <c r="N592" s="23">
        <f t="shared" si="153"/>
        <v>4.32</v>
      </c>
      <c r="O592" s="23">
        <f t="shared" si="144"/>
        <v>19.305277777777778</v>
      </c>
      <c r="P592" s="23">
        <f t="shared" si="154"/>
        <v>1.3789484126984128</v>
      </c>
      <c r="Q592" s="23">
        <f t="shared" si="156"/>
        <v>175.10238095238176</v>
      </c>
      <c r="R592" s="23">
        <f t="shared" si="157"/>
        <v>22.691190476190478</v>
      </c>
      <c r="S592">
        <f t="shared" si="155"/>
        <v>0</v>
      </c>
      <c r="T592">
        <f t="shared" si="155"/>
        <v>0</v>
      </c>
    </row>
    <row r="593" spans="1:20" x14ac:dyDescent="0.35">
      <c r="A593" s="181">
        <v>42224</v>
      </c>
      <c r="B593" s="182">
        <v>24.4</v>
      </c>
      <c r="C593" s="20">
        <f t="shared" si="145"/>
        <v>2.44</v>
      </c>
      <c r="D593" s="20">
        <f t="shared" si="143"/>
        <v>0.45</v>
      </c>
      <c r="E593" s="20">
        <f t="shared" si="158"/>
        <v>100.409999999999</v>
      </c>
      <c r="F593" s="21">
        <v>190000</v>
      </c>
      <c r="G593" s="22">
        <f t="shared" si="146"/>
        <v>643888.88888888888</v>
      </c>
      <c r="H593" s="23">
        <f t="shared" si="147"/>
        <v>0.64388888888888884</v>
      </c>
      <c r="I593">
        <f t="shared" si="148"/>
        <v>12200</v>
      </c>
      <c r="J593">
        <f t="shared" si="149"/>
        <v>12.2</v>
      </c>
      <c r="K593" s="23">
        <f t="shared" si="150"/>
        <v>24400000</v>
      </c>
      <c r="L593" s="23">
        <f t="shared" si="151"/>
        <v>24.4</v>
      </c>
      <c r="M593">
        <f t="shared" si="152"/>
        <v>1200</v>
      </c>
      <c r="N593" s="23">
        <f t="shared" si="153"/>
        <v>4.32</v>
      </c>
      <c r="O593" s="23">
        <f t="shared" si="144"/>
        <v>29.363888888888887</v>
      </c>
      <c r="P593" s="23">
        <f t="shared" si="154"/>
        <v>2.0974206349206348</v>
      </c>
      <c r="Q593" s="23">
        <f t="shared" si="156"/>
        <v>177.1998015873024</v>
      </c>
      <c r="R593" s="23">
        <f t="shared" si="157"/>
        <v>24.788611111111113</v>
      </c>
      <c r="S593">
        <f t="shared" si="155"/>
        <v>0</v>
      </c>
      <c r="T593">
        <f t="shared" si="155"/>
        <v>0</v>
      </c>
    </row>
    <row r="594" spans="1:20" x14ac:dyDescent="0.35">
      <c r="A594" s="181">
        <v>42225</v>
      </c>
      <c r="B594" s="182">
        <v>1.8</v>
      </c>
      <c r="C594" s="20">
        <f t="shared" si="145"/>
        <v>0.18</v>
      </c>
      <c r="D594" s="20">
        <f t="shared" si="143"/>
        <v>0.45</v>
      </c>
      <c r="E594" s="20">
        <f t="shared" si="158"/>
        <v>100.13999999999901</v>
      </c>
      <c r="F594" s="21">
        <v>190000</v>
      </c>
      <c r="G594" s="22">
        <f t="shared" si="146"/>
        <v>47500</v>
      </c>
      <c r="H594" s="23">
        <f t="shared" si="147"/>
        <v>4.7500000000000001E-2</v>
      </c>
      <c r="I594">
        <f t="shared" si="148"/>
        <v>900</v>
      </c>
      <c r="J594">
        <f t="shared" si="149"/>
        <v>0.9</v>
      </c>
      <c r="K594" s="23">
        <f t="shared" si="150"/>
        <v>1800000</v>
      </c>
      <c r="L594" s="23">
        <f t="shared" si="151"/>
        <v>1.8</v>
      </c>
      <c r="M594">
        <f t="shared" si="152"/>
        <v>1200</v>
      </c>
      <c r="N594" s="23">
        <f t="shared" si="153"/>
        <v>4.32</v>
      </c>
      <c r="O594" s="23">
        <f t="shared" si="144"/>
        <v>6.1675000000000004</v>
      </c>
      <c r="P594" s="23">
        <f t="shared" si="154"/>
        <v>0.44053571428571431</v>
      </c>
      <c r="Q594" s="23">
        <f t="shared" si="156"/>
        <v>177.64033730158812</v>
      </c>
      <c r="R594" s="23">
        <f t="shared" si="157"/>
        <v>25.229146825396828</v>
      </c>
      <c r="S594">
        <f t="shared" si="155"/>
        <v>0</v>
      </c>
      <c r="T594">
        <f t="shared" si="155"/>
        <v>0</v>
      </c>
    </row>
    <row r="595" spans="1:20" x14ac:dyDescent="0.35">
      <c r="A595" s="181">
        <v>42226</v>
      </c>
      <c r="B595" s="182">
        <v>0</v>
      </c>
      <c r="C595" s="20">
        <f t="shared" si="145"/>
        <v>0</v>
      </c>
      <c r="D595" s="20">
        <f t="shared" si="143"/>
        <v>0.45</v>
      </c>
      <c r="E595" s="20">
        <f t="shared" si="158"/>
        <v>99.689999999999003</v>
      </c>
      <c r="F595" s="21">
        <v>190000</v>
      </c>
      <c r="G595" s="22">
        <f t="shared" si="146"/>
        <v>0</v>
      </c>
      <c r="H595" s="23">
        <f t="shared" si="147"/>
        <v>0</v>
      </c>
      <c r="I595">
        <f t="shared" si="148"/>
        <v>0</v>
      </c>
      <c r="J595">
        <f t="shared" si="149"/>
        <v>0</v>
      </c>
      <c r="K595" s="23">
        <f t="shared" si="150"/>
        <v>0</v>
      </c>
      <c r="L595" s="23">
        <f t="shared" si="151"/>
        <v>0</v>
      </c>
      <c r="M595">
        <f t="shared" si="152"/>
        <v>1200</v>
      </c>
      <c r="N595" s="23">
        <f t="shared" si="153"/>
        <v>4.32</v>
      </c>
      <c r="O595" s="23">
        <f t="shared" si="144"/>
        <v>4.32</v>
      </c>
      <c r="P595" s="23">
        <f t="shared" si="154"/>
        <v>0.30857142857142861</v>
      </c>
      <c r="Q595" s="23">
        <f t="shared" si="156"/>
        <v>177.94890873015956</v>
      </c>
      <c r="R595" s="23">
        <f t="shared" si="157"/>
        <v>25.537718253968258</v>
      </c>
      <c r="S595">
        <f t="shared" si="155"/>
        <v>0</v>
      </c>
      <c r="T595">
        <f t="shared" si="155"/>
        <v>0</v>
      </c>
    </row>
    <row r="596" spans="1:20" x14ac:dyDescent="0.35">
      <c r="A596" s="181">
        <v>42227</v>
      </c>
      <c r="B596" s="182">
        <v>0</v>
      </c>
      <c r="C596" s="20">
        <f t="shared" si="145"/>
        <v>0</v>
      </c>
      <c r="D596" s="20">
        <f t="shared" si="143"/>
        <v>0.45</v>
      </c>
      <c r="E596" s="20">
        <f t="shared" si="158"/>
        <v>99.239999999999</v>
      </c>
      <c r="F596" s="21">
        <v>190000</v>
      </c>
      <c r="G596" s="22">
        <f t="shared" si="146"/>
        <v>0</v>
      </c>
      <c r="H596" s="23">
        <f t="shared" si="147"/>
        <v>0</v>
      </c>
      <c r="I596">
        <f t="shared" si="148"/>
        <v>0</v>
      </c>
      <c r="J596">
        <f t="shared" si="149"/>
        <v>0</v>
      </c>
      <c r="K596" s="23">
        <f t="shared" si="150"/>
        <v>0</v>
      </c>
      <c r="L596" s="23">
        <f t="shared" si="151"/>
        <v>0</v>
      </c>
      <c r="M596">
        <f t="shared" si="152"/>
        <v>1200</v>
      </c>
      <c r="N596" s="23">
        <f t="shared" si="153"/>
        <v>4.32</v>
      </c>
      <c r="O596" s="23">
        <f t="shared" si="144"/>
        <v>4.32</v>
      </c>
      <c r="P596" s="23">
        <f t="shared" si="154"/>
        <v>0.30857142857142861</v>
      </c>
      <c r="Q596" s="23">
        <f t="shared" si="156"/>
        <v>178.257480158731</v>
      </c>
      <c r="R596" s="23">
        <f t="shared" si="157"/>
        <v>25.846289682539688</v>
      </c>
      <c r="S596">
        <f t="shared" si="155"/>
        <v>0</v>
      </c>
      <c r="T596">
        <f t="shared" si="155"/>
        <v>0</v>
      </c>
    </row>
    <row r="597" spans="1:20" x14ac:dyDescent="0.35">
      <c r="A597" s="181">
        <v>42228</v>
      </c>
      <c r="B597" s="182">
        <v>0</v>
      </c>
      <c r="C597" s="20">
        <f t="shared" si="145"/>
        <v>0</v>
      </c>
      <c r="D597" s="20">
        <f t="shared" si="143"/>
        <v>0.45</v>
      </c>
      <c r="E597" s="20">
        <f t="shared" si="158"/>
        <v>98.789999999998997</v>
      </c>
      <c r="F597" s="21">
        <v>190000</v>
      </c>
      <c r="G597" s="22">
        <f t="shared" si="146"/>
        <v>0</v>
      </c>
      <c r="H597" s="23">
        <f t="shared" si="147"/>
        <v>0</v>
      </c>
      <c r="I597">
        <f t="shared" si="148"/>
        <v>0</v>
      </c>
      <c r="J597">
        <f t="shared" si="149"/>
        <v>0</v>
      </c>
      <c r="K597" s="23">
        <f t="shared" si="150"/>
        <v>0</v>
      </c>
      <c r="L597" s="23">
        <f t="shared" si="151"/>
        <v>0</v>
      </c>
      <c r="M597">
        <f t="shared" si="152"/>
        <v>1200</v>
      </c>
      <c r="N597" s="23">
        <f t="shared" si="153"/>
        <v>4.32</v>
      </c>
      <c r="O597" s="23">
        <f t="shared" si="144"/>
        <v>4.32</v>
      </c>
      <c r="P597" s="23">
        <f t="shared" si="154"/>
        <v>0.30857142857142861</v>
      </c>
      <c r="Q597" s="23">
        <f t="shared" si="156"/>
        <v>178.56605158730244</v>
      </c>
      <c r="R597" s="23">
        <f t="shared" si="157"/>
        <v>26.154861111111117</v>
      </c>
      <c r="S597">
        <f t="shared" si="155"/>
        <v>0</v>
      </c>
      <c r="T597">
        <f t="shared" si="155"/>
        <v>0</v>
      </c>
    </row>
    <row r="598" spans="1:20" x14ac:dyDescent="0.35">
      <c r="A598" s="181">
        <v>42229</v>
      </c>
      <c r="B598" s="182">
        <v>0</v>
      </c>
      <c r="C598" s="20">
        <f t="shared" si="145"/>
        <v>0</v>
      </c>
      <c r="D598" s="20">
        <f t="shared" si="143"/>
        <v>0.45</v>
      </c>
      <c r="E598" s="20">
        <f t="shared" si="158"/>
        <v>98.339999999998994</v>
      </c>
      <c r="F598" s="21">
        <v>190000</v>
      </c>
      <c r="G598" s="22">
        <f t="shared" si="146"/>
        <v>0</v>
      </c>
      <c r="H598" s="23">
        <f t="shared" si="147"/>
        <v>0</v>
      </c>
      <c r="I598">
        <f t="shared" si="148"/>
        <v>0</v>
      </c>
      <c r="J598">
        <f t="shared" si="149"/>
        <v>0</v>
      </c>
      <c r="K598" s="23">
        <f t="shared" si="150"/>
        <v>0</v>
      </c>
      <c r="L598" s="23">
        <f t="shared" si="151"/>
        <v>0</v>
      </c>
      <c r="M598">
        <f t="shared" si="152"/>
        <v>1200</v>
      </c>
      <c r="N598" s="23">
        <f t="shared" si="153"/>
        <v>4.32</v>
      </c>
      <c r="O598" s="23">
        <f t="shared" si="144"/>
        <v>4.32</v>
      </c>
      <c r="P598" s="23">
        <f t="shared" si="154"/>
        <v>0.30857142857142861</v>
      </c>
      <c r="Q598" s="23">
        <f t="shared" si="156"/>
        <v>178.87462301587388</v>
      </c>
      <c r="R598" s="23">
        <f t="shared" si="157"/>
        <v>26.463432539682547</v>
      </c>
      <c r="S598">
        <f t="shared" si="155"/>
        <v>0</v>
      </c>
      <c r="T598">
        <f t="shared" si="155"/>
        <v>0</v>
      </c>
    </row>
    <row r="599" spans="1:20" x14ac:dyDescent="0.35">
      <c r="A599" s="181">
        <v>42230</v>
      </c>
      <c r="B599" s="182">
        <v>0</v>
      </c>
      <c r="C599" s="20">
        <f t="shared" si="145"/>
        <v>0</v>
      </c>
      <c r="D599" s="20">
        <f t="shared" si="143"/>
        <v>0.45</v>
      </c>
      <c r="E599" s="20">
        <f t="shared" si="158"/>
        <v>97.889999999998992</v>
      </c>
      <c r="F599" s="21">
        <v>190000</v>
      </c>
      <c r="G599" s="22">
        <f t="shared" si="146"/>
        <v>0</v>
      </c>
      <c r="H599" s="23">
        <f t="shared" si="147"/>
        <v>0</v>
      </c>
      <c r="I599">
        <f t="shared" si="148"/>
        <v>0</v>
      </c>
      <c r="J599">
        <f t="shared" si="149"/>
        <v>0</v>
      </c>
      <c r="K599" s="23">
        <f t="shared" si="150"/>
        <v>0</v>
      </c>
      <c r="L599" s="23">
        <f t="shared" si="151"/>
        <v>0</v>
      </c>
      <c r="M599">
        <f t="shared" si="152"/>
        <v>1200</v>
      </c>
      <c r="N599" s="23">
        <f t="shared" si="153"/>
        <v>4.32</v>
      </c>
      <c r="O599" s="23">
        <f t="shared" si="144"/>
        <v>4.32</v>
      </c>
      <c r="P599" s="23">
        <f t="shared" si="154"/>
        <v>0.30857142857142861</v>
      </c>
      <c r="Q599" s="23">
        <f t="shared" si="156"/>
        <v>179.18319444444532</v>
      </c>
      <c r="R599" s="23">
        <f t="shared" si="157"/>
        <v>26.772003968253976</v>
      </c>
      <c r="S599">
        <f t="shared" si="155"/>
        <v>0</v>
      </c>
      <c r="T599">
        <f t="shared" si="155"/>
        <v>0</v>
      </c>
    </row>
    <row r="600" spans="1:20" x14ac:dyDescent="0.35">
      <c r="A600" s="181">
        <v>42231</v>
      </c>
      <c r="B600" s="182">
        <v>0</v>
      </c>
      <c r="C600" s="20">
        <f t="shared" si="145"/>
        <v>0</v>
      </c>
      <c r="D600" s="20">
        <f t="shared" si="143"/>
        <v>0.45</v>
      </c>
      <c r="E600" s="20">
        <f t="shared" si="158"/>
        <v>97.439999999998989</v>
      </c>
      <c r="F600" s="21">
        <v>190000</v>
      </c>
      <c r="G600" s="22">
        <f t="shared" si="146"/>
        <v>0</v>
      </c>
      <c r="H600" s="23">
        <f t="shared" si="147"/>
        <v>0</v>
      </c>
      <c r="I600">
        <f t="shared" si="148"/>
        <v>0</v>
      </c>
      <c r="J600">
        <f t="shared" si="149"/>
        <v>0</v>
      </c>
      <c r="K600" s="23">
        <f t="shared" si="150"/>
        <v>0</v>
      </c>
      <c r="L600" s="23">
        <f t="shared" si="151"/>
        <v>0</v>
      </c>
      <c r="M600">
        <f t="shared" si="152"/>
        <v>1200</v>
      </c>
      <c r="N600" s="23">
        <f t="shared" si="153"/>
        <v>4.32</v>
      </c>
      <c r="O600" s="23">
        <f t="shared" si="144"/>
        <v>4.32</v>
      </c>
      <c r="P600" s="23">
        <f t="shared" si="154"/>
        <v>0.30857142857142861</v>
      </c>
      <c r="Q600" s="23">
        <f t="shared" si="156"/>
        <v>179.49176587301676</v>
      </c>
      <c r="R600" s="23">
        <f t="shared" si="157"/>
        <v>27.080575396825406</v>
      </c>
      <c r="S600">
        <f t="shared" si="155"/>
        <v>0</v>
      </c>
      <c r="T600">
        <f t="shared" si="155"/>
        <v>0</v>
      </c>
    </row>
    <row r="601" spans="1:20" x14ac:dyDescent="0.35">
      <c r="A601" s="181">
        <v>42232</v>
      </c>
      <c r="B601" s="182">
        <v>0</v>
      </c>
      <c r="C601" s="20">
        <f t="shared" si="145"/>
        <v>0</v>
      </c>
      <c r="D601" s="20">
        <f t="shared" si="143"/>
        <v>0.45</v>
      </c>
      <c r="E601" s="20">
        <f t="shared" si="158"/>
        <v>96.989999999998986</v>
      </c>
      <c r="F601" s="21">
        <v>190000</v>
      </c>
      <c r="G601" s="22">
        <f t="shared" si="146"/>
        <v>0</v>
      </c>
      <c r="H601" s="23">
        <f t="shared" si="147"/>
        <v>0</v>
      </c>
      <c r="I601">
        <f t="shared" si="148"/>
        <v>0</v>
      </c>
      <c r="J601">
        <f t="shared" si="149"/>
        <v>0</v>
      </c>
      <c r="K601" s="23">
        <f t="shared" si="150"/>
        <v>0</v>
      </c>
      <c r="L601" s="23">
        <f t="shared" si="151"/>
        <v>0</v>
      </c>
      <c r="M601">
        <f t="shared" si="152"/>
        <v>1200</v>
      </c>
      <c r="N601" s="23">
        <f t="shared" si="153"/>
        <v>4.32</v>
      </c>
      <c r="O601" s="23">
        <f t="shared" si="144"/>
        <v>4.32</v>
      </c>
      <c r="P601" s="23">
        <f t="shared" si="154"/>
        <v>0.30857142857142861</v>
      </c>
      <c r="Q601" s="23">
        <f t="shared" si="156"/>
        <v>179.8003373015882</v>
      </c>
      <c r="R601" s="23">
        <f t="shared" si="157"/>
        <v>27.389146825396836</v>
      </c>
      <c r="S601">
        <f t="shared" si="155"/>
        <v>0</v>
      </c>
      <c r="T601">
        <f t="shared" si="155"/>
        <v>0</v>
      </c>
    </row>
    <row r="602" spans="1:20" x14ac:dyDescent="0.35">
      <c r="A602" s="181">
        <v>42233</v>
      </c>
      <c r="B602" s="182">
        <v>0</v>
      </c>
      <c r="C602" s="20">
        <f t="shared" si="145"/>
        <v>0</v>
      </c>
      <c r="D602" s="20">
        <f t="shared" si="143"/>
        <v>0.45</v>
      </c>
      <c r="E602" s="20">
        <f t="shared" si="158"/>
        <v>96.539999999998983</v>
      </c>
      <c r="F602" s="21">
        <v>190000</v>
      </c>
      <c r="G602" s="22">
        <f t="shared" si="146"/>
        <v>0</v>
      </c>
      <c r="H602" s="23">
        <f t="shared" si="147"/>
        <v>0</v>
      </c>
      <c r="I602">
        <f t="shared" si="148"/>
        <v>0</v>
      </c>
      <c r="J602">
        <f t="shared" si="149"/>
        <v>0</v>
      </c>
      <c r="K602" s="23">
        <f t="shared" si="150"/>
        <v>0</v>
      </c>
      <c r="L602" s="23">
        <f t="shared" si="151"/>
        <v>0</v>
      </c>
      <c r="M602">
        <f t="shared" si="152"/>
        <v>1200</v>
      </c>
      <c r="N602" s="23">
        <f t="shared" si="153"/>
        <v>4.32</v>
      </c>
      <c r="O602" s="23">
        <f t="shared" si="144"/>
        <v>4.32</v>
      </c>
      <c r="P602" s="23">
        <f t="shared" si="154"/>
        <v>0.30857142857142861</v>
      </c>
      <c r="Q602" s="23">
        <f t="shared" si="156"/>
        <v>180.10890873015964</v>
      </c>
      <c r="R602" s="23">
        <f t="shared" si="157"/>
        <v>27.697718253968265</v>
      </c>
      <c r="S602">
        <f t="shared" si="155"/>
        <v>0</v>
      </c>
      <c r="T602">
        <f t="shared" si="155"/>
        <v>0</v>
      </c>
    </row>
    <row r="603" spans="1:20" x14ac:dyDescent="0.35">
      <c r="A603" s="181">
        <v>42234</v>
      </c>
      <c r="B603" s="182">
        <v>0</v>
      </c>
      <c r="C603" s="20">
        <f t="shared" si="145"/>
        <v>0</v>
      </c>
      <c r="D603" s="20">
        <f t="shared" si="143"/>
        <v>0.45</v>
      </c>
      <c r="E603" s="20">
        <f t="shared" si="158"/>
        <v>96.08999999999898</v>
      </c>
      <c r="F603" s="21">
        <v>190000</v>
      </c>
      <c r="G603" s="22">
        <f t="shared" si="146"/>
        <v>0</v>
      </c>
      <c r="H603" s="23">
        <f t="shared" si="147"/>
        <v>0</v>
      </c>
      <c r="I603">
        <f t="shared" si="148"/>
        <v>0</v>
      </c>
      <c r="J603">
        <f t="shared" si="149"/>
        <v>0</v>
      </c>
      <c r="K603" s="23">
        <f t="shared" si="150"/>
        <v>0</v>
      </c>
      <c r="L603" s="23">
        <f t="shared" si="151"/>
        <v>0</v>
      </c>
      <c r="M603">
        <f t="shared" si="152"/>
        <v>1200</v>
      </c>
      <c r="N603" s="23">
        <f t="shared" si="153"/>
        <v>4.32</v>
      </c>
      <c r="O603" s="23">
        <f t="shared" si="144"/>
        <v>4.32</v>
      </c>
      <c r="P603" s="23">
        <f t="shared" si="154"/>
        <v>0.30857142857142861</v>
      </c>
      <c r="Q603" s="23">
        <f t="shared" si="156"/>
        <v>180.41748015873108</v>
      </c>
      <c r="R603" s="23">
        <f t="shared" si="157"/>
        <v>28.006289682539695</v>
      </c>
      <c r="S603">
        <f t="shared" si="155"/>
        <v>0</v>
      </c>
      <c r="T603">
        <f t="shared" si="155"/>
        <v>0</v>
      </c>
    </row>
    <row r="604" spans="1:20" x14ac:dyDescent="0.35">
      <c r="A604" s="181">
        <v>42235</v>
      </c>
      <c r="B604" s="182">
        <v>0</v>
      </c>
      <c r="C604" s="20">
        <f t="shared" si="145"/>
        <v>0</v>
      </c>
      <c r="D604" s="20">
        <f t="shared" si="143"/>
        <v>0.45</v>
      </c>
      <c r="E604" s="20">
        <f t="shared" si="158"/>
        <v>95.639999999998977</v>
      </c>
      <c r="F604" s="21">
        <v>190000</v>
      </c>
      <c r="G604" s="22">
        <f t="shared" si="146"/>
        <v>0</v>
      </c>
      <c r="H604" s="23">
        <f t="shared" si="147"/>
        <v>0</v>
      </c>
      <c r="I604">
        <f t="shared" si="148"/>
        <v>0</v>
      </c>
      <c r="J604">
        <f t="shared" si="149"/>
        <v>0</v>
      </c>
      <c r="K604" s="23">
        <f t="shared" si="150"/>
        <v>0</v>
      </c>
      <c r="L604" s="23">
        <f t="shared" si="151"/>
        <v>0</v>
      </c>
      <c r="M604">
        <f t="shared" si="152"/>
        <v>1200</v>
      </c>
      <c r="N604" s="23">
        <f t="shared" si="153"/>
        <v>4.32</v>
      </c>
      <c r="O604" s="23">
        <f t="shared" si="144"/>
        <v>4.32</v>
      </c>
      <c r="P604" s="23">
        <f t="shared" si="154"/>
        <v>0.30857142857142861</v>
      </c>
      <c r="Q604" s="23">
        <f t="shared" si="156"/>
        <v>180.72605158730252</v>
      </c>
      <c r="R604" s="23">
        <f t="shared" si="157"/>
        <v>28.314861111111124</v>
      </c>
      <c r="S604">
        <f t="shared" si="155"/>
        <v>0</v>
      </c>
      <c r="T604">
        <f t="shared" si="155"/>
        <v>0</v>
      </c>
    </row>
    <row r="605" spans="1:20" x14ac:dyDescent="0.35">
      <c r="A605" s="181">
        <v>42236</v>
      </c>
      <c r="B605" s="182">
        <v>0</v>
      </c>
      <c r="C605" s="20">
        <f t="shared" si="145"/>
        <v>0</v>
      </c>
      <c r="D605" s="20">
        <f t="shared" si="143"/>
        <v>0.45</v>
      </c>
      <c r="E605" s="20">
        <f t="shared" si="158"/>
        <v>95.189999999998975</v>
      </c>
      <c r="F605" s="21">
        <v>190000</v>
      </c>
      <c r="G605" s="22">
        <f t="shared" si="146"/>
        <v>0</v>
      </c>
      <c r="H605" s="23">
        <f t="shared" si="147"/>
        <v>0</v>
      </c>
      <c r="I605">
        <f t="shared" si="148"/>
        <v>0</v>
      </c>
      <c r="J605">
        <f t="shared" si="149"/>
        <v>0</v>
      </c>
      <c r="K605" s="23">
        <f t="shared" si="150"/>
        <v>0</v>
      </c>
      <c r="L605" s="23">
        <f t="shared" si="151"/>
        <v>0</v>
      </c>
      <c r="M605">
        <f t="shared" si="152"/>
        <v>1200</v>
      </c>
      <c r="N605" s="23">
        <f t="shared" si="153"/>
        <v>4.32</v>
      </c>
      <c r="O605" s="23">
        <f t="shared" si="144"/>
        <v>4.32</v>
      </c>
      <c r="P605" s="23">
        <f t="shared" si="154"/>
        <v>0.30857142857142861</v>
      </c>
      <c r="Q605" s="23">
        <f t="shared" si="156"/>
        <v>181.03462301587396</v>
      </c>
      <c r="R605" s="23">
        <f t="shared" si="157"/>
        <v>28.623432539682554</v>
      </c>
      <c r="S605">
        <f t="shared" si="155"/>
        <v>0</v>
      </c>
      <c r="T605">
        <f t="shared" si="155"/>
        <v>0</v>
      </c>
    </row>
    <row r="606" spans="1:20" x14ac:dyDescent="0.35">
      <c r="A606" s="181">
        <v>42237</v>
      </c>
      <c r="B606" s="182">
        <v>0</v>
      </c>
      <c r="C606" s="20">
        <f t="shared" si="145"/>
        <v>0</v>
      </c>
      <c r="D606" s="20">
        <f t="shared" si="143"/>
        <v>0.45</v>
      </c>
      <c r="E606" s="20">
        <f t="shared" si="158"/>
        <v>94.739999999998972</v>
      </c>
      <c r="F606" s="21">
        <v>190000</v>
      </c>
      <c r="G606" s="22">
        <f t="shared" si="146"/>
        <v>0</v>
      </c>
      <c r="H606" s="23">
        <f t="shared" si="147"/>
        <v>0</v>
      </c>
      <c r="I606">
        <f t="shared" si="148"/>
        <v>0</v>
      </c>
      <c r="J606">
        <f t="shared" si="149"/>
        <v>0</v>
      </c>
      <c r="K606" s="23">
        <f t="shared" si="150"/>
        <v>0</v>
      </c>
      <c r="L606" s="23">
        <f t="shared" si="151"/>
        <v>0</v>
      </c>
      <c r="M606">
        <f t="shared" si="152"/>
        <v>1200</v>
      </c>
      <c r="N606" s="23">
        <f t="shared" si="153"/>
        <v>4.32</v>
      </c>
      <c r="O606" s="23">
        <f t="shared" si="144"/>
        <v>4.32</v>
      </c>
      <c r="P606" s="23">
        <f t="shared" si="154"/>
        <v>0.30857142857142861</v>
      </c>
      <c r="Q606" s="23">
        <f t="shared" si="156"/>
        <v>181.3431944444454</v>
      </c>
      <c r="R606" s="23">
        <f t="shared" si="157"/>
        <v>28.932003968253984</v>
      </c>
      <c r="S606">
        <f t="shared" si="155"/>
        <v>0</v>
      </c>
      <c r="T606">
        <f t="shared" si="155"/>
        <v>0</v>
      </c>
    </row>
    <row r="607" spans="1:20" x14ac:dyDescent="0.35">
      <c r="A607" s="181">
        <v>42238</v>
      </c>
      <c r="B607" s="182">
        <v>0</v>
      </c>
      <c r="C607" s="20">
        <f t="shared" si="145"/>
        <v>0</v>
      </c>
      <c r="D607" s="20">
        <f t="shared" si="143"/>
        <v>0.45</v>
      </c>
      <c r="E607" s="20">
        <f t="shared" si="158"/>
        <v>94.289999999998969</v>
      </c>
      <c r="F607" s="21">
        <v>190000</v>
      </c>
      <c r="G607" s="22">
        <f t="shared" si="146"/>
        <v>0</v>
      </c>
      <c r="H607" s="23">
        <f t="shared" si="147"/>
        <v>0</v>
      </c>
      <c r="I607">
        <f t="shared" si="148"/>
        <v>0</v>
      </c>
      <c r="J607">
        <f t="shared" si="149"/>
        <v>0</v>
      </c>
      <c r="K607" s="23">
        <f t="shared" si="150"/>
        <v>0</v>
      </c>
      <c r="L607" s="23">
        <f t="shared" si="151"/>
        <v>0</v>
      </c>
      <c r="M607">
        <f t="shared" si="152"/>
        <v>1200</v>
      </c>
      <c r="N607" s="23">
        <f t="shared" si="153"/>
        <v>4.32</v>
      </c>
      <c r="O607" s="23">
        <f t="shared" si="144"/>
        <v>4.32</v>
      </c>
      <c r="P607" s="23">
        <f t="shared" si="154"/>
        <v>0.30857142857142861</v>
      </c>
      <c r="Q607" s="23">
        <f t="shared" si="156"/>
        <v>181.65176587301684</v>
      </c>
      <c r="R607" s="23">
        <f t="shared" si="157"/>
        <v>29.240575396825413</v>
      </c>
      <c r="S607">
        <f t="shared" si="155"/>
        <v>0</v>
      </c>
      <c r="T607">
        <f t="shared" si="155"/>
        <v>0</v>
      </c>
    </row>
    <row r="608" spans="1:20" x14ac:dyDescent="0.35">
      <c r="A608" s="181">
        <v>42239</v>
      </c>
      <c r="B608" s="182">
        <v>0</v>
      </c>
      <c r="C608" s="20">
        <f t="shared" si="145"/>
        <v>0</v>
      </c>
      <c r="D608" s="20">
        <f t="shared" si="143"/>
        <v>0.45</v>
      </c>
      <c r="E608" s="20">
        <f t="shared" si="158"/>
        <v>93.839999999998966</v>
      </c>
      <c r="F608" s="21">
        <v>190000</v>
      </c>
      <c r="G608" s="22">
        <f t="shared" si="146"/>
        <v>0</v>
      </c>
      <c r="H608" s="23">
        <f t="shared" si="147"/>
        <v>0</v>
      </c>
      <c r="I608">
        <f t="shared" si="148"/>
        <v>0</v>
      </c>
      <c r="J608">
        <f t="shared" si="149"/>
        <v>0</v>
      </c>
      <c r="K608" s="23">
        <f t="shared" si="150"/>
        <v>0</v>
      </c>
      <c r="L608" s="23">
        <f t="shared" si="151"/>
        <v>0</v>
      </c>
      <c r="M608">
        <f t="shared" si="152"/>
        <v>1200</v>
      </c>
      <c r="N608" s="23">
        <f t="shared" si="153"/>
        <v>4.32</v>
      </c>
      <c r="O608" s="23">
        <f t="shared" si="144"/>
        <v>4.32</v>
      </c>
      <c r="P608" s="23">
        <f t="shared" si="154"/>
        <v>0.30857142857142861</v>
      </c>
      <c r="Q608" s="23">
        <f t="shared" si="156"/>
        <v>181.96033730158828</v>
      </c>
      <c r="R608" s="23">
        <f t="shared" si="157"/>
        <v>29.549146825396843</v>
      </c>
      <c r="S608">
        <f t="shared" si="155"/>
        <v>0</v>
      </c>
      <c r="T608">
        <f t="shared" si="155"/>
        <v>0</v>
      </c>
    </row>
    <row r="609" spans="1:20" x14ac:dyDescent="0.35">
      <c r="A609" s="181">
        <v>42240</v>
      </c>
      <c r="B609" s="182">
        <v>0</v>
      </c>
      <c r="C609" s="20">
        <f t="shared" si="145"/>
        <v>0</v>
      </c>
      <c r="D609" s="20">
        <f t="shared" si="143"/>
        <v>0.45</v>
      </c>
      <c r="E609" s="20">
        <f t="shared" si="158"/>
        <v>93.389999999998963</v>
      </c>
      <c r="F609" s="21">
        <v>190000</v>
      </c>
      <c r="G609" s="22">
        <f t="shared" si="146"/>
        <v>0</v>
      </c>
      <c r="H609" s="23">
        <f t="shared" si="147"/>
        <v>0</v>
      </c>
      <c r="I609">
        <f t="shared" si="148"/>
        <v>0</v>
      </c>
      <c r="J609">
        <f t="shared" si="149"/>
        <v>0</v>
      </c>
      <c r="K609" s="23">
        <f t="shared" si="150"/>
        <v>0</v>
      </c>
      <c r="L609" s="23">
        <f t="shared" si="151"/>
        <v>0</v>
      </c>
      <c r="M609">
        <f t="shared" si="152"/>
        <v>1200</v>
      </c>
      <c r="N609" s="23">
        <f t="shared" si="153"/>
        <v>4.32</v>
      </c>
      <c r="O609" s="23">
        <f t="shared" si="144"/>
        <v>4.32</v>
      </c>
      <c r="P609" s="23">
        <f t="shared" si="154"/>
        <v>0.30857142857142861</v>
      </c>
      <c r="Q609" s="23">
        <f t="shared" si="156"/>
        <v>182.26890873015972</v>
      </c>
      <c r="R609" s="23">
        <f t="shared" si="157"/>
        <v>29.857718253968272</v>
      </c>
      <c r="S609">
        <f t="shared" si="155"/>
        <v>0</v>
      </c>
      <c r="T609">
        <f t="shared" si="155"/>
        <v>0</v>
      </c>
    </row>
    <row r="610" spans="1:20" x14ac:dyDescent="0.35">
      <c r="A610" s="181">
        <v>42241</v>
      </c>
      <c r="B610" s="182">
        <v>0</v>
      </c>
      <c r="C610" s="20">
        <f t="shared" si="145"/>
        <v>0</v>
      </c>
      <c r="D610" s="20">
        <f t="shared" si="143"/>
        <v>0.45</v>
      </c>
      <c r="E610" s="20">
        <f t="shared" si="158"/>
        <v>92.93999999999896</v>
      </c>
      <c r="F610" s="21">
        <v>190000</v>
      </c>
      <c r="G610" s="22">
        <f t="shared" si="146"/>
        <v>0</v>
      </c>
      <c r="H610" s="23">
        <f t="shared" si="147"/>
        <v>0</v>
      </c>
      <c r="I610">
        <f t="shared" si="148"/>
        <v>0</v>
      </c>
      <c r="J610">
        <f t="shared" si="149"/>
        <v>0</v>
      </c>
      <c r="K610" s="23">
        <f t="shared" si="150"/>
        <v>0</v>
      </c>
      <c r="L610" s="23">
        <f t="shared" si="151"/>
        <v>0</v>
      </c>
      <c r="M610">
        <f t="shared" si="152"/>
        <v>1200</v>
      </c>
      <c r="N610" s="23">
        <f t="shared" si="153"/>
        <v>4.32</v>
      </c>
      <c r="O610" s="23">
        <f t="shared" si="144"/>
        <v>4.32</v>
      </c>
      <c r="P610" s="23">
        <f t="shared" si="154"/>
        <v>0.30857142857142861</v>
      </c>
      <c r="Q610" s="23">
        <f t="shared" si="156"/>
        <v>182.57748015873116</v>
      </c>
      <c r="R610" s="23">
        <f t="shared" si="157"/>
        <v>30.166289682539702</v>
      </c>
      <c r="S610">
        <f t="shared" si="155"/>
        <v>0</v>
      </c>
      <c r="T610">
        <f t="shared" si="155"/>
        <v>0</v>
      </c>
    </row>
    <row r="611" spans="1:20" x14ac:dyDescent="0.35">
      <c r="A611" s="181">
        <v>42242</v>
      </c>
      <c r="B611" s="182">
        <v>0</v>
      </c>
      <c r="C611" s="20">
        <f t="shared" si="145"/>
        <v>0</v>
      </c>
      <c r="D611" s="20">
        <f t="shared" si="143"/>
        <v>0.45</v>
      </c>
      <c r="E611" s="20">
        <f t="shared" si="158"/>
        <v>92.489999999998957</v>
      </c>
      <c r="F611" s="21">
        <v>190000</v>
      </c>
      <c r="G611" s="22">
        <f t="shared" si="146"/>
        <v>0</v>
      </c>
      <c r="H611" s="23">
        <f t="shared" si="147"/>
        <v>0</v>
      </c>
      <c r="I611">
        <f t="shared" si="148"/>
        <v>0</v>
      </c>
      <c r="J611">
        <f t="shared" si="149"/>
        <v>0</v>
      </c>
      <c r="K611" s="23">
        <f t="shared" si="150"/>
        <v>0</v>
      </c>
      <c r="L611" s="23">
        <f t="shared" si="151"/>
        <v>0</v>
      </c>
      <c r="M611">
        <f t="shared" si="152"/>
        <v>1200</v>
      </c>
      <c r="N611" s="23">
        <f t="shared" si="153"/>
        <v>4.32</v>
      </c>
      <c r="O611" s="23">
        <f t="shared" si="144"/>
        <v>4.32</v>
      </c>
      <c r="P611" s="23">
        <f t="shared" si="154"/>
        <v>0.30857142857142861</v>
      </c>
      <c r="Q611" s="23">
        <f t="shared" si="156"/>
        <v>182.8860515873026</v>
      </c>
      <c r="R611" s="23">
        <f t="shared" si="157"/>
        <v>30.474861111111132</v>
      </c>
      <c r="S611">
        <f t="shared" si="155"/>
        <v>0</v>
      </c>
      <c r="T611">
        <f t="shared" si="155"/>
        <v>0</v>
      </c>
    </row>
    <row r="612" spans="1:20" x14ac:dyDescent="0.35">
      <c r="A612" s="181">
        <v>42243</v>
      </c>
      <c r="B612" s="182">
        <v>2.8</v>
      </c>
      <c r="C612" s="20">
        <f t="shared" si="145"/>
        <v>0.27999999999999997</v>
      </c>
      <c r="D612" s="20">
        <f t="shared" si="143"/>
        <v>0.45</v>
      </c>
      <c r="E612" s="20">
        <f t="shared" si="158"/>
        <v>92.319999999998956</v>
      </c>
      <c r="F612" s="21">
        <v>190000</v>
      </c>
      <c r="G612" s="22">
        <f t="shared" si="146"/>
        <v>73888.888888888876</v>
      </c>
      <c r="H612" s="23">
        <f t="shared" si="147"/>
        <v>7.3888888888888879E-2</v>
      </c>
      <c r="I612">
        <f t="shared" si="148"/>
        <v>1399.9999999999995</v>
      </c>
      <c r="J612">
        <f t="shared" si="149"/>
        <v>1.3999999999999995</v>
      </c>
      <c r="K612" s="23">
        <f t="shared" si="150"/>
        <v>2799999.9999999991</v>
      </c>
      <c r="L612" s="23">
        <f t="shared" si="151"/>
        <v>2.7999999999999989</v>
      </c>
      <c r="M612">
        <f t="shared" si="152"/>
        <v>1200</v>
      </c>
      <c r="N612" s="23">
        <f t="shared" si="153"/>
        <v>4.32</v>
      </c>
      <c r="O612" s="23">
        <f t="shared" si="144"/>
        <v>7.1938888888888881</v>
      </c>
      <c r="P612" s="23">
        <f t="shared" si="154"/>
        <v>0.51384920634920639</v>
      </c>
      <c r="Q612" s="23">
        <f t="shared" si="156"/>
        <v>183.3999007936518</v>
      </c>
      <c r="R612" s="23">
        <f t="shared" si="157"/>
        <v>30.988710317460338</v>
      </c>
      <c r="S612">
        <f t="shared" si="155"/>
        <v>0</v>
      </c>
      <c r="T612">
        <f t="shared" si="155"/>
        <v>0</v>
      </c>
    </row>
    <row r="613" spans="1:20" x14ac:dyDescent="0.35">
      <c r="A613" s="181">
        <v>42244</v>
      </c>
      <c r="B613" s="182">
        <v>10.4</v>
      </c>
      <c r="C613" s="20">
        <f t="shared" si="145"/>
        <v>1.04</v>
      </c>
      <c r="D613" s="20">
        <f t="shared" si="143"/>
        <v>0.45</v>
      </c>
      <c r="E613" s="20">
        <f t="shared" si="158"/>
        <v>92.909999999998959</v>
      </c>
      <c r="F613" s="21">
        <v>190000</v>
      </c>
      <c r="G613" s="22">
        <f t="shared" si="146"/>
        <v>274444.44444444444</v>
      </c>
      <c r="H613" s="23">
        <f t="shared" si="147"/>
        <v>0.27444444444444444</v>
      </c>
      <c r="I613">
        <f t="shared" si="148"/>
        <v>5200</v>
      </c>
      <c r="J613">
        <f t="shared" si="149"/>
        <v>5.2</v>
      </c>
      <c r="K613" s="23">
        <f t="shared" si="150"/>
        <v>10400000</v>
      </c>
      <c r="L613" s="23">
        <f t="shared" si="151"/>
        <v>10.4</v>
      </c>
      <c r="M613">
        <f t="shared" si="152"/>
        <v>1200</v>
      </c>
      <c r="N613" s="23">
        <f t="shared" si="153"/>
        <v>4.32</v>
      </c>
      <c r="O613" s="23">
        <f t="shared" si="144"/>
        <v>14.994444444444445</v>
      </c>
      <c r="P613" s="23">
        <f t="shared" si="154"/>
        <v>1.0710317460317462</v>
      </c>
      <c r="Q613" s="23">
        <f t="shared" si="156"/>
        <v>184.47093253968353</v>
      </c>
      <c r="R613" s="23">
        <f t="shared" si="157"/>
        <v>32.059742063492081</v>
      </c>
      <c r="S613">
        <f t="shared" si="155"/>
        <v>0</v>
      </c>
      <c r="T613">
        <f t="shared" si="155"/>
        <v>0</v>
      </c>
    </row>
    <row r="614" spans="1:20" x14ac:dyDescent="0.35">
      <c r="A614" s="181">
        <v>42245</v>
      </c>
      <c r="B614" s="182">
        <v>33.4</v>
      </c>
      <c r="C614" s="20">
        <f t="shared" si="145"/>
        <v>2.5</v>
      </c>
      <c r="D614" s="20">
        <f t="shared" si="143"/>
        <v>0.45</v>
      </c>
      <c r="E614" s="20">
        <f t="shared" si="158"/>
        <v>94.959999999998956</v>
      </c>
      <c r="F614" s="21">
        <v>190000</v>
      </c>
      <c r="G614" s="22">
        <f t="shared" si="146"/>
        <v>659722.22222222225</v>
      </c>
      <c r="H614" s="23">
        <f t="shared" si="147"/>
        <v>0.65972222222222221</v>
      </c>
      <c r="I614">
        <f t="shared" si="148"/>
        <v>12500</v>
      </c>
      <c r="J614">
        <f t="shared" si="149"/>
        <v>12.5</v>
      </c>
      <c r="K614" s="23">
        <f t="shared" si="150"/>
        <v>25000000</v>
      </c>
      <c r="L614" s="23">
        <f t="shared" si="151"/>
        <v>25</v>
      </c>
      <c r="M614">
        <f t="shared" si="152"/>
        <v>1200</v>
      </c>
      <c r="N614" s="23">
        <f t="shared" si="153"/>
        <v>4.32</v>
      </c>
      <c r="O614" s="23">
        <f t="shared" si="144"/>
        <v>29.979722222222222</v>
      </c>
      <c r="P614" s="23">
        <f t="shared" si="154"/>
        <v>2.1414087301587301</v>
      </c>
      <c r="Q614" s="23">
        <f t="shared" si="156"/>
        <v>186.61234126984226</v>
      </c>
      <c r="R614" s="23">
        <f t="shared" si="157"/>
        <v>34.201150793650811</v>
      </c>
      <c r="S614">
        <f t="shared" si="155"/>
        <v>0</v>
      </c>
      <c r="T614">
        <f t="shared" si="155"/>
        <v>0</v>
      </c>
    </row>
    <row r="615" spans="1:20" x14ac:dyDescent="0.35">
      <c r="A615" s="181">
        <v>42246</v>
      </c>
      <c r="B615" s="182">
        <v>26</v>
      </c>
      <c r="C615" s="20">
        <f t="shared" si="145"/>
        <v>2.5</v>
      </c>
      <c r="D615" s="20">
        <f t="shared" si="143"/>
        <v>0.45</v>
      </c>
      <c r="E615" s="20">
        <f t="shared" si="158"/>
        <v>97.009999999998954</v>
      </c>
      <c r="F615" s="21">
        <v>190000</v>
      </c>
      <c r="G615" s="22">
        <f t="shared" si="146"/>
        <v>659722.22222222225</v>
      </c>
      <c r="H615" s="23">
        <f t="shared" si="147"/>
        <v>0.65972222222222221</v>
      </c>
      <c r="I615">
        <f t="shared" si="148"/>
        <v>12500</v>
      </c>
      <c r="J615">
        <f t="shared" si="149"/>
        <v>12.5</v>
      </c>
      <c r="K615" s="23">
        <f t="shared" si="150"/>
        <v>25000000</v>
      </c>
      <c r="L615" s="23">
        <f t="shared" si="151"/>
        <v>25</v>
      </c>
      <c r="M615">
        <f t="shared" si="152"/>
        <v>1200</v>
      </c>
      <c r="N615" s="23">
        <f t="shared" si="153"/>
        <v>4.32</v>
      </c>
      <c r="O615" s="23">
        <f t="shared" si="144"/>
        <v>29.979722222222222</v>
      </c>
      <c r="P615" s="23">
        <f t="shared" si="154"/>
        <v>2.1414087301587301</v>
      </c>
      <c r="Q615" s="23">
        <f t="shared" si="156"/>
        <v>188.75375000000099</v>
      </c>
      <c r="R615" s="23">
        <f t="shared" si="157"/>
        <v>36.342559523809541</v>
      </c>
      <c r="S615">
        <f t="shared" si="155"/>
        <v>0</v>
      </c>
      <c r="T615">
        <f t="shared" si="155"/>
        <v>0</v>
      </c>
    </row>
    <row r="616" spans="1:20" x14ac:dyDescent="0.35">
      <c r="A616" s="181">
        <v>42247</v>
      </c>
      <c r="B616" s="182">
        <v>6</v>
      </c>
      <c r="C616" s="20">
        <f t="shared" si="145"/>
        <v>0.6</v>
      </c>
      <c r="D616" s="20">
        <f t="shared" ref="D616:D679" si="159">$B$4/1000</f>
        <v>0.45</v>
      </c>
      <c r="E616" s="20">
        <f t="shared" si="158"/>
        <v>97.159999999998945</v>
      </c>
      <c r="F616" s="21">
        <v>190000</v>
      </c>
      <c r="G616" s="22">
        <f t="shared" si="146"/>
        <v>158333.33333333334</v>
      </c>
      <c r="H616" s="23">
        <f t="shared" si="147"/>
        <v>0.15833333333333335</v>
      </c>
      <c r="I616">
        <f t="shared" si="148"/>
        <v>3000</v>
      </c>
      <c r="J616">
        <f t="shared" si="149"/>
        <v>3</v>
      </c>
      <c r="K616" s="23">
        <f t="shared" si="150"/>
        <v>6000000</v>
      </c>
      <c r="L616" s="23">
        <f t="shared" si="151"/>
        <v>6</v>
      </c>
      <c r="M616">
        <f t="shared" si="152"/>
        <v>1200</v>
      </c>
      <c r="N616" s="23">
        <f t="shared" si="153"/>
        <v>4.32</v>
      </c>
      <c r="O616" s="23">
        <f t="shared" si="144"/>
        <v>10.478333333333333</v>
      </c>
      <c r="P616" s="23">
        <f t="shared" si="154"/>
        <v>0.74845238095238109</v>
      </c>
      <c r="Q616" s="23">
        <f t="shared" si="156"/>
        <v>189.50220238095338</v>
      </c>
      <c r="R616" s="23">
        <f t="shared" si="157"/>
        <v>37.09101190476192</v>
      </c>
      <c r="S616">
        <f t="shared" si="155"/>
        <v>0</v>
      </c>
      <c r="T616">
        <f t="shared" si="155"/>
        <v>0</v>
      </c>
    </row>
    <row r="617" spans="1:20" x14ac:dyDescent="0.35">
      <c r="A617" s="181">
        <v>42248</v>
      </c>
      <c r="B617" s="182">
        <v>15.8</v>
      </c>
      <c r="C617" s="20">
        <f t="shared" si="145"/>
        <v>1.58</v>
      </c>
      <c r="D617" s="20">
        <f t="shared" si="159"/>
        <v>0.45</v>
      </c>
      <c r="E617" s="20">
        <f t="shared" si="158"/>
        <v>98.28999999999894</v>
      </c>
      <c r="F617" s="21">
        <v>190000</v>
      </c>
      <c r="G617" s="22">
        <f t="shared" si="146"/>
        <v>416944.44444444444</v>
      </c>
      <c r="H617" s="23">
        <f t="shared" si="147"/>
        <v>0.41694444444444445</v>
      </c>
      <c r="I617">
        <f t="shared" si="148"/>
        <v>7900</v>
      </c>
      <c r="J617">
        <f t="shared" si="149"/>
        <v>7.9</v>
      </c>
      <c r="K617" s="23">
        <f t="shared" si="150"/>
        <v>15800000</v>
      </c>
      <c r="L617" s="23">
        <f t="shared" si="151"/>
        <v>15.8</v>
      </c>
      <c r="M617">
        <f t="shared" si="152"/>
        <v>1200</v>
      </c>
      <c r="N617" s="23">
        <f t="shared" si="153"/>
        <v>4.32</v>
      </c>
      <c r="O617" s="23">
        <f t="shared" si="144"/>
        <v>20.536944444444444</v>
      </c>
      <c r="P617" s="23">
        <f t="shared" si="154"/>
        <v>1.4669246031746033</v>
      </c>
      <c r="Q617" s="23">
        <f t="shared" si="156"/>
        <v>190.96912698412797</v>
      </c>
      <c r="R617" s="23">
        <f t="shared" si="157"/>
        <v>38.557936507936525</v>
      </c>
      <c r="S617">
        <f t="shared" si="155"/>
        <v>0</v>
      </c>
      <c r="T617">
        <f t="shared" si="155"/>
        <v>0</v>
      </c>
    </row>
    <row r="618" spans="1:20" x14ac:dyDescent="0.35">
      <c r="A618" s="181">
        <v>42249</v>
      </c>
      <c r="B618" s="182">
        <v>0.8</v>
      </c>
      <c r="C618" s="20">
        <f t="shared" si="145"/>
        <v>0.08</v>
      </c>
      <c r="D618" s="20">
        <f t="shared" si="159"/>
        <v>0.45</v>
      </c>
      <c r="E618" s="20">
        <f t="shared" si="158"/>
        <v>97.919999999998936</v>
      </c>
      <c r="F618" s="21">
        <v>190000</v>
      </c>
      <c r="G618" s="22">
        <f t="shared" si="146"/>
        <v>21111.111111111113</v>
      </c>
      <c r="H618" s="23">
        <f t="shared" si="147"/>
        <v>2.1111111111111112E-2</v>
      </c>
      <c r="I618">
        <f t="shared" si="148"/>
        <v>400</v>
      </c>
      <c r="J618">
        <f t="shared" si="149"/>
        <v>0.4</v>
      </c>
      <c r="K618" s="23">
        <f t="shared" si="150"/>
        <v>800000</v>
      </c>
      <c r="L618" s="23">
        <f t="shared" si="151"/>
        <v>0.8</v>
      </c>
      <c r="M618">
        <f t="shared" si="152"/>
        <v>1200</v>
      </c>
      <c r="N618" s="23">
        <f t="shared" si="153"/>
        <v>4.32</v>
      </c>
      <c r="O618" s="23">
        <f t="shared" si="144"/>
        <v>5.141111111111111</v>
      </c>
      <c r="P618" s="23">
        <f t="shared" si="154"/>
        <v>0.36722222222222223</v>
      </c>
      <c r="Q618" s="23">
        <f t="shared" si="156"/>
        <v>191.33634920635018</v>
      </c>
      <c r="R618" s="23">
        <f t="shared" si="157"/>
        <v>38.925158730158749</v>
      </c>
      <c r="S618">
        <f t="shared" si="155"/>
        <v>0</v>
      </c>
      <c r="T618">
        <f t="shared" si="155"/>
        <v>0</v>
      </c>
    </row>
    <row r="619" spans="1:20" x14ac:dyDescent="0.35">
      <c r="A619" s="181">
        <v>42250</v>
      </c>
      <c r="B619" s="182">
        <v>2.4</v>
      </c>
      <c r="C619" s="20">
        <f t="shared" si="145"/>
        <v>0.24</v>
      </c>
      <c r="D619" s="20">
        <f t="shared" si="159"/>
        <v>0.45</v>
      </c>
      <c r="E619" s="20">
        <f t="shared" si="158"/>
        <v>97.709999999998928</v>
      </c>
      <c r="F619" s="21">
        <v>190000</v>
      </c>
      <c r="G619" s="22">
        <f t="shared" si="146"/>
        <v>63333.333333333336</v>
      </c>
      <c r="H619" s="23">
        <f t="shared" si="147"/>
        <v>6.3333333333333339E-2</v>
      </c>
      <c r="I619">
        <f t="shared" si="148"/>
        <v>1200</v>
      </c>
      <c r="J619">
        <f t="shared" si="149"/>
        <v>1.2</v>
      </c>
      <c r="K619" s="23">
        <f t="shared" si="150"/>
        <v>2400000</v>
      </c>
      <c r="L619" s="23">
        <f t="shared" si="151"/>
        <v>2.4</v>
      </c>
      <c r="M619">
        <f t="shared" si="152"/>
        <v>1200</v>
      </c>
      <c r="N619" s="23">
        <f t="shared" si="153"/>
        <v>4.32</v>
      </c>
      <c r="O619" s="23">
        <f t="shared" si="144"/>
        <v>6.7833333333333341</v>
      </c>
      <c r="P619" s="23">
        <f t="shared" si="154"/>
        <v>0.48452380952380963</v>
      </c>
      <c r="Q619" s="23">
        <f t="shared" si="156"/>
        <v>191.82087301587399</v>
      </c>
      <c r="R619" s="23">
        <f t="shared" si="157"/>
        <v>39.409682539682557</v>
      </c>
      <c r="S619">
        <f t="shared" si="155"/>
        <v>0</v>
      </c>
      <c r="T619">
        <f t="shared" si="155"/>
        <v>0</v>
      </c>
    </row>
    <row r="620" spans="1:20" x14ac:dyDescent="0.35">
      <c r="A620" s="181">
        <v>42251</v>
      </c>
      <c r="B620" s="182">
        <v>0</v>
      </c>
      <c r="C620" s="20">
        <f t="shared" si="145"/>
        <v>0</v>
      </c>
      <c r="D620" s="20">
        <f t="shared" si="159"/>
        <v>0.45</v>
      </c>
      <c r="E620" s="20">
        <f t="shared" si="158"/>
        <v>97.259999999998925</v>
      </c>
      <c r="F620" s="21">
        <v>190000</v>
      </c>
      <c r="G620" s="22">
        <f t="shared" si="146"/>
        <v>0</v>
      </c>
      <c r="H620" s="23">
        <f t="shared" si="147"/>
        <v>0</v>
      </c>
      <c r="I620">
        <f t="shared" si="148"/>
        <v>0</v>
      </c>
      <c r="J620">
        <f t="shared" si="149"/>
        <v>0</v>
      </c>
      <c r="K620" s="23">
        <f t="shared" si="150"/>
        <v>0</v>
      </c>
      <c r="L620" s="23">
        <f t="shared" si="151"/>
        <v>0</v>
      </c>
      <c r="M620">
        <f t="shared" si="152"/>
        <v>1200</v>
      </c>
      <c r="N620" s="23">
        <f t="shared" si="153"/>
        <v>4.32</v>
      </c>
      <c r="O620" s="23">
        <f t="shared" si="144"/>
        <v>4.32</v>
      </c>
      <c r="P620" s="23">
        <f t="shared" si="154"/>
        <v>0.30857142857142861</v>
      </c>
      <c r="Q620" s="23">
        <f t="shared" si="156"/>
        <v>192.12944444444543</v>
      </c>
      <c r="R620" s="23">
        <f t="shared" si="157"/>
        <v>39.718253968253983</v>
      </c>
      <c r="S620">
        <f t="shared" si="155"/>
        <v>0</v>
      </c>
      <c r="T620">
        <f t="shared" si="155"/>
        <v>0</v>
      </c>
    </row>
    <row r="621" spans="1:20" x14ac:dyDescent="0.35">
      <c r="A621" s="181">
        <v>42252</v>
      </c>
      <c r="B621" s="182">
        <v>1.6</v>
      </c>
      <c r="C621" s="20">
        <f t="shared" si="145"/>
        <v>0.16</v>
      </c>
      <c r="D621" s="20">
        <f t="shared" si="159"/>
        <v>0.45</v>
      </c>
      <c r="E621" s="20">
        <f t="shared" si="158"/>
        <v>96.969999999998919</v>
      </c>
      <c r="F621" s="21">
        <v>190000</v>
      </c>
      <c r="G621" s="22">
        <f t="shared" si="146"/>
        <v>42222.222222222226</v>
      </c>
      <c r="H621" s="23">
        <f t="shared" si="147"/>
        <v>4.2222222222222223E-2</v>
      </c>
      <c r="I621">
        <f t="shared" si="148"/>
        <v>800</v>
      </c>
      <c r="J621">
        <f t="shared" si="149"/>
        <v>0.8</v>
      </c>
      <c r="K621" s="23">
        <f t="shared" si="150"/>
        <v>1600000</v>
      </c>
      <c r="L621" s="23">
        <f t="shared" si="151"/>
        <v>1.6</v>
      </c>
      <c r="M621">
        <f t="shared" si="152"/>
        <v>1200</v>
      </c>
      <c r="N621" s="23">
        <f t="shared" si="153"/>
        <v>4.32</v>
      </c>
      <c r="O621" s="23">
        <f t="shared" si="144"/>
        <v>5.9622222222222225</v>
      </c>
      <c r="P621" s="23">
        <f t="shared" si="154"/>
        <v>0.4258730158730159</v>
      </c>
      <c r="Q621" s="23">
        <f t="shared" si="156"/>
        <v>192.55531746031843</v>
      </c>
      <c r="R621" s="23">
        <f t="shared" si="157"/>
        <v>40.144126984126999</v>
      </c>
      <c r="S621">
        <f t="shared" si="155"/>
        <v>0</v>
      </c>
      <c r="T621">
        <f t="shared" si="155"/>
        <v>0</v>
      </c>
    </row>
    <row r="622" spans="1:20" x14ac:dyDescent="0.35">
      <c r="A622" s="181">
        <v>42253</v>
      </c>
      <c r="B622" s="182">
        <v>0</v>
      </c>
      <c r="C622" s="20">
        <f t="shared" si="145"/>
        <v>0</v>
      </c>
      <c r="D622" s="20">
        <f t="shared" si="159"/>
        <v>0.45</v>
      </c>
      <c r="E622" s="20">
        <f t="shared" si="158"/>
        <v>96.519999999998916</v>
      </c>
      <c r="F622" s="21">
        <v>190000</v>
      </c>
      <c r="G622" s="22">
        <f t="shared" si="146"/>
        <v>0</v>
      </c>
      <c r="H622" s="23">
        <f t="shared" si="147"/>
        <v>0</v>
      </c>
      <c r="I622">
        <f t="shared" si="148"/>
        <v>0</v>
      </c>
      <c r="J622">
        <f t="shared" si="149"/>
        <v>0</v>
      </c>
      <c r="K622" s="23">
        <f t="shared" si="150"/>
        <v>0</v>
      </c>
      <c r="L622" s="23">
        <f t="shared" si="151"/>
        <v>0</v>
      </c>
      <c r="M622">
        <f t="shared" si="152"/>
        <v>1200</v>
      </c>
      <c r="N622" s="23">
        <f t="shared" si="153"/>
        <v>4.32</v>
      </c>
      <c r="O622" s="23">
        <f t="shared" si="144"/>
        <v>4.32</v>
      </c>
      <c r="P622" s="23">
        <f t="shared" si="154"/>
        <v>0.30857142857142861</v>
      </c>
      <c r="Q622" s="23">
        <f t="shared" si="156"/>
        <v>192.86388888888987</v>
      </c>
      <c r="R622" s="23">
        <f t="shared" si="157"/>
        <v>40.452698412698425</v>
      </c>
      <c r="S622">
        <f t="shared" si="155"/>
        <v>0</v>
      </c>
      <c r="T622">
        <f t="shared" si="155"/>
        <v>0</v>
      </c>
    </row>
    <row r="623" spans="1:20" x14ac:dyDescent="0.35">
      <c r="A623" s="181">
        <v>42254</v>
      </c>
      <c r="B623" s="182">
        <v>29.6</v>
      </c>
      <c r="C623" s="20">
        <f t="shared" si="145"/>
        <v>2.5</v>
      </c>
      <c r="D623" s="20">
        <f t="shared" si="159"/>
        <v>0.45</v>
      </c>
      <c r="E623" s="20">
        <f t="shared" si="158"/>
        <v>98.569999999998913</v>
      </c>
      <c r="F623" s="21">
        <v>190000</v>
      </c>
      <c r="G623" s="22">
        <f t="shared" si="146"/>
        <v>659722.22222222225</v>
      </c>
      <c r="H623" s="23">
        <f t="shared" si="147"/>
        <v>0.65972222222222221</v>
      </c>
      <c r="I623">
        <f t="shared" si="148"/>
        <v>12500</v>
      </c>
      <c r="J623">
        <f t="shared" si="149"/>
        <v>12.5</v>
      </c>
      <c r="K623" s="23">
        <f t="shared" si="150"/>
        <v>25000000</v>
      </c>
      <c r="L623" s="23">
        <f t="shared" si="151"/>
        <v>25</v>
      </c>
      <c r="M623">
        <f t="shared" si="152"/>
        <v>1200</v>
      </c>
      <c r="N623" s="23">
        <f t="shared" si="153"/>
        <v>4.32</v>
      </c>
      <c r="O623" s="23">
        <f t="shared" si="144"/>
        <v>29.979722222222222</v>
      </c>
      <c r="P623" s="23">
        <f t="shared" si="154"/>
        <v>2.1414087301587301</v>
      </c>
      <c r="Q623" s="23">
        <f t="shared" si="156"/>
        <v>195.0052976190486</v>
      </c>
      <c r="R623" s="23">
        <f t="shared" si="157"/>
        <v>42.594107142857155</v>
      </c>
      <c r="S623">
        <f t="shared" si="155"/>
        <v>0</v>
      </c>
      <c r="T623">
        <f t="shared" si="155"/>
        <v>0</v>
      </c>
    </row>
    <row r="624" spans="1:20" x14ac:dyDescent="0.35">
      <c r="A624" s="181">
        <v>42255</v>
      </c>
      <c r="B624" s="182">
        <v>13</v>
      </c>
      <c r="C624" s="20">
        <f t="shared" si="145"/>
        <v>1.3</v>
      </c>
      <c r="D624" s="20">
        <f t="shared" si="159"/>
        <v>0.45</v>
      </c>
      <c r="E624" s="20">
        <f t="shared" si="158"/>
        <v>99.419999999998907</v>
      </c>
      <c r="F624" s="21">
        <v>190000</v>
      </c>
      <c r="G624" s="22">
        <f t="shared" si="146"/>
        <v>343055.55555555556</v>
      </c>
      <c r="H624" s="23">
        <f t="shared" si="147"/>
        <v>0.34305555555555556</v>
      </c>
      <c r="I624">
        <f t="shared" si="148"/>
        <v>6500</v>
      </c>
      <c r="J624">
        <f t="shared" si="149"/>
        <v>6.5</v>
      </c>
      <c r="K624" s="23">
        <f t="shared" si="150"/>
        <v>13000000</v>
      </c>
      <c r="L624" s="23">
        <f t="shared" si="151"/>
        <v>13</v>
      </c>
      <c r="M624">
        <f t="shared" si="152"/>
        <v>1200</v>
      </c>
      <c r="N624" s="23">
        <f t="shared" si="153"/>
        <v>4.32</v>
      </c>
      <c r="O624" s="23">
        <f t="shared" si="144"/>
        <v>17.663055555555555</v>
      </c>
      <c r="P624" s="23">
        <f t="shared" si="154"/>
        <v>1.2616468253968256</v>
      </c>
      <c r="Q624" s="23">
        <f t="shared" si="156"/>
        <v>196.26694444444544</v>
      </c>
      <c r="R624" s="23">
        <f t="shared" si="157"/>
        <v>43.855753968253978</v>
      </c>
      <c r="S624">
        <f t="shared" si="155"/>
        <v>0</v>
      </c>
      <c r="T624">
        <f t="shared" si="155"/>
        <v>0</v>
      </c>
    </row>
    <row r="625" spans="1:20" x14ac:dyDescent="0.35">
      <c r="A625" s="181">
        <v>42256</v>
      </c>
      <c r="B625" s="182">
        <v>1.4</v>
      </c>
      <c r="C625" s="20">
        <f t="shared" si="145"/>
        <v>0.13999999999999999</v>
      </c>
      <c r="D625" s="20">
        <f t="shared" si="159"/>
        <v>0.45</v>
      </c>
      <c r="E625" s="20">
        <f t="shared" si="158"/>
        <v>99.109999999998905</v>
      </c>
      <c r="F625" s="21">
        <v>190000</v>
      </c>
      <c r="G625" s="22">
        <f t="shared" si="146"/>
        <v>36944.444444444438</v>
      </c>
      <c r="H625" s="23">
        <f t="shared" si="147"/>
        <v>3.6944444444444439E-2</v>
      </c>
      <c r="I625">
        <f t="shared" si="148"/>
        <v>699.99999999999977</v>
      </c>
      <c r="J625">
        <f t="shared" si="149"/>
        <v>0.69999999999999973</v>
      </c>
      <c r="K625" s="23">
        <f t="shared" si="150"/>
        <v>1399999.9999999995</v>
      </c>
      <c r="L625" s="23">
        <f t="shared" si="151"/>
        <v>1.3999999999999995</v>
      </c>
      <c r="M625">
        <f t="shared" si="152"/>
        <v>1200</v>
      </c>
      <c r="N625" s="23">
        <f t="shared" si="153"/>
        <v>4.32</v>
      </c>
      <c r="O625" s="23">
        <f t="shared" si="144"/>
        <v>5.7569444444444438</v>
      </c>
      <c r="P625" s="23">
        <f t="shared" si="154"/>
        <v>0.41121031746031744</v>
      </c>
      <c r="Q625" s="23">
        <f t="shared" si="156"/>
        <v>196.67815476190577</v>
      </c>
      <c r="R625" s="23">
        <f t="shared" si="157"/>
        <v>44.266964285714295</v>
      </c>
      <c r="S625">
        <f t="shared" si="155"/>
        <v>0</v>
      </c>
      <c r="T625">
        <f t="shared" si="155"/>
        <v>0</v>
      </c>
    </row>
    <row r="626" spans="1:20" x14ac:dyDescent="0.35">
      <c r="A626" s="181">
        <v>42257</v>
      </c>
      <c r="B626" s="182">
        <v>0</v>
      </c>
      <c r="C626" s="20">
        <f t="shared" si="145"/>
        <v>0</v>
      </c>
      <c r="D626" s="20">
        <f t="shared" si="159"/>
        <v>0.45</v>
      </c>
      <c r="E626" s="20">
        <f t="shared" si="158"/>
        <v>98.659999999998902</v>
      </c>
      <c r="F626" s="21">
        <v>190000</v>
      </c>
      <c r="G626" s="22">
        <f t="shared" si="146"/>
        <v>0</v>
      </c>
      <c r="H626" s="23">
        <f t="shared" si="147"/>
        <v>0</v>
      </c>
      <c r="I626">
        <f t="shared" si="148"/>
        <v>0</v>
      </c>
      <c r="J626">
        <f t="shared" si="149"/>
        <v>0</v>
      </c>
      <c r="K626" s="23">
        <f t="shared" si="150"/>
        <v>0</v>
      </c>
      <c r="L626" s="23">
        <f t="shared" si="151"/>
        <v>0</v>
      </c>
      <c r="M626">
        <f t="shared" si="152"/>
        <v>1200</v>
      </c>
      <c r="N626" s="23">
        <f t="shared" si="153"/>
        <v>4.32</v>
      </c>
      <c r="O626" s="23">
        <f t="shared" si="144"/>
        <v>4.32</v>
      </c>
      <c r="P626" s="23">
        <f t="shared" si="154"/>
        <v>0.30857142857142861</v>
      </c>
      <c r="Q626" s="23">
        <f t="shared" si="156"/>
        <v>196.98672619047721</v>
      </c>
      <c r="R626" s="23">
        <f t="shared" si="157"/>
        <v>44.575535714285721</v>
      </c>
      <c r="S626">
        <f t="shared" si="155"/>
        <v>0</v>
      </c>
      <c r="T626">
        <f t="shared" si="155"/>
        <v>0</v>
      </c>
    </row>
    <row r="627" spans="1:20" x14ac:dyDescent="0.35">
      <c r="A627" s="181">
        <v>42258</v>
      </c>
      <c r="B627" s="182">
        <v>0</v>
      </c>
      <c r="C627" s="20">
        <f t="shared" si="145"/>
        <v>0</v>
      </c>
      <c r="D627" s="20">
        <f t="shared" si="159"/>
        <v>0.45</v>
      </c>
      <c r="E627" s="20">
        <f t="shared" si="158"/>
        <v>98.2099999999989</v>
      </c>
      <c r="F627" s="21">
        <v>190000</v>
      </c>
      <c r="G627" s="22">
        <f t="shared" si="146"/>
        <v>0</v>
      </c>
      <c r="H627" s="23">
        <f t="shared" si="147"/>
        <v>0</v>
      </c>
      <c r="I627">
        <f t="shared" si="148"/>
        <v>0</v>
      </c>
      <c r="J627">
        <f t="shared" si="149"/>
        <v>0</v>
      </c>
      <c r="K627" s="23">
        <f t="shared" si="150"/>
        <v>0</v>
      </c>
      <c r="L627" s="23">
        <f t="shared" si="151"/>
        <v>0</v>
      </c>
      <c r="M627">
        <f t="shared" si="152"/>
        <v>1200</v>
      </c>
      <c r="N627" s="23">
        <f t="shared" si="153"/>
        <v>4.32</v>
      </c>
      <c r="O627" s="23">
        <f t="shared" si="144"/>
        <v>4.32</v>
      </c>
      <c r="P627" s="23">
        <f t="shared" si="154"/>
        <v>0.30857142857142861</v>
      </c>
      <c r="Q627" s="23">
        <f t="shared" si="156"/>
        <v>197.29529761904865</v>
      </c>
      <c r="R627" s="23">
        <f t="shared" si="157"/>
        <v>44.884107142857147</v>
      </c>
      <c r="S627">
        <f t="shared" si="155"/>
        <v>0</v>
      </c>
      <c r="T627">
        <f t="shared" si="155"/>
        <v>0</v>
      </c>
    </row>
    <row r="628" spans="1:20" x14ac:dyDescent="0.35">
      <c r="A628" s="181">
        <v>42259</v>
      </c>
      <c r="B628" s="182">
        <v>0</v>
      </c>
      <c r="C628" s="20">
        <f t="shared" si="145"/>
        <v>0</v>
      </c>
      <c r="D628" s="20">
        <f t="shared" si="159"/>
        <v>0.45</v>
      </c>
      <c r="E628" s="20">
        <f t="shared" si="158"/>
        <v>97.759999999998897</v>
      </c>
      <c r="F628" s="21">
        <v>190000</v>
      </c>
      <c r="G628" s="22">
        <f t="shared" si="146"/>
        <v>0</v>
      </c>
      <c r="H628" s="23">
        <f t="shared" si="147"/>
        <v>0</v>
      </c>
      <c r="I628">
        <f t="shared" si="148"/>
        <v>0</v>
      </c>
      <c r="J628">
        <f t="shared" si="149"/>
        <v>0</v>
      </c>
      <c r="K628" s="23">
        <f t="shared" si="150"/>
        <v>0</v>
      </c>
      <c r="L628" s="23">
        <f t="shared" si="151"/>
        <v>0</v>
      </c>
      <c r="M628">
        <f t="shared" si="152"/>
        <v>1200</v>
      </c>
      <c r="N628" s="23">
        <f t="shared" si="153"/>
        <v>4.32</v>
      </c>
      <c r="O628" s="23">
        <f t="shared" si="144"/>
        <v>4.32</v>
      </c>
      <c r="P628" s="23">
        <f t="shared" si="154"/>
        <v>0.30857142857142861</v>
      </c>
      <c r="Q628" s="23">
        <f t="shared" si="156"/>
        <v>197.60386904762009</v>
      </c>
      <c r="R628" s="23">
        <f t="shared" si="157"/>
        <v>45.192678571428573</v>
      </c>
      <c r="S628">
        <f t="shared" si="155"/>
        <v>0</v>
      </c>
      <c r="T628">
        <f t="shared" si="155"/>
        <v>0</v>
      </c>
    </row>
    <row r="629" spans="1:20" x14ac:dyDescent="0.35">
      <c r="A629" s="181">
        <v>42260</v>
      </c>
      <c r="B629" s="182">
        <v>0</v>
      </c>
      <c r="C629" s="20">
        <f t="shared" si="145"/>
        <v>0</v>
      </c>
      <c r="D629" s="20">
        <f t="shared" si="159"/>
        <v>0.45</v>
      </c>
      <c r="E629" s="20">
        <f t="shared" si="158"/>
        <v>97.309999999998894</v>
      </c>
      <c r="F629" s="21">
        <v>190000</v>
      </c>
      <c r="G629" s="22">
        <f t="shared" si="146"/>
        <v>0</v>
      </c>
      <c r="H629" s="23">
        <f t="shared" si="147"/>
        <v>0</v>
      </c>
      <c r="I629">
        <f t="shared" si="148"/>
        <v>0</v>
      </c>
      <c r="J629">
        <f t="shared" si="149"/>
        <v>0</v>
      </c>
      <c r="K629" s="23">
        <f t="shared" si="150"/>
        <v>0</v>
      </c>
      <c r="L629" s="23">
        <f t="shared" si="151"/>
        <v>0</v>
      </c>
      <c r="M629">
        <f t="shared" si="152"/>
        <v>1200</v>
      </c>
      <c r="N629" s="23">
        <f t="shared" si="153"/>
        <v>4.32</v>
      </c>
      <c r="O629" s="23">
        <f t="shared" si="144"/>
        <v>4.32</v>
      </c>
      <c r="P629" s="23">
        <f t="shared" si="154"/>
        <v>0.30857142857142861</v>
      </c>
      <c r="Q629" s="23">
        <f t="shared" si="156"/>
        <v>197.91244047619153</v>
      </c>
      <c r="R629" s="23">
        <f t="shared" si="157"/>
        <v>45.501249999999999</v>
      </c>
      <c r="S629">
        <f t="shared" si="155"/>
        <v>0</v>
      </c>
      <c r="T629">
        <f t="shared" si="155"/>
        <v>0</v>
      </c>
    </row>
    <row r="630" spans="1:20" x14ac:dyDescent="0.35">
      <c r="A630" s="181">
        <v>42261</v>
      </c>
      <c r="B630" s="182">
        <v>0</v>
      </c>
      <c r="C630" s="20">
        <f t="shared" si="145"/>
        <v>0</v>
      </c>
      <c r="D630" s="20">
        <f t="shared" si="159"/>
        <v>0.45</v>
      </c>
      <c r="E630" s="20">
        <f t="shared" si="158"/>
        <v>96.859999999998891</v>
      </c>
      <c r="F630" s="21">
        <v>190000</v>
      </c>
      <c r="G630" s="22">
        <f t="shared" si="146"/>
        <v>0</v>
      </c>
      <c r="H630" s="23">
        <f t="shared" si="147"/>
        <v>0</v>
      </c>
      <c r="I630">
        <f t="shared" si="148"/>
        <v>0</v>
      </c>
      <c r="J630">
        <f t="shared" si="149"/>
        <v>0</v>
      </c>
      <c r="K630" s="23">
        <f t="shared" si="150"/>
        <v>0</v>
      </c>
      <c r="L630" s="23">
        <f t="shared" si="151"/>
        <v>0</v>
      </c>
      <c r="M630">
        <f t="shared" si="152"/>
        <v>1200</v>
      </c>
      <c r="N630" s="23">
        <f t="shared" si="153"/>
        <v>4.32</v>
      </c>
      <c r="O630" s="23">
        <f t="shared" si="144"/>
        <v>4.32</v>
      </c>
      <c r="P630" s="23">
        <f t="shared" si="154"/>
        <v>0.30857142857142861</v>
      </c>
      <c r="Q630" s="23">
        <f t="shared" si="156"/>
        <v>198.22101190476297</v>
      </c>
      <c r="R630" s="23">
        <f t="shared" si="157"/>
        <v>45.809821428571425</v>
      </c>
      <c r="S630">
        <f t="shared" si="155"/>
        <v>0</v>
      </c>
      <c r="T630">
        <f t="shared" si="155"/>
        <v>0</v>
      </c>
    </row>
    <row r="631" spans="1:20" x14ac:dyDescent="0.35">
      <c r="A631" s="181">
        <v>42262</v>
      </c>
      <c r="B631" s="182">
        <v>2</v>
      </c>
      <c r="C631" s="20">
        <f t="shared" si="145"/>
        <v>0.2</v>
      </c>
      <c r="D631" s="20">
        <f t="shared" si="159"/>
        <v>0.45</v>
      </c>
      <c r="E631" s="20">
        <f t="shared" si="158"/>
        <v>96.609999999998891</v>
      </c>
      <c r="F631" s="21">
        <v>190000</v>
      </c>
      <c r="G631" s="22">
        <f t="shared" si="146"/>
        <v>52777.777777777781</v>
      </c>
      <c r="H631" s="23">
        <f t="shared" si="147"/>
        <v>5.2777777777777778E-2</v>
      </c>
      <c r="I631">
        <f t="shared" si="148"/>
        <v>1000</v>
      </c>
      <c r="J631">
        <f t="shared" si="149"/>
        <v>1</v>
      </c>
      <c r="K631" s="23">
        <f t="shared" si="150"/>
        <v>2000000</v>
      </c>
      <c r="L631" s="23">
        <f t="shared" si="151"/>
        <v>2</v>
      </c>
      <c r="M631">
        <f t="shared" si="152"/>
        <v>1200</v>
      </c>
      <c r="N631" s="23">
        <f t="shared" si="153"/>
        <v>4.32</v>
      </c>
      <c r="O631" s="23">
        <f t="shared" si="144"/>
        <v>6.3727777777777783</v>
      </c>
      <c r="P631" s="23">
        <f t="shared" si="154"/>
        <v>0.45519841269841277</v>
      </c>
      <c r="Q631" s="23">
        <f t="shared" si="156"/>
        <v>198.6762103174614</v>
      </c>
      <c r="R631" s="23">
        <f t="shared" si="157"/>
        <v>46.26501984126984</v>
      </c>
      <c r="S631">
        <f t="shared" si="155"/>
        <v>0</v>
      </c>
      <c r="T631">
        <f t="shared" si="155"/>
        <v>0</v>
      </c>
    </row>
    <row r="632" spans="1:20" x14ac:dyDescent="0.35">
      <c r="A632" s="181">
        <v>42263</v>
      </c>
      <c r="B632" s="182">
        <v>4</v>
      </c>
      <c r="C632" s="20">
        <f t="shared" si="145"/>
        <v>0.4</v>
      </c>
      <c r="D632" s="20">
        <f t="shared" si="159"/>
        <v>0.45</v>
      </c>
      <c r="E632" s="20">
        <f t="shared" si="158"/>
        <v>96.559999999998894</v>
      </c>
      <c r="F632" s="21">
        <v>190000</v>
      </c>
      <c r="G632" s="22">
        <f t="shared" si="146"/>
        <v>105555.55555555556</v>
      </c>
      <c r="H632" s="23">
        <f t="shared" si="147"/>
        <v>0.10555555555555556</v>
      </c>
      <c r="I632">
        <f t="shared" si="148"/>
        <v>2000</v>
      </c>
      <c r="J632">
        <f t="shared" si="149"/>
        <v>2</v>
      </c>
      <c r="K632" s="23">
        <f t="shared" si="150"/>
        <v>4000000</v>
      </c>
      <c r="L632" s="23">
        <f t="shared" si="151"/>
        <v>4</v>
      </c>
      <c r="M632">
        <f t="shared" si="152"/>
        <v>1200</v>
      </c>
      <c r="N632" s="23">
        <f t="shared" si="153"/>
        <v>4.32</v>
      </c>
      <c r="O632" s="23">
        <f t="shared" si="144"/>
        <v>8.4255555555555564</v>
      </c>
      <c r="P632" s="23">
        <f t="shared" si="154"/>
        <v>0.60182539682539693</v>
      </c>
      <c r="Q632" s="23">
        <f t="shared" si="156"/>
        <v>199.2780357142868</v>
      </c>
      <c r="R632" s="23">
        <f t="shared" si="157"/>
        <v>46.866845238095237</v>
      </c>
      <c r="S632">
        <f t="shared" si="155"/>
        <v>0</v>
      </c>
      <c r="T632">
        <f t="shared" si="155"/>
        <v>0</v>
      </c>
    </row>
    <row r="633" spans="1:20" x14ac:dyDescent="0.35">
      <c r="A633" s="181">
        <v>42264</v>
      </c>
      <c r="B633" s="182">
        <v>2.8</v>
      </c>
      <c r="C633" s="20">
        <f t="shared" si="145"/>
        <v>0.27999999999999997</v>
      </c>
      <c r="D633" s="20">
        <f t="shared" si="159"/>
        <v>0.45</v>
      </c>
      <c r="E633" s="20">
        <f t="shared" si="158"/>
        <v>96.389999999998892</v>
      </c>
      <c r="F633" s="21">
        <v>190000</v>
      </c>
      <c r="G633" s="22">
        <f t="shared" si="146"/>
        <v>73888.888888888876</v>
      </c>
      <c r="H633" s="23">
        <f t="shared" si="147"/>
        <v>7.3888888888888879E-2</v>
      </c>
      <c r="I633">
        <f t="shared" si="148"/>
        <v>1399.9999999999995</v>
      </c>
      <c r="J633">
        <f t="shared" si="149"/>
        <v>1.3999999999999995</v>
      </c>
      <c r="K633" s="23">
        <f t="shared" si="150"/>
        <v>2799999.9999999991</v>
      </c>
      <c r="L633" s="23">
        <f t="shared" si="151"/>
        <v>2.7999999999999989</v>
      </c>
      <c r="M633">
        <f t="shared" si="152"/>
        <v>1200</v>
      </c>
      <c r="N633" s="23">
        <f t="shared" si="153"/>
        <v>4.32</v>
      </c>
      <c r="O633" s="23">
        <f t="shared" si="144"/>
        <v>7.1938888888888881</v>
      </c>
      <c r="P633" s="23">
        <f t="shared" si="154"/>
        <v>0.51384920634920639</v>
      </c>
      <c r="Q633" s="23">
        <f t="shared" si="156"/>
        <v>199.79188492063599</v>
      </c>
      <c r="R633" s="23">
        <f t="shared" si="157"/>
        <v>47.380694444444444</v>
      </c>
      <c r="S633">
        <f t="shared" si="155"/>
        <v>0</v>
      </c>
      <c r="T633">
        <f t="shared" si="155"/>
        <v>0</v>
      </c>
    </row>
    <row r="634" spans="1:20" x14ac:dyDescent="0.35">
      <c r="A634" s="181">
        <v>42265</v>
      </c>
      <c r="B634" s="182">
        <v>46.4</v>
      </c>
      <c r="C634" s="20">
        <f t="shared" si="145"/>
        <v>2.5</v>
      </c>
      <c r="D634" s="20">
        <f t="shared" si="159"/>
        <v>0.45</v>
      </c>
      <c r="E634" s="20">
        <f t="shared" si="158"/>
        <v>98.439999999998889</v>
      </c>
      <c r="F634" s="21">
        <v>190000</v>
      </c>
      <c r="G634" s="22">
        <f t="shared" si="146"/>
        <v>659722.22222222225</v>
      </c>
      <c r="H634" s="23">
        <f t="shared" si="147"/>
        <v>0.65972222222222221</v>
      </c>
      <c r="I634">
        <f t="shared" si="148"/>
        <v>12500</v>
      </c>
      <c r="J634">
        <f t="shared" si="149"/>
        <v>12.5</v>
      </c>
      <c r="K634" s="23">
        <f t="shared" si="150"/>
        <v>25000000</v>
      </c>
      <c r="L634" s="23">
        <f t="shared" si="151"/>
        <v>25</v>
      </c>
      <c r="M634">
        <f t="shared" si="152"/>
        <v>1200</v>
      </c>
      <c r="N634" s="23">
        <f t="shared" si="153"/>
        <v>4.32</v>
      </c>
      <c r="O634" s="23">
        <f t="shared" si="144"/>
        <v>29.979722222222222</v>
      </c>
      <c r="P634" s="23">
        <f t="shared" si="154"/>
        <v>2.1414087301587301</v>
      </c>
      <c r="Q634" s="23">
        <f t="shared" si="156"/>
        <v>201.93329365079472</v>
      </c>
      <c r="R634" s="23">
        <f t="shared" si="157"/>
        <v>49.522103174603174</v>
      </c>
      <c r="S634">
        <f t="shared" si="155"/>
        <v>0</v>
      </c>
      <c r="T634">
        <f t="shared" si="155"/>
        <v>0</v>
      </c>
    </row>
    <row r="635" spans="1:20" x14ac:dyDescent="0.35">
      <c r="A635" s="181">
        <v>42266</v>
      </c>
      <c r="B635" s="182">
        <v>86.8</v>
      </c>
      <c r="C635" s="20">
        <f t="shared" si="145"/>
        <v>2.5</v>
      </c>
      <c r="D635" s="20">
        <f t="shared" si="159"/>
        <v>0.45</v>
      </c>
      <c r="E635" s="20">
        <f t="shared" si="158"/>
        <v>100.48999999999889</v>
      </c>
      <c r="F635" s="21">
        <v>190000</v>
      </c>
      <c r="G635" s="22">
        <f t="shared" si="146"/>
        <v>659722.22222222225</v>
      </c>
      <c r="H635" s="23">
        <f t="shared" si="147"/>
        <v>0.65972222222222221</v>
      </c>
      <c r="I635">
        <f t="shared" si="148"/>
        <v>12500</v>
      </c>
      <c r="J635">
        <f t="shared" si="149"/>
        <v>12.5</v>
      </c>
      <c r="K635" s="23">
        <f t="shared" si="150"/>
        <v>25000000</v>
      </c>
      <c r="L635" s="23">
        <f t="shared" si="151"/>
        <v>25</v>
      </c>
      <c r="M635">
        <f t="shared" si="152"/>
        <v>1200</v>
      </c>
      <c r="N635" s="23">
        <f t="shared" si="153"/>
        <v>4.32</v>
      </c>
      <c r="O635" s="23">
        <f t="shared" si="144"/>
        <v>29.979722222222222</v>
      </c>
      <c r="P635" s="23">
        <f t="shared" si="154"/>
        <v>2.1414087301587301</v>
      </c>
      <c r="Q635" s="23">
        <f t="shared" si="156"/>
        <v>204.07470238095345</v>
      </c>
      <c r="R635" s="23">
        <f t="shared" si="157"/>
        <v>51.663511904761904</v>
      </c>
      <c r="S635">
        <f t="shared" si="155"/>
        <v>0</v>
      </c>
      <c r="T635">
        <f t="shared" si="155"/>
        <v>0</v>
      </c>
    </row>
    <row r="636" spans="1:20" x14ac:dyDescent="0.35">
      <c r="A636" s="181">
        <v>42267</v>
      </c>
      <c r="B636" s="182">
        <v>1.4</v>
      </c>
      <c r="C636" s="20">
        <f t="shared" si="145"/>
        <v>0.13999999999999999</v>
      </c>
      <c r="D636" s="20">
        <f t="shared" si="159"/>
        <v>0.45</v>
      </c>
      <c r="E636" s="20">
        <f t="shared" si="158"/>
        <v>100.17999999999888</v>
      </c>
      <c r="F636" s="21">
        <v>190000</v>
      </c>
      <c r="G636" s="22">
        <f t="shared" si="146"/>
        <v>36944.444444444438</v>
      </c>
      <c r="H636" s="23">
        <f t="shared" si="147"/>
        <v>3.6944444444444439E-2</v>
      </c>
      <c r="I636">
        <f t="shared" si="148"/>
        <v>699.99999999999977</v>
      </c>
      <c r="J636">
        <f t="shared" si="149"/>
        <v>0.69999999999999973</v>
      </c>
      <c r="K636" s="23">
        <f t="shared" si="150"/>
        <v>1399999.9999999995</v>
      </c>
      <c r="L636" s="23">
        <f t="shared" si="151"/>
        <v>1.3999999999999995</v>
      </c>
      <c r="M636">
        <f t="shared" si="152"/>
        <v>1200</v>
      </c>
      <c r="N636" s="23">
        <f t="shared" si="153"/>
        <v>4.32</v>
      </c>
      <c r="O636" s="23">
        <f t="shared" si="144"/>
        <v>5.7569444444444438</v>
      </c>
      <c r="P636" s="23">
        <f t="shared" si="154"/>
        <v>0.41121031746031744</v>
      </c>
      <c r="Q636" s="23">
        <f t="shared" si="156"/>
        <v>204.48591269841378</v>
      </c>
      <c r="R636" s="23">
        <f t="shared" si="157"/>
        <v>52.074722222222221</v>
      </c>
      <c r="S636">
        <f t="shared" si="155"/>
        <v>0</v>
      </c>
      <c r="T636">
        <f t="shared" si="155"/>
        <v>0</v>
      </c>
    </row>
    <row r="637" spans="1:20" x14ac:dyDescent="0.35">
      <c r="A637" s="181">
        <v>42268</v>
      </c>
      <c r="B637" s="182">
        <v>4.2</v>
      </c>
      <c r="C637" s="20">
        <f t="shared" si="145"/>
        <v>0.42000000000000004</v>
      </c>
      <c r="D637" s="20">
        <f t="shared" si="159"/>
        <v>0.45</v>
      </c>
      <c r="E637" s="20">
        <f t="shared" si="158"/>
        <v>100.14999999999888</v>
      </c>
      <c r="F637" s="21">
        <v>190000</v>
      </c>
      <c r="G637" s="22">
        <f t="shared" si="146"/>
        <v>110833.33333333336</v>
      </c>
      <c r="H637" s="23">
        <f t="shared" si="147"/>
        <v>0.11083333333333335</v>
      </c>
      <c r="I637">
        <f t="shared" si="148"/>
        <v>2100.0000000000005</v>
      </c>
      <c r="J637">
        <f t="shared" si="149"/>
        <v>2.1000000000000005</v>
      </c>
      <c r="K637" s="23">
        <f t="shared" si="150"/>
        <v>4200000.0000000009</v>
      </c>
      <c r="L637" s="23">
        <f t="shared" si="151"/>
        <v>4.2000000000000011</v>
      </c>
      <c r="M637">
        <f t="shared" si="152"/>
        <v>1200</v>
      </c>
      <c r="N637" s="23">
        <f t="shared" si="153"/>
        <v>4.32</v>
      </c>
      <c r="O637" s="23">
        <f t="shared" si="144"/>
        <v>8.6308333333333351</v>
      </c>
      <c r="P637" s="23">
        <f t="shared" si="154"/>
        <v>0.61648809523809545</v>
      </c>
      <c r="Q637" s="23">
        <f t="shared" si="156"/>
        <v>205.10240079365187</v>
      </c>
      <c r="R637" s="23">
        <f t="shared" si="157"/>
        <v>52.691210317460317</v>
      </c>
      <c r="S637">
        <f t="shared" si="155"/>
        <v>0</v>
      </c>
      <c r="T637">
        <f t="shared" si="155"/>
        <v>0</v>
      </c>
    </row>
    <row r="638" spans="1:20" x14ac:dyDescent="0.35">
      <c r="A638" s="181">
        <v>42269</v>
      </c>
      <c r="B638" s="182">
        <v>39.799999999999997</v>
      </c>
      <c r="C638" s="20">
        <f t="shared" si="145"/>
        <v>2.5</v>
      </c>
      <c r="D638" s="20">
        <f t="shared" si="159"/>
        <v>0.45</v>
      </c>
      <c r="E638" s="20">
        <f t="shared" si="158"/>
        <v>102.19999999999888</v>
      </c>
      <c r="F638" s="21">
        <v>190000</v>
      </c>
      <c r="G638" s="22">
        <f t="shared" si="146"/>
        <v>659722.22222222225</v>
      </c>
      <c r="H638" s="23">
        <f t="shared" si="147"/>
        <v>0.65972222222222221</v>
      </c>
      <c r="I638">
        <f t="shared" si="148"/>
        <v>12500</v>
      </c>
      <c r="J638">
        <f t="shared" si="149"/>
        <v>12.5</v>
      </c>
      <c r="K638" s="23">
        <f t="shared" si="150"/>
        <v>25000000</v>
      </c>
      <c r="L638" s="23">
        <f t="shared" si="151"/>
        <v>25</v>
      </c>
      <c r="M638">
        <f t="shared" si="152"/>
        <v>1200</v>
      </c>
      <c r="N638" s="23">
        <f t="shared" si="153"/>
        <v>4.32</v>
      </c>
      <c r="O638" s="23">
        <f t="shared" si="144"/>
        <v>29.979722222222222</v>
      </c>
      <c r="P638" s="23">
        <f t="shared" si="154"/>
        <v>2.1414087301587301</v>
      </c>
      <c r="Q638" s="23">
        <f t="shared" si="156"/>
        <v>207.2438095238106</v>
      </c>
      <c r="R638" s="23">
        <f t="shared" si="157"/>
        <v>54.832619047619048</v>
      </c>
      <c r="S638">
        <f t="shared" si="155"/>
        <v>0</v>
      </c>
      <c r="T638">
        <f t="shared" si="155"/>
        <v>0</v>
      </c>
    </row>
    <row r="639" spans="1:20" x14ac:dyDescent="0.35">
      <c r="A639" s="181">
        <v>42270</v>
      </c>
      <c r="B639" s="182">
        <v>29.8</v>
      </c>
      <c r="C639" s="20">
        <f t="shared" si="145"/>
        <v>2.5</v>
      </c>
      <c r="D639" s="20">
        <f t="shared" si="159"/>
        <v>0.45</v>
      </c>
      <c r="E639" s="20">
        <f t="shared" si="158"/>
        <v>104.24999999999888</v>
      </c>
      <c r="F639" s="21">
        <v>190000</v>
      </c>
      <c r="G639" s="22">
        <f t="shared" si="146"/>
        <v>659722.22222222225</v>
      </c>
      <c r="H639" s="23">
        <f t="shared" si="147"/>
        <v>0.65972222222222221</v>
      </c>
      <c r="I639">
        <f t="shared" si="148"/>
        <v>12500</v>
      </c>
      <c r="J639">
        <f t="shared" si="149"/>
        <v>12.5</v>
      </c>
      <c r="K639" s="23">
        <f t="shared" si="150"/>
        <v>25000000</v>
      </c>
      <c r="L639" s="23">
        <f t="shared" si="151"/>
        <v>25</v>
      </c>
      <c r="M639">
        <f t="shared" si="152"/>
        <v>1200</v>
      </c>
      <c r="N639" s="23">
        <f t="shared" si="153"/>
        <v>4.32</v>
      </c>
      <c r="O639" s="23">
        <f t="shared" si="144"/>
        <v>29.979722222222222</v>
      </c>
      <c r="P639" s="23">
        <f t="shared" si="154"/>
        <v>2.1414087301587301</v>
      </c>
      <c r="Q639" s="23">
        <f t="shared" si="156"/>
        <v>209.38521825396933</v>
      </c>
      <c r="R639" s="23">
        <f t="shared" si="157"/>
        <v>56.974027777777778</v>
      </c>
      <c r="S639">
        <f t="shared" si="155"/>
        <v>0</v>
      </c>
      <c r="T639">
        <f t="shared" si="155"/>
        <v>0</v>
      </c>
    </row>
    <row r="640" spans="1:20" x14ac:dyDescent="0.35">
      <c r="A640" s="181">
        <v>42271</v>
      </c>
      <c r="B640" s="182">
        <v>11.8</v>
      </c>
      <c r="C640" s="20">
        <f t="shared" si="145"/>
        <v>1.1800000000000002</v>
      </c>
      <c r="D640" s="20">
        <f t="shared" si="159"/>
        <v>0.45</v>
      </c>
      <c r="E640" s="20">
        <f t="shared" si="158"/>
        <v>104.97999999999888</v>
      </c>
      <c r="F640" s="21">
        <v>190000</v>
      </c>
      <c r="G640" s="22">
        <f t="shared" si="146"/>
        <v>311388.88888888893</v>
      </c>
      <c r="H640" s="23">
        <f t="shared" si="147"/>
        <v>0.31138888888888894</v>
      </c>
      <c r="I640">
        <f t="shared" si="148"/>
        <v>5900.0000000000018</v>
      </c>
      <c r="J640">
        <f t="shared" si="149"/>
        <v>5.9000000000000021</v>
      </c>
      <c r="K640" s="23">
        <f t="shared" si="150"/>
        <v>11800000.000000004</v>
      </c>
      <c r="L640" s="23">
        <f t="shared" si="151"/>
        <v>11.800000000000004</v>
      </c>
      <c r="M640">
        <f t="shared" si="152"/>
        <v>1200</v>
      </c>
      <c r="N640" s="23">
        <f t="shared" si="153"/>
        <v>4.32</v>
      </c>
      <c r="O640" s="23">
        <f t="shared" si="144"/>
        <v>16.431388888888893</v>
      </c>
      <c r="P640" s="23">
        <f t="shared" si="154"/>
        <v>1.1736706349206354</v>
      </c>
      <c r="Q640" s="23">
        <f t="shared" si="156"/>
        <v>210.55888888888995</v>
      </c>
      <c r="R640" s="23">
        <f t="shared" si="157"/>
        <v>58.147698412698411</v>
      </c>
      <c r="S640">
        <f t="shared" si="155"/>
        <v>0</v>
      </c>
      <c r="T640">
        <f t="shared" si="155"/>
        <v>0</v>
      </c>
    </row>
    <row r="641" spans="1:20" x14ac:dyDescent="0.35">
      <c r="A641" s="181">
        <v>42272</v>
      </c>
      <c r="B641" s="182">
        <v>1.6</v>
      </c>
      <c r="C641" s="20">
        <f t="shared" si="145"/>
        <v>0.16</v>
      </c>
      <c r="D641" s="20">
        <f t="shared" si="159"/>
        <v>0.45</v>
      </c>
      <c r="E641" s="20">
        <f t="shared" si="158"/>
        <v>104.68999999999888</v>
      </c>
      <c r="F641" s="21">
        <v>190000</v>
      </c>
      <c r="G641" s="22">
        <f t="shared" si="146"/>
        <v>42222.222222222226</v>
      </c>
      <c r="H641" s="23">
        <f t="shared" si="147"/>
        <v>4.2222222222222223E-2</v>
      </c>
      <c r="I641">
        <f t="shared" si="148"/>
        <v>800</v>
      </c>
      <c r="J641">
        <f t="shared" si="149"/>
        <v>0.8</v>
      </c>
      <c r="K641" s="23">
        <f t="shared" si="150"/>
        <v>1600000</v>
      </c>
      <c r="L641" s="23">
        <f t="shared" si="151"/>
        <v>1.6</v>
      </c>
      <c r="M641">
        <f t="shared" si="152"/>
        <v>1200</v>
      </c>
      <c r="N641" s="23">
        <f t="shared" si="153"/>
        <v>4.32</v>
      </c>
      <c r="O641" s="23">
        <f t="shared" si="144"/>
        <v>5.9622222222222225</v>
      </c>
      <c r="P641" s="23">
        <f t="shared" si="154"/>
        <v>0.4258730158730159</v>
      </c>
      <c r="Q641" s="23">
        <f t="shared" si="156"/>
        <v>210.98476190476296</v>
      </c>
      <c r="R641" s="23">
        <f t="shared" si="157"/>
        <v>58.573571428571427</v>
      </c>
      <c r="S641">
        <f t="shared" si="155"/>
        <v>0</v>
      </c>
      <c r="T641">
        <f t="shared" si="155"/>
        <v>0</v>
      </c>
    </row>
    <row r="642" spans="1:20" x14ac:dyDescent="0.35">
      <c r="A642" s="181">
        <v>42273</v>
      </c>
      <c r="B642" s="182">
        <v>0</v>
      </c>
      <c r="C642" s="20">
        <f t="shared" si="145"/>
        <v>0</v>
      </c>
      <c r="D642" s="20">
        <f t="shared" si="159"/>
        <v>0.45</v>
      </c>
      <c r="E642" s="20">
        <f t="shared" si="158"/>
        <v>104.23999999999887</v>
      </c>
      <c r="F642" s="21">
        <v>190000</v>
      </c>
      <c r="G642" s="22">
        <f t="shared" si="146"/>
        <v>0</v>
      </c>
      <c r="H642" s="23">
        <f t="shared" si="147"/>
        <v>0</v>
      </c>
      <c r="I642">
        <f t="shared" si="148"/>
        <v>0</v>
      </c>
      <c r="J642">
        <f t="shared" si="149"/>
        <v>0</v>
      </c>
      <c r="K642" s="23">
        <f t="shared" si="150"/>
        <v>0</v>
      </c>
      <c r="L642" s="23">
        <f t="shared" si="151"/>
        <v>0</v>
      </c>
      <c r="M642">
        <f t="shared" si="152"/>
        <v>1200</v>
      </c>
      <c r="N642" s="23">
        <f t="shared" si="153"/>
        <v>4.32</v>
      </c>
      <c r="O642" s="23">
        <f t="shared" si="144"/>
        <v>4.32</v>
      </c>
      <c r="P642" s="23">
        <f t="shared" si="154"/>
        <v>0.30857142857142861</v>
      </c>
      <c r="Q642" s="23">
        <f t="shared" si="156"/>
        <v>211.2933333333344</v>
      </c>
      <c r="R642" s="23">
        <f t="shared" si="157"/>
        <v>58.882142857142853</v>
      </c>
      <c r="S642">
        <f t="shared" si="155"/>
        <v>0</v>
      </c>
      <c r="T642">
        <f t="shared" si="155"/>
        <v>0</v>
      </c>
    </row>
    <row r="643" spans="1:20" x14ac:dyDescent="0.35">
      <c r="A643" s="181">
        <v>42274</v>
      </c>
      <c r="B643" s="182">
        <v>0</v>
      </c>
      <c r="C643" s="20">
        <f t="shared" si="145"/>
        <v>0</v>
      </c>
      <c r="D643" s="20">
        <f t="shared" si="159"/>
        <v>0.45</v>
      </c>
      <c r="E643" s="20">
        <f t="shared" si="158"/>
        <v>103.78999999999887</v>
      </c>
      <c r="F643" s="21">
        <v>190000</v>
      </c>
      <c r="G643" s="22">
        <f t="shared" si="146"/>
        <v>0</v>
      </c>
      <c r="H643" s="23">
        <f t="shared" si="147"/>
        <v>0</v>
      </c>
      <c r="I643">
        <f t="shared" si="148"/>
        <v>0</v>
      </c>
      <c r="J643">
        <f t="shared" si="149"/>
        <v>0</v>
      </c>
      <c r="K643" s="23">
        <f t="shared" si="150"/>
        <v>0</v>
      </c>
      <c r="L643" s="23">
        <f t="shared" si="151"/>
        <v>0</v>
      </c>
      <c r="M643">
        <f t="shared" si="152"/>
        <v>1200</v>
      </c>
      <c r="N643" s="23">
        <f t="shared" si="153"/>
        <v>4.32</v>
      </c>
      <c r="O643" s="23">
        <f t="shared" si="144"/>
        <v>4.32</v>
      </c>
      <c r="P643" s="23">
        <f t="shared" si="154"/>
        <v>0.30857142857142861</v>
      </c>
      <c r="Q643" s="23">
        <f t="shared" si="156"/>
        <v>211.60190476190584</v>
      </c>
      <c r="R643" s="23">
        <f t="shared" si="157"/>
        <v>59.190714285714279</v>
      </c>
      <c r="S643">
        <f t="shared" si="155"/>
        <v>0</v>
      </c>
      <c r="T643">
        <f t="shared" si="155"/>
        <v>0</v>
      </c>
    </row>
    <row r="644" spans="1:20" x14ac:dyDescent="0.35">
      <c r="A644" s="181">
        <v>42275</v>
      </c>
      <c r="B644" s="182">
        <v>0</v>
      </c>
      <c r="C644" s="20">
        <f t="shared" si="145"/>
        <v>0</v>
      </c>
      <c r="D644" s="20">
        <f t="shared" si="159"/>
        <v>0.45</v>
      </c>
      <c r="E644" s="20">
        <f t="shared" si="158"/>
        <v>103.33999999999887</v>
      </c>
      <c r="F644" s="21">
        <v>190000</v>
      </c>
      <c r="G644" s="22">
        <f t="shared" si="146"/>
        <v>0</v>
      </c>
      <c r="H644" s="23">
        <f t="shared" si="147"/>
        <v>0</v>
      </c>
      <c r="I644">
        <f t="shared" si="148"/>
        <v>0</v>
      </c>
      <c r="J644">
        <f t="shared" si="149"/>
        <v>0</v>
      </c>
      <c r="K644" s="23">
        <f t="shared" si="150"/>
        <v>0</v>
      </c>
      <c r="L644" s="23">
        <f t="shared" si="151"/>
        <v>0</v>
      </c>
      <c r="M644">
        <f t="shared" si="152"/>
        <v>1200</v>
      </c>
      <c r="N644" s="23">
        <f t="shared" si="153"/>
        <v>4.32</v>
      </c>
      <c r="O644" s="23">
        <f t="shared" si="144"/>
        <v>4.32</v>
      </c>
      <c r="P644" s="23">
        <f t="shared" si="154"/>
        <v>0.30857142857142861</v>
      </c>
      <c r="Q644" s="23">
        <f t="shared" si="156"/>
        <v>211.91047619047728</v>
      </c>
      <c r="R644" s="23">
        <f t="shared" si="157"/>
        <v>59.499285714285705</v>
      </c>
      <c r="S644">
        <f t="shared" si="155"/>
        <v>0</v>
      </c>
      <c r="T644">
        <f t="shared" si="155"/>
        <v>0</v>
      </c>
    </row>
    <row r="645" spans="1:20" x14ac:dyDescent="0.35">
      <c r="A645" s="181">
        <v>42276</v>
      </c>
      <c r="B645" s="182">
        <v>0</v>
      </c>
      <c r="C645" s="20">
        <f t="shared" si="145"/>
        <v>0</v>
      </c>
      <c r="D645" s="20">
        <f t="shared" si="159"/>
        <v>0.45</v>
      </c>
      <c r="E645" s="20">
        <f t="shared" si="158"/>
        <v>102.88999999999886</v>
      </c>
      <c r="F645" s="21">
        <v>190000</v>
      </c>
      <c r="G645" s="22">
        <f t="shared" si="146"/>
        <v>0</v>
      </c>
      <c r="H645" s="23">
        <f t="shared" si="147"/>
        <v>0</v>
      </c>
      <c r="I645">
        <f t="shared" si="148"/>
        <v>0</v>
      </c>
      <c r="J645">
        <f t="shared" si="149"/>
        <v>0</v>
      </c>
      <c r="K645" s="23">
        <f t="shared" si="150"/>
        <v>0</v>
      </c>
      <c r="L645" s="23">
        <f t="shared" si="151"/>
        <v>0</v>
      </c>
      <c r="M645">
        <f t="shared" si="152"/>
        <v>1200</v>
      </c>
      <c r="N645" s="23">
        <f t="shared" si="153"/>
        <v>4.32</v>
      </c>
      <c r="O645" s="23">
        <f t="shared" si="144"/>
        <v>4.32</v>
      </c>
      <c r="P645" s="23">
        <f t="shared" si="154"/>
        <v>0.30857142857142861</v>
      </c>
      <c r="Q645" s="23">
        <f t="shared" si="156"/>
        <v>212.21904761904872</v>
      </c>
      <c r="R645" s="23">
        <f t="shared" si="157"/>
        <v>59.807857142857131</v>
      </c>
      <c r="S645">
        <f t="shared" si="155"/>
        <v>0</v>
      </c>
      <c r="T645">
        <f t="shared" si="155"/>
        <v>0</v>
      </c>
    </row>
    <row r="646" spans="1:20" x14ac:dyDescent="0.35">
      <c r="A646" s="181">
        <v>42277</v>
      </c>
      <c r="B646" s="182">
        <v>0</v>
      </c>
      <c r="C646" s="20">
        <f t="shared" si="145"/>
        <v>0</v>
      </c>
      <c r="D646" s="20">
        <f t="shared" si="159"/>
        <v>0.45</v>
      </c>
      <c r="E646" s="20">
        <f t="shared" si="158"/>
        <v>102.43999999999886</v>
      </c>
      <c r="F646" s="21">
        <v>190000</v>
      </c>
      <c r="G646" s="22">
        <f t="shared" si="146"/>
        <v>0</v>
      </c>
      <c r="H646" s="23">
        <f t="shared" si="147"/>
        <v>0</v>
      </c>
      <c r="I646">
        <f t="shared" si="148"/>
        <v>0</v>
      </c>
      <c r="J646">
        <f t="shared" si="149"/>
        <v>0</v>
      </c>
      <c r="K646" s="23">
        <f t="shared" si="150"/>
        <v>0</v>
      </c>
      <c r="L646" s="23">
        <f t="shared" si="151"/>
        <v>0</v>
      </c>
      <c r="M646">
        <f t="shared" si="152"/>
        <v>1200</v>
      </c>
      <c r="N646" s="23">
        <f t="shared" si="153"/>
        <v>4.32</v>
      </c>
      <c r="O646" s="23">
        <f t="shared" si="144"/>
        <v>4.32</v>
      </c>
      <c r="P646" s="23">
        <f t="shared" si="154"/>
        <v>0.30857142857142861</v>
      </c>
      <c r="Q646" s="23">
        <f t="shared" si="156"/>
        <v>212.52761904762016</v>
      </c>
      <c r="R646" s="23">
        <f t="shared" si="157"/>
        <v>60.116428571428557</v>
      </c>
      <c r="S646">
        <f t="shared" si="155"/>
        <v>0</v>
      </c>
      <c r="T646">
        <f t="shared" si="155"/>
        <v>0</v>
      </c>
    </row>
    <row r="647" spans="1:20" x14ac:dyDescent="0.35">
      <c r="A647" s="181">
        <v>42278</v>
      </c>
      <c r="B647" s="182">
        <v>0</v>
      </c>
      <c r="C647" s="20">
        <f t="shared" si="145"/>
        <v>0</v>
      </c>
      <c r="D647" s="20">
        <f t="shared" si="159"/>
        <v>0.45</v>
      </c>
      <c r="E647" s="20">
        <f t="shared" si="158"/>
        <v>101.98999999999886</v>
      </c>
      <c r="F647" s="21">
        <v>190000</v>
      </c>
      <c r="G647" s="22">
        <f t="shared" si="146"/>
        <v>0</v>
      </c>
      <c r="H647" s="23">
        <f t="shared" si="147"/>
        <v>0</v>
      </c>
      <c r="I647">
        <f t="shared" si="148"/>
        <v>0</v>
      </c>
      <c r="J647">
        <f t="shared" si="149"/>
        <v>0</v>
      </c>
      <c r="K647" s="23">
        <f t="shared" si="150"/>
        <v>0</v>
      </c>
      <c r="L647" s="23">
        <f t="shared" si="151"/>
        <v>0</v>
      </c>
      <c r="M647">
        <f t="shared" si="152"/>
        <v>1200</v>
      </c>
      <c r="N647" s="23">
        <f t="shared" si="153"/>
        <v>4.32</v>
      </c>
      <c r="O647" s="23">
        <f t="shared" si="144"/>
        <v>4.32</v>
      </c>
      <c r="P647" s="23">
        <f t="shared" si="154"/>
        <v>0.30857142857142861</v>
      </c>
      <c r="Q647" s="23">
        <f t="shared" si="156"/>
        <v>212.8361904761916</v>
      </c>
      <c r="R647" s="23">
        <f t="shared" si="157"/>
        <v>60.424999999999983</v>
      </c>
      <c r="S647">
        <f t="shared" si="155"/>
        <v>0</v>
      </c>
      <c r="T647">
        <f t="shared" si="155"/>
        <v>0</v>
      </c>
    </row>
    <row r="648" spans="1:20" x14ac:dyDescent="0.35">
      <c r="A648" s="181">
        <v>42279</v>
      </c>
      <c r="B648" s="182">
        <v>0</v>
      </c>
      <c r="C648" s="20">
        <f t="shared" si="145"/>
        <v>0</v>
      </c>
      <c r="D648" s="20">
        <f t="shared" si="159"/>
        <v>0.45</v>
      </c>
      <c r="E648" s="20">
        <f t="shared" si="158"/>
        <v>101.53999999999886</v>
      </c>
      <c r="F648" s="21">
        <v>190000</v>
      </c>
      <c r="G648" s="22">
        <f t="shared" si="146"/>
        <v>0</v>
      </c>
      <c r="H648" s="23">
        <f t="shared" si="147"/>
        <v>0</v>
      </c>
      <c r="I648">
        <f t="shared" si="148"/>
        <v>0</v>
      </c>
      <c r="J648">
        <f t="shared" si="149"/>
        <v>0</v>
      </c>
      <c r="K648" s="23">
        <f t="shared" si="150"/>
        <v>0</v>
      </c>
      <c r="L648" s="23">
        <f t="shared" si="151"/>
        <v>0</v>
      </c>
      <c r="M648">
        <f t="shared" si="152"/>
        <v>1200</v>
      </c>
      <c r="N648" s="23">
        <f t="shared" si="153"/>
        <v>4.32</v>
      </c>
      <c r="O648" s="23">
        <f t="shared" si="144"/>
        <v>4.32</v>
      </c>
      <c r="P648" s="23">
        <f t="shared" si="154"/>
        <v>0.30857142857142861</v>
      </c>
      <c r="Q648" s="23">
        <f t="shared" si="156"/>
        <v>213.14476190476304</v>
      </c>
      <c r="R648" s="23">
        <f t="shared" si="157"/>
        <v>60.733571428571409</v>
      </c>
      <c r="S648">
        <f t="shared" si="155"/>
        <v>0</v>
      </c>
      <c r="T648">
        <f t="shared" si="155"/>
        <v>0</v>
      </c>
    </row>
    <row r="649" spans="1:20" x14ac:dyDescent="0.35">
      <c r="A649" s="181">
        <v>42280</v>
      </c>
      <c r="B649" s="182">
        <v>0</v>
      </c>
      <c r="C649" s="20">
        <f t="shared" si="145"/>
        <v>0</v>
      </c>
      <c r="D649" s="20">
        <f t="shared" si="159"/>
        <v>0.45</v>
      </c>
      <c r="E649" s="20">
        <f t="shared" si="158"/>
        <v>101.08999999999885</v>
      </c>
      <c r="F649" s="21">
        <v>190000</v>
      </c>
      <c r="G649" s="22">
        <f t="shared" si="146"/>
        <v>0</v>
      </c>
      <c r="H649" s="23">
        <f t="shared" si="147"/>
        <v>0</v>
      </c>
      <c r="I649">
        <f t="shared" si="148"/>
        <v>0</v>
      </c>
      <c r="J649">
        <f t="shared" si="149"/>
        <v>0</v>
      </c>
      <c r="K649" s="23">
        <f t="shared" si="150"/>
        <v>0</v>
      </c>
      <c r="L649" s="23">
        <f t="shared" si="151"/>
        <v>0</v>
      </c>
      <c r="M649">
        <f t="shared" si="152"/>
        <v>1200</v>
      </c>
      <c r="N649" s="23">
        <f t="shared" si="153"/>
        <v>4.32</v>
      </c>
      <c r="O649" s="23">
        <f t="shared" ref="O649:O712" si="160">N649+L649+H649</f>
        <v>4.32</v>
      </c>
      <c r="P649" s="23">
        <f t="shared" si="154"/>
        <v>0.30857142857142861</v>
      </c>
      <c r="Q649" s="23">
        <f t="shared" si="156"/>
        <v>213.45333333333448</v>
      </c>
      <c r="R649" s="23">
        <f t="shared" si="157"/>
        <v>61.042142857142835</v>
      </c>
      <c r="S649">
        <f t="shared" si="155"/>
        <v>0</v>
      </c>
      <c r="T649">
        <f t="shared" si="155"/>
        <v>0</v>
      </c>
    </row>
    <row r="650" spans="1:20" x14ac:dyDescent="0.35">
      <c r="A650" s="181">
        <v>42281</v>
      </c>
      <c r="B650" s="182">
        <v>0</v>
      </c>
      <c r="C650" s="20">
        <f t="shared" ref="C650:C713" si="161">IF(B650/1000*$B$2&lt;=$B$3,B650/1000*$B$2,$B$3)</f>
        <v>0</v>
      </c>
      <c r="D650" s="20">
        <f t="shared" si="159"/>
        <v>0.45</v>
      </c>
      <c r="E650" s="20">
        <f t="shared" si="158"/>
        <v>100.63999999999885</v>
      </c>
      <c r="F650" s="21">
        <v>190000</v>
      </c>
      <c r="G650" s="22">
        <f t="shared" ref="G650:G713" si="162">F650*C650/$G$1</f>
        <v>0</v>
      </c>
      <c r="H650" s="23">
        <f t="shared" ref="H650:H713" si="163">G650/1000000</f>
        <v>0</v>
      </c>
      <c r="I650">
        <f t="shared" ref="I650:I713" si="164">((C650*1000)*$J$2)/$J$1</f>
        <v>0</v>
      </c>
      <c r="J650">
        <f t="shared" ref="J650:J713" si="165">I650/1000</f>
        <v>0</v>
      </c>
      <c r="K650" s="23">
        <f t="shared" ref="K650:K713" si="166">J650*$J$3*(10^6)</f>
        <v>0</v>
      </c>
      <c r="L650" s="23">
        <f t="shared" ref="L650:L713" si="167">J650*$J$3</f>
        <v>0</v>
      </c>
      <c r="M650">
        <f t="shared" ref="M650:M713" si="168">(24)*$M$1</f>
        <v>1200</v>
      </c>
      <c r="N650" s="23">
        <f t="shared" ref="N650:N713" si="169">(M650*3600)/1000000</f>
        <v>4.32</v>
      </c>
      <c r="O650" s="23">
        <f t="shared" si="160"/>
        <v>4.32</v>
      </c>
      <c r="P650" s="23">
        <f t="shared" ref="P650:P713" si="170">(O650/$P$1)/$P$2</f>
        <v>0.30857142857142861</v>
      </c>
      <c r="Q650" s="23">
        <f t="shared" si="156"/>
        <v>213.76190476190592</v>
      </c>
      <c r="R650" s="23">
        <f t="shared" si="157"/>
        <v>61.350714285714261</v>
      </c>
      <c r="S650">
        <f t="shared" ref="S650:T713" si="171">IF(Q650=0,1,0)</f>
        <v>0</v>
      </c>
      <c r="T650">
        <f t="shared" si="171"/>
        <v>0</v>
      </c>
    </row>
    <row r="651" spans="1:20" x14ac:dyDescent="0.35">
      <c r="A651" s="181">
        <v>42282</v>
      </c>
      <c r="B651" s="182">
        <v>0</v>
      </c>
      <c r="C651" s="20">
        <f t="shared" si="161"/>
        <v>0</v>
      </c>
      <c r="D651" s="20">
        <f t="shared" si="159"/>
        <v>0.45</v>
      </c>
      <c r="E651" s="20">
        <f t="shared" si="158"/>
        <v>100.18999999999885</v>
      </c>
      <c r="F651" s="21">
        <v>190000</v>
      </c>
      <c r="G651" s="22">
        <f t="shared" si="162"/>
        <v>0</v>
      </c>
      <c r="H651" s="23">
        <f t="shared" si="163"/>
        <v>0</v>
      </c>
      <c r="I651">
        <f t="shared" si="164"/>
        <v>0</v>
      </c>
      <c r="J651">
        <f t="shared" si="165"/>
        <v>0</v>
      </c>
      <c r="K651" s="23">
        <f t="shared" si="166"/>
        <v>0</v>
      </c>
      <c r="L651" s="23">
        <f t="shared" si="167"/>
        <v>0</v>
      </c>
      <c r="M651">
        <f t="shared" si="168"/>
        <v>1200</v>
      </c>
      <c r="N651" s="23">
        <f t="shared" si="169"/>
        <v>4.32</v>
      </c>
      <c r="O651" s="23">
        <f t="shared" si="160"/>
        <v>4.32</v>
      </c>
      <c r="P651" s="23">
        <f t="shared" si="170"/>
        <v>0.30857142857142861</v>
      </c>
      <c r="Q651" s="23">
        <f t="shared" ref="Q651:Q714" si="172">IF(Q650+P651&gt;250,0,Q650+P651)</f>
        <v>214.07047619047736</v>
      </c>
      <c r="R651" s="23">
        <f t="shared" ref="R651:R714" si="173">IF(R650+P651&gt;100,0,R650+P651)</f>
        <v>61.659285714285687</v>
      </c>
      <c r="S651">
        <f t="shared" si="171"/>
        <v>0</v>
      </c>
      <c r="T651">
        <f t="shared" si="171"/>
        <v>0</v>
      </c>
    </row>
    <row r="652" spans="1:20" x14ac:dyDescent="0.35">
      <c r="A652" s="181">
        <v>42283</v>
      </c>
      <c r="B652" s="182">
        <v>4</v>
      </c>
      <c r="C652" s="20">
        <f t="shared" si="161"/>
        <v>0.4</v>
      </c>
      <c r="D652" s="20">
        <f t="shared" si="159"/>
        <v>0.45</v>
      </c>
      <c r="E652" s="20">
        <f t="shared" ref="E652:E715" si="174">E651+C652-D652</f>
        <v>100.13999999999885</v>
      </c>
      <c r="F652" s="21">
        <v>190000</v>
      </c>
      <c r="G652" s="22">
        <f t="shared" si="162"/>
        <v>105555.55555555556</v>
      </c>
      <c r="H652" s="23">
        <f t="shared" si="163"/>
        <v>0.10555555555555556</v>
      </c>
      <c r="I652">
        <f t="shared" si="164"/>
        <v>2000</v>
      </c>
      <c r="J652">
        <f t="shared" si="165"/>
        <v>2</v>
      </c>
      <c r="K652" s="23">
        <f t="shared" si="166"/>
        <v>4000000</v>
      </c>
      <c r="L652" s="23">
        <f t="shared" si="167"/>
        <v>4</v>
      </c>
      <c r="M652">
        <f t="shared" si="168"/>
        <v>1200</v>
      </c>
      <c r="N652" s="23">
        <f t="shared" si="169"/>
        <v>4.32</v>
      </c>
      <c r="O652" s="23">
        <f t="shared" si="160"/>
        <v>8.4255555555555564</v>
      </c>
      <c r="P652" s="23">
        <f t="shared" si="170"/>
        <v>0.60182539682539693</v>
      </c>
      <c r="Q652" s="23">
        <f t="shared" si="172"/>
        <v>214.67230158730277</v>
      </c>
      <c r="R652" s="23">
        <f t="shared" si="173"/>
        <v>62.261111111111084</v>
      </c>
      <c r="S652">
        <f t="shared" si="171"/>
        <v>0</v>
      </c>
      <c r="T652">
        <f t="shared" si="171"/>
        <v>0</v>
      </c>
    </row>
    <row r="653" spans="1:20" x14ac:dyDescent="0.35">
      <c r="A653" s="181">
        <v>42284</v>
      </c>
      <c r="B653" s="182">
        <v>15.6</v>
      </c>
      <c r="C653" s="20">
        <f t="shared" si="161"/>
        <v>1.5599999999999998</v>
      </c>
      <c r="D653" s="20">
        <f t="shared" si="159"/>
        <v>0.45</v>
      </c>
      <c r="E653" s="20">
        <f t="shared" si="174"/>
        <v>101.24999999999885</v>
      </c>
      <c r="F653" s="21">
        <v>190000</v>
      </c>
      <c r="G653" s="22">
        <f t="shared" si="162"/>
        <v>411666.66666666663</v>
      </c>
      <c r="H653" s="23">
        <f t="shared" si="163"/>
        <v>0.41166666666666663</v>
      </c>
      <c r="I653">
        <f t="shared" si="164"/>
        <v>7799.9999999999982</v>
      </c>
      <c r="J653">
        <f t="shared" si="165"/>
        <v>7.799999999999998</v>
      </c>
      <c r="K653" s="23">
        <f t="shared" si="166"/>
        <v>15599999.999999996</v>
      </c>
      <c r="L653" s="23">
        <f t="shared" si="167"/>
        <v>15.599999999999996</v>
      </c>
      <c r="M653">
        <f t="shared" si="168"/>
        <v>1200</v>
      </c>
      <c r="N653" s="23">
        <f t="shared" si="169"/>
        <v>4.32</v>
      </c>
      <c r="O653" s="23">
        <f t="shared" si="160"/>
        <v>20.33166666666666</v>
      </c>
      <c r="P653" s="23">
        <f t="shared" si="170"/>
        <v>1.4522619047619043</v>
      </c>
      <c r="Q653" s="23">
        <f t="shared" si="172"/>
        <v>216.12456349206468</v>
      </c>
      <c r="R653" s="23">
        <f t="shared" si="173"/>
        <v>63.713373015872989</v>
      </c>
      <c r="S653">
        <f t="shared" si="171"/>
        <v>0</v>
      </c>
      <c r="T653">
        <f t="shared" si="171"/>
        <v>0</v>
      </c>
    </row>
    <row r="654" spans="1:20" x14ac:dyDescent="0.35">
      <c r="A654" s="181">
        <v>42285</v>
      </c>
      <c r="B654" s="182">
        <v>9.1999999999999993</v>
      </c>
      <c r="C654" s="20">
        <f t="shared" si="161"/>
        <v>0.91999999999999993</v>
      </c>
      <c r="D654" s="20">
        <f t="shared" si="159"/>
        <v>0.45</v>
      </c>
      <c r="E654" s="20">
        <f t="shared" si="174"/>
        <v>101.71999999999885</v>
      </c>
      <c r="F654" s="21">
        <v>190000</v>
      </c>
      <c r="G654" s="22">
        <f t="shared" si="162"/>
        <v>242777.77777777778</v>
      </c>
      <c r="H654" s="23">
        <f t="shared" si="163"/>
        <v>0.24277777777777779</v>
      </c>
      <c r="I654">
        <f t="shared" si="164"/>
        <v>4599.9999999999991</v>
      </c>
      <c r="J654">
        <f t="shared" si="165"/>
        <v>4.5999999999999988</v>
      </c>
      <c r="K654" s="23">
        <f t="shared" si="166"/>
        <v>9199999.9999999981</v>
      </c>
      <c r="L654" s="23">
        <f t="shared" si="167"/>
        <v>9.1999999999999975</v>
      </c>
      <c r="M654">
        <f t="shared" si="168"/>
        <v>1200</v>
      </c>
      <c r="N654" s="23">
        <f t="shared" si="169"/>
        <v>4.32</v>
      </c>
      <c r="O654" s="23">
        <f t="shared" si="160"/>
        <v>13.762777777777776</v>
      </c>
      <c r="P654" s="23">
        <f t="shared" si="170"/>
        <v>0.98305555555555557</v>
      </c>
      <c r="Q654" s="23">
        <f t="shared" si="172"/>
        <v>217.10761904762023</v>
      </c>
      <c r="R654" s="23">
        <f t="shared" si="173"/>
        <v>64.696428571428541</v>
      </c>
      <c r="S654">
        <f t="shared" si="171"/>
        <v>0</v>
      </c>
      <c r="T654">
        <f t="shared" si="171"/>
        <v>0</v>
      </c>
    </row>
    <row r="655" spans="1:20" x14ac:dyDescent="0.35">
      <c r="A655" s="181">
        <v>42286</v>
      </c>
      <c r="B655" s="182">
        <v>26.4</v>
      </c>
      <c r="C655" s="20">
        <f t="shared" si="161"/>
        <v>2.5</v>
      </c>
      <c r="D655" s="20">
        <f t="shared" si="159"/>
        <v>0.45</v>
      </c>
      <c r="E655" s="20">
        <f t="shared" si="174"/>
        <v>103.76999999999884</v>
      </c>
      <c r="F655" s="21">
        <v>190000</v>
      </c>
      <c r="G655" s="22">
        <f t="shared" si="162"/>
        <v>659722.22222222225</v>
      </c>
      <c r="H655" s="23">
        <f t="shared" si="163"/>
        <v>0.65972222222222221</v>
      </c>
      <c r="I655">
        <f t="shared" si="164"/>
        <v>12500</v>
      </c>
      <c r="J655">
        <f t="shared" si="165"/>
        <v>12.5</v>
      </c>
      <c r="K655" s="23">
        <f t="shared" si="166"/>
        <v>25000000</v>
      </c>
      <c r="L655" s="23">
        <f t="shared" si="167"/>
        <v>25</v>
      </c>
      <c r="M655">
        <f t="shared" si="168"/>
        <v>1200</v>
      </c>
      <c r="N655" s="23">
        <f t="shared" si="169"/>
        <v>4.32</v>
      </c>
      <c r="O655" s="23">
        <f t="shared" si="160"/>
        <v>29.979722222222222</v>
      </c>
      <c r="P655" s="23">
        <f t="shared" si="170"/>
        <v>2.1414087301587301</v>
      </c>
      <c r="Q655" s="23">
        <f t="shared" si="172"/>
        <v>219.24902777777896</v>
      </c>
      <c r="R655" s="23">
        <f t="shared" si="173"/>
        <v>66.837837301587271</v>
      </c>
      <c r="S655">
        <f t="shared" si="171"/>
        <v>0</v>
      </c>
      <c r="T655">
        <f t="shared" si="171"/>
        <v>0</v>
      </c>
    </row>
    <row r="656" spans="1:20" x14ac:dyDescent="0.35">
      <c r="A656" s="181">
        <v>42287</v>
      </c>
      <c r="B656" s="182">
        <v>27</v>
      </c>
      <c r="C656" s="20">
        <f t="shared" si="161"/>
        <v>2.5</v>
      </c>
      <c r="D656" s="20">
        <f t="shared" si="159"/>
        <v>0.45</v>
      </c>
      <c r="E656" s="20">
        <f t="shared" si="174"/>
        <v>105.81999999999884</v>
      </c>
      <c r="F656" s="21">
        <v>190000</v>
      </c>
      <c r="G656" s="22">
        <f t="shared" si="162"/>
        <v>659722.22222222225</v>
      </c>
      <c r="H656" s="23">
        <f t="shared" si="163"/>
        <v>0.65972222222222221</v>
      </c>
      <c r="I656">
        <f t="shared" si="164"/>
        <v>12500</v>
      </c>
      <c r="J656">
        <f t="shared" si="165"/>
        <v>12.5</v>
      </c>
      <c r="K656" s="23">
        <f t="shared" si="166"/>
        <v>25000000</v>
      </c>
      <c r="L656" s="23">
        <f t="shared" si="167"/>
        <v>25</v>
      </c>
      <c r="M656">
        <f t="shared" si="168"/>
        <v>1200</v>
      </c>
      <c r="N656" s="23">
        <f t="shared" si="169"/>
        <v>4.32</v>
      </c>
      <c r="O656" s="23">
        <f t="shared" si="160"/>
        <v>29.979722222222222</v>
      </c>
      <c r="P656" s="23">
        <f t="shared" si="170"/>
        <v>2.1414087301587301</v>
      </c>
      <c r="Q656" s="23">
        <f t="shared" si="172"/>
        <v>221.39043650793769</v>
      </c>
      <c r="R656" s="23">
        <f t="shared" si="173"/>
        <v>68.979246031746001</v>
      </c>
      <c r="S656">
        <f t="shared" si="171"/>
        <v>0</v>
      </c>
      <c r="T656">
        <f t="shared" si="171"/>
        <v>0</v>
      </c>
    </row>
    <row r="657" spans="1:20" x14ac:dyDescent="0.35">
      <c r="A657" s="181">
        <v>42288</v>
      </c>
      <c r="B657" s="182">
        <v>37.6</v>
      </c>
      <c r="C657" s="20">
        <f t="shared" si="161"/>
        <v>2.5</v>
      </c>
      <c r="D657" s="20">
        <f t="shared" si="159"/>
        <v>0.45</v>
      </c>
      <c r="E657" s="20">
        <f t="shared" si="174"/>
        <v>107.86999999999884</v>
      </c>
      <c r="F657" s="21">
        <v>190000</v>
      </c>
      <c r="G657" s="22">
        <f t="shared" si="162"/>
        <v>659722.22222222225</v>
      </c>
      <c r="H657" s="23">
        <f t="shared" si="163"/>
        <v>0.65972222222222221</v>
      </c>
      <c r="I657">
        <f t="shared" si="164"/>
        <v>12500</v>
      </c>
      <c r="J657">
        <f t="shared" si="165"/>
        <v>12.5</v>
      </c>
      <c r="K657" s="23">
        <f t="shared" si="166"/>
        <v>25000000</v>
      </c>
      <c r="L657" s="23">
        <f t="shared" si="167"/>
        <v>25</v>
      </c>
      <c r="M657">
        <f t="shared" si="168"/>
        <v>1200</v>
      </c>
      <c r="N657" s="23">
        <f t="shared" si="169"/>
        <v>4.32</v>
      </c>
      <c r="O657" s="23">
        <f t="shared" si="160"/>
        <v>29.979722222222222</v>
      </c>
      <c r="P657" s="23">
        <f t="shared" si="170"/>
        <v>2.1414087301587301</v>
      </c>
      <c r="Q657" s="23">
        <f t="shared" si="172"/>
        <v>223.53184523809642</v>
      </c>
      <c r="R657" s="23">
        <f t="shared" si="173"/>
        <v>71.120654761904731</v>
      </c>
      <c r="S657">
        <f t="shared" si="171"/>
        <v>0</v>
      </c>
      <c r="T657">
        <f t="shared" si="171"/>
        <v>0</v>
      </c>
    </row>
    <row r="658" spans="1:20" x14ac:dyDescent="0.35">
      <c r="A658" s="181">
        <v>42289</v>
      </c>
      <c r="B658" s="182">
        <v>0.8</v>
      </c>
      <c r="C658" s="20">
        <f t="shared" si="161"/>
        <v>0.08</v>
      </c>
      <c r="D658" s="20">
        <f t="shared" si="159"/>
        <v>0.45</v>
      </c>
      <c r="E658" s="20">
        <f t="shared" si="174"/>
        <v>107.49999999999883</v>
      </c>
      <c r="F658" s="21">
        <v>190000</v>
      </c>
      <c r="G658" s="22">
        <f t="shared" si="162"/>
        <v>21111.111111111113</v>
      </c>
      <c r="H658" s="23">
        <f t="shared" si="163"/>
        <v>2.1111111111111112E-2</v>
      </c>
      <c r="I658">
        <f t="shared" si="164"/>
        <v>400</v>
      </c>
      <c r="J658">
        <f t="shared" si="165"/>
        <v>0.4</v>
      </c>
      <c r="K658" s="23">
        <f t="shared" si="166"/>
        <v>800000</v>
      </c>
      <c r="L658" s="23">
        <f t="shared" si="167"/>
        <v>0.8</v>
      </c>
      <c r="M658">
        <f t="shared" si="168"/>
        <v>1200</v>
      </c>
      <c r="N658" s="23">
        <f t="shared" si="169"/>
        <v>4.32</v>
      </c>
      <c r="O658" s="23">
        <f t="shared" si="160"/>
        <v>5.141111111111111</v>
      </c>
      <c r="P658" s="23">
        <f t="shared" si="170"/>
        <v>0.36722222222222223</v>
      </c>
      <c r="Q658" s="23">
        <f t="shared" si="172"/>
        <v>223.89906746031863</v>
      </c>
      <c r="R658" s="23">
        <f t="shared" si="173"/>
        <v>71.487876984126956</v>
      </c>
      <c r="S658">
        <f t="shared" si="171"/>
        <v>0</v>
      </c>
      <c r="T658">
        <f t="shared" si="171"/>
        <v>0</v>
      </c>
    </row>
    <row r="659" spans="1:20" x14ac:dyDescent="0.35">
      <c r="A659" s="181">
        <v>42290</v>
      </c>
      <c r="B659" s="182">
        <v>0.6</v>
      </c>
      <c r="C659" s="20">
        <f t="shared" si="161"/>
        <v>0.06</v>
      </c>
      <c r="D659" s="20">
        <f t="shared" si="159"/>
        <v>0.45</v>
      </c>
      <c r="E659" s="20">
        <f t="shared" si="174"/>
        <v>107.10999999999883</v>
      </c>
      <c r="F659" s="21">
        <v>190000</v>
      </c>
      <c r="G659" s="22">
        <f t="shared" si="162"/>
        <v>15833.333333333334</v>
      </c>
      <c r="H659" s="23">
        <f t="shared" si="163"/>
        <v>1.5833333333333335E-2</v>
      </c>
      <c r="I659">
        <f t="shared" si="164"/>
        <v>300</v>
      </c>
      <c r="J659">
        <f t="shared" si="165"/>
        <v>0.3</v>
      </c>
      <c r="K659" s="23">
        <f t="shared" si="166"/>
        <v>600000</v>
      </c>
      <c r="L659" s="23">
        <f t="shared" si="167"/>
        <v>0.6</v>
      </c>
      <c r="M659">
        <f t="shared" si="168"/>
        <v>1200</v>
      </c>
      <c r="N659" s="23">
        <f t="shared" si="169"/>
        <v>4.32</v>
      </c>
      <c r="O659" s="23">
        <f t="shared" si="160"/>
        <v>4.9358333333333331</v>
      </c>
      <c r="P659" s="23">
        <f t="shared" si="170"/>
        <v>0.35255952380952382</v>
      </c>
      <c r="Q659" s="23">
        <f t="shared" si="172"/>
        <v>224.25162698412817</v>
      </c>
      <c r="R659" s="23">
        <f t="shared" si="173"/>
        <v>71.840436507936474</v>
      </c>
      <c r="S659">
        <f t="shared" si="171"/>
        <v>0</v>
      </c>
      <c r="T659">
        <f t="shared" si="171"/>
        <v>0</v>
      </c>
    </row>
    <row r="660" spans="1:20" x14ac:dyDescent="0.35">
      <c r="A660" s="181">
        <v>42291</v>
      </c>
      <c r="B660" s="182">
        <v>0</v>
      </c>
      <c r="C660" s="20">
        <f t="shared" si="161"/>
        <v>0</v>
      </c>
      <c r="D660" s="20">
        <f t="shared" si="159"/>
        <v>0.45</v>
      </c>
      <c r="E660" s="20">
        <f t="shared" si="174"/>
        <v>106.65999999999883</v>
      </c>
      <c r="F660" s="21">
        <v>190000</v>
      </c>
      <c r="G660" s="22">
        <f t="shared" si="162"/>
        <v>0</v>
      </c>
      <c r="H660" s="23">
        <f t="shared" si="163"/>
        <v>0</v>
      </c>
      <c r="I660">
        <f t="shared" si="164"/>
        <v>0</v>
      </c>
      <c r="J660">
        <f t="shared" si="165"/>
        <v>0</v>
      </c>
      <c r="K660" s="23">
        <f t="shared" si="166"/>
        <v>0</v>
      </c>
      <c r="L660" s="23">
        <f t="shared" si="167"/>
        <v>0</v>
      </c>
      <c r="M660">
        <f t="shared" si="168"/>
        <v>1200</v>
      </c>
      <c r="N660" s="23">
        <f t="shared" si="169"/>
        <v>4.32</v>
      </c>
      <c r="O660" s="23">
        <f t="shared" si="160"/>
        <v>4.32</v>
      </c>
      <c r="P660" s="23">
        <f t="shared" si="170"/>
        <v>0.30857142857142861</v>
      </c>
      <c r="Q660" s="23">
        <f t="shared" si="172"/>
        <v>224.56019841269961</v>
      </c>
      <c r="R660" s="23">
        <f t="shared" si="173"/>
        <v>72.1490079365079</v>
      </c>
      <c r="S660">
        <f t="shared" si="171"/>
        <v>0</v>
      </c>
      <c r="T660">
        <f t="shared" si="171"/>
        <v>0</v>
      </c>
    </row>
    <row r="661" spans="1:20" x14ac:dyDescent="0.35">
      <c r="A661" s="181">
        <v>42292</v>
      </c>
      <c r="B661" s="182">
        <v>0</v>
      </c>
      <c r="C661" s="20">
        <f t="shared" si="161"/>
        <v>0</v>
      </c>
      <c r="D661" s="20">
        <f t="shared" si="159"/>
        <v>0.45</v>
      </c>
      <c r="E661" s="20">
        <f t="shared" si="174"/>
        <v>106.20999999999883</v>
      </c>
      <c r="F661" s="21">
        <v>190000</v>
      </c>
      <c r="G661" s="22">
        <f t="shared" si="162"/>
        <v>0</v>
      </c>
      <c r="H661" s="23">
        <f t="shared" si="163"/>
        <v>0</v>
      </c>
      <c r="I661">
        <f t="shared" si="164"/>
        <v>0</v>
      </c>
      <c r="J661">
        <f t="shared" si="165"/>
        <v>0</v>
      </c>
      <c r="K661" s="23">
        <f t="shared" si="166"/>
        <v>0</v>
      </c>
      <c r="L661" s="23">
        <f t="shared" si="167"/>
        <v>0</v>
      </c>
      <c r="M661">
        <f t="shared" si="168"/>
        <v>1200</v>
      </c>
      <c r="N661" s="23">
        <f t="shared" si="169"/>
        <v>4.32</v>
      </c>
      <c r="O661" s="23">
        <f t="shared" si="160"/>
        <v>4.32</v>
      </c>
      <c r="P661" s="23">
        <f t="shared" si="170"/>
        <v>0.30857142857142861</v>
      </c>
      <c r="Q661" s="23">
        <f t="shared" si="172"/>
        <v>224.86876984127105</v>
      </c>
      <c r="R661" s="23">
        <f t="shared" si="173"/>
        <v>72.457579365079326</v>
      </c>
      <c r="S661">
        <f t="shared" si="171"/>
        <v>0</v>
      </c>
      <c r="T661">
        <f t="shared" si="171"/>
        <v>0</v>
      </c>
    </row>
    <row r="662" spans="1:20" x14ac:dyDescent="0.35">
      <c r="A662" s="181">
        <v>42293</v>
      </c>
      <c r="B662" s="182">
        <v>14.2</v>
      </c>
      <c r="C662" s="20">
        <f t="shared" si="161"/>
        <v>1.42</v>
      </c>
      <c r="D662" s="20">
        <f t="shared" si="159"/>
        <v>0.45</v>
      </c>
      <c r="E662" s="20">
        <f t="shared" si="174"/>
        <v>107.17999999999883</v>
      </c>
      <c r="F662" s="21">
        <v>190000</v>
      </c>
      <c r="G662" s="22">
        <f t="shared" si="162"/>
        <v>374722.22222222225</v>
      </c>
      <c r="H662" s="23">
        <f t="shared" si="163"/>
        <v>0.37472222222222223</v>
      </c>
      <c r="I662">
        <f t="shared" si="164"/>
        <v>7100</v>
      </c>
      <c r="J662">
        <f t="shared" si="165"/>
        <v>7.1</v>
      </c>
      <c r="K662" s="23">
        <f t="shared" si="166"/>
        <v>14200000</v>
      </c>
      <c r="L662" s="23">
        <f t="shared" si="167"/>
        <v>14.2</v>
      </c>
      <c r="M662">
        <f t="shared" si="168"/>
        <v>1200</v>
      </c>
      <c r="N662" s="23">
        <f t="shared" si="169"/>
        <v>4.32</v>
      </c>
      <c r="O662" s="23">
        <f t="shared" si="160"/>
        <v>18.894722222222221</v>
      </c>
      <c r="P662" s="23">
        <f t="shared" si="170"/>
        <v>1.3496230158730158</v>
      </c>
      <c r="Q662" s="23">
        <f t="shared" si="172"/>
        <v>226.21839285714407</v>
      </c>
      <c r="R662" s="23">
        <f t="shared" si="173"/>
        <v>73.807202380952347</v>
      </c>
      <c r="S662">
        <f t="shared" si="171"/>
        <v>0</v>
      </c>
      <c r="T662">
        <f t="shared" si="171"/>
        <v>0</v>
      </c>
    </row>
    <row r="663" spans="1:20" x14ac:dyDescent="0.35">
      <c r="A663" s="181">
        <v>42294</v>
      </c>
      <c r="B663" s="182">
        <v>6.4</v>
      </c>
      <c r="C663" s="20">
        <f t="shared" si="161"/>
        <v>0.64</v>
      </c>
      <c r="D663" s="20">
        <f t="shared" si="159"/>
        <v>0.45</v>
      </c>
      <c r="E663" s="20">
        <f t="shared" si="174"/>
        <v>107.36999999999883</v>
      </c>
      <c r="F663" s="21">
        <v>190000</v>
      </c>
      <c r="G663" s="22">
        <f t="shared" si="162"/>
        <v>168888.88888888891</v>
      </c>
      <c r="H663" s="23">
        <f t="shared" si="163"/>
        <v>0.16888888888888889</v>
      </c>
      <c r="I663">
        <f t="shared" si="164"/>
        <v>3200</v>
      </c>
      <c r="J663">
        <f t="shared" si="165"/>
        <v>3.2</v>
      </c>
      <c r="K663" s="23">
        <f t="shared" si="166"/>
        <v>6400000</v>
      </c>
      <c r="L663" s="23">
        <f t="shared" si="167"/>
        <v>6.4</v>
      </c>
      <c r="M663">
        <f t="shared" si="168"/>
        <v>1200</v>
      </c>
      <c r="N663" s="23">
        <f t="shared" si="169"/>
        <v>4.32</v>
      </c>
      <c r="O663" s="23">
        <f t="shared" si="160"/>
        <v>10.888888888888889</v>
      </c>
      <c r="P663" s="23">
        <f t="shared" si="170"/>
        <v>0.7777777777777779</v>
      </c>
      <c r="Q663" s="23">
        <f t="shared" si="172"/>
        <v>226.99617063492184</v>
      </c>
      <c r="R663" s="23">
        <f t="shared" si="173"/>
        <v>74.584980158730119</v>
      </c>
      <c r="S663">
        <f t="shared" si="171"/>
        <v>0</v>
      </c>
      <c r="T663">
        <f t="shared" si="171"/>
        <v>0</v>
      </c>
    </row>
    <row r="664" spans="1:20" x14ac:dyDescent="0.35">
      <c r="A664" s="181">
        <v>42295</v>
      </c>
      <c r="B664" s="182">
        <v>23.4</v>
      </c>
      <c r="C664" s="20">
        <f t="shared" si="161"/>
        <v>2.34</v>
      </c>
      <c r="D664" s="20">
        <f t="shared" si="159"/>
        <v>0.45</v>
      </c>
      <c r="E664" s="20">
        <f t="shared" si="174"/>
        <v>109.25999999999883</v>
      </c>
      <c r="F664" s="21">
        <v>190000</v>
      </c>
      <c r="G664" s="22">
        <f t="shared" si="162"/>
        <v>617500</v>
      </c>
      <c r="H664" s="23">
        <f t="shared" si="163"/>
        <v>0.61750000000000005</v>
      </c>
      <c r="I664">
        <f t="shared" si="164"/>
        <v>11700</v>
      </c>
      <c r="J664">
        <f t="shared" si="165"/>
        <v>11.7</v>
      </c>
      <c r="K664" s="23">
        <f t="shared" si="166"/>
        <v>23400000</v>
      </c>
      <c r="L664" s="23">
        <f t="shared" si="167"/>
        <v>23.4</v>
      </c>
      <c r="M664">
        <f t="shared" si="168"/>
        <v>1200</v>
      </c>
      <c r="N664" s="23">
        <f t="shared" si="169"/>
        <v>4.32</v>
      </c>
      <c r="O664" s="23">
        <f t="shared" si="160"/>
        <v>28.337499999999999</v>
      </c>
      <c r="P664" s="23">
        <f t="shared" si="170"/>
        <v>2.0241071428571429</v>
      </c>
      <c r="Q664" s="23">
        <f t="shared" si="172"/>
        <v>229.02027777777897</v>
      </c>
      <c r="R664" s="23">
        <f t="shared" si="173"/>
        <v>76.609087301587266</v>
      </c>
      <c r="S664">
        <f t="shared" si="171"/>
        <v>0</v>
      </c>
      <c r="T664">
        <f t="shared" si="171"/>
        <v>0</v>
      </c>
    </row>
    <row r="665" spans="1:20" x14ac:dyDescent="0.35">
      <c r="A665" s="181">
        <v>42296</v>
      </c>
      <c r="B665" s="182">
        <v>0.6</v>
      </c>
      <c r="C665" s="20">
        <f t="shared" si="161"/>
        <v>0.06</v>
      </c>
      <c r="D665" s="20">
        <f t="shared" si="159"/>
        <v>0.45</v>
      </c>
      <c r="E665" s="20">
        <f t="shared" si="174"/>
        <v>108.86999999999883</v>
      </c>
      <c r="F665" s="21">
        <v>190000</v>
      </c>
      <c r="G665" s="22">
        <f t="shared" si="162"/>
        <v>15833.333333333334</v>
      </c>
      <c r="H665" s="23">
        <f t="shared" si="163"/>
        <v>1.5833333333333335E-2</v>
      </c>
      <c r="I665">
        <f t="shared" si="164"/>
        <v>300</v>
      </c>
      <c r="J665">
        <f t="shared" si="165"/>
        <v>0.3</v>
      </c>
      <c r="K665" s="23">
        <f t="shared" si="166"/>
        <v>600000</v>
      </c>
      <c r="L665" s="23">
        <f t="shared" si="167"/>
        <v>0.6</v>
      </c>
      <c r="M665">
        <f t="shared" si="168"/>
        <v>1200</v>
      </c>
      <c r="N665" s="23">
        <f t="shared" si="169"/>
        <v>4.32</v>
      </c>
      <c r="O665" s="23">
        <f t="shared" si="160"/>
        <v>4.9358333333333331</v>
      </c>
      <c r="P665" s="23">
        <f t="shared" si="170"/>
        <v>0.35255952380952382</v>
      </c>
      <c r="Q665" s="23">
        <f t="shared" si="172"/>
        <v>229.3728373015885</v>
      </c>
      <c r="R665" s="23">
        <f t="shared" si="173"/>
        <v>76.961646825396784</v>
      </c>
      <c r="S665">
        <f t="shared" si="171"/>
        <v>0</v>
      </c>
      <c r="T665">
        <f t="shared" si="171"/>
        <v>0</v>
      </c>
    </row>
    <row r="666" spans="1:20" x14ac:dyDescent="0.35">
      <c r="A666" s="181">
        <v>42297</v>
      </c>
      <c r="B666" s="182">
        <v>10.199999999999999</v>
      </c>
      <c r="C666" s="20">
        <f t="shared" si="161"/>
        <v>1.0199999999999998</v>
      </c>
      <c r="D666" s="20">
        <f t="shared" si="159"/>
        <v>0.45</v>
      </c>
      <c r="E666" s="20">
        <f t="shared" si="174"/>
        <v>109.43999999999882</v>
      </c>
      <c r="F666" s="21">
        <v>190000</v>
      </c>
      <c r="G666" s="22">
        <f t="shared" si="162"/>
        <v>269166.66666666663</v>
      </c>
      <c r="H666" s="23">
        <f t="shared" si="163"/>
        <v>0.26916666666666661</v>
      </c>
      <c r="I666">
        <f t="shared" si="164"/>
        <v>5099.9999999999982</v>
      </c>
      <c r="J666">
        <f t="shared" si="165"/>
        <v>5.0999999999999979</v>
      </c>
      <c r="K666" s="23">
        <f t="shared" si="166"/>
        <v>10199999.999999996</v>
      </c>
      <c r="L666" s="23">
        <f t="shared" si="167"/>
        <v>10.199999999999996</v>
      </c>
      <c r="M666">
        <f t="shared" si="168"/>
        <v>1200</v>
      </c>
      <c r="N666" s="23">
        <f t="shared" si="169"/>
        <v>4.32</v>
      </c>
      <c r="O666" s="23">
        <f t="shared" si="160"/>
        <v>14.789166666666663</v>
      </c>
      <c r="P666" s="23">
        <f t="shared" si="170"/>
        <v>1.0563690476190473</v>
      </c>
      <c r="Q666" s="23">
        <f t="shared" si="172"/>
        <v>230.42920634920756</v>
      </c>
      <c r="R666" s="23">
        <f t="shared" si="173"/>
        <v>78.018015873015827</v>
      </c>
      <c r="S666">
        <f t="shared" si="171"/>
        <v>0</v>
      </c>
      <c r="T666">
        <f t="shared" si="171"/>
        <v>0</v>
      </c>
    </row>
    <row r="667" spans="1:20" x14ac:dyDescent="0.35">
      <c r="A667" s="181">
        <v>42298</v>
      </c>
      <c r="B667" s="182">
        <v>4</v>
      </c>
      <c r="C667" s="20">
        <f t="shared" si="161"/>
        <v>0.4</v>
      </c>
      <c r="D667" s="20">
        <f t="shared" si="159"/>
        <v>0.45</v>
      </c>
      <c r="E667" s="20">
        <f t="shared" si="174"/>
        <v>109.38999999999882</v>
      </c>
      <c r="F667" s="21">
        <v>190000</v>
      </c>
      <c r="G667" s="22">
        <f t="shared" si="162"/>
        <v>105555.55555555556</v>
      </c>
      <c r="H667" s="23">
        <f t="shared" si="163"/>
        <v>0.10555555555555556</v>
      </c>
      <c r="I667">
        <f t="shared" si="164"/>
        <v>2000</v>
      </c>
      <c r="J667">
        <f t="shared" si="165"/>
        <v>2</v>
      </c>
      <c r="K667" s="23">
        <f t="shared" si="166"/>
        <v>4000000</v>
      </c>
      <c r="L667" s="23">
        <f t="shared" si="167"/>
        <v>4</v>
      </c>
      <c r="M667">
        <f t="shared" si="168"/>
        <v>1200</v>
      </c>
      <c r="N667" s="23">
        <f t="shared" si="169"/>
        <v>4.32</v>
      </c>
      <c r="O667" s="23">
        <f t="shared" si="160"/>
        <v>8.4255555555555564</v>
      </c>
      <c r="P667" s="23">
        <f t="shared" si="170"/>
        <v>0.60182539682539693</v>
      </c>
      <c r="Q667" s="23">
        <f t="shared" si="172"/>
        <v>231.03103174603297</v>
      </c>
      <c r="R667" s="23">
        <f t="shared" si="173"/>
        <v>78.619841269841217</v>
      </c>
      <c r="S667">
        <f t="shared" si="171"/>
        <v>0</v>
      </c>
      <c r="T667">
        <f t="shared" si="171"/>
        <v>0</v>
      </c>
    </row>
    <row r="668" spans="1:20" x14ac:dyDescent="0.35">
      <c r="A668" s="181">
        <v>42299</v>
      </c>
      <c r="B668" s="182">
        <v>9.8000000000000007</v>
      </c>
      <c r="C668" s="20">
        <f t="shared" si="161"/>
        <v>0.98000000000000009</v>
      </c>
      <c r="D668" s="20">
        <f t="shared" si="159"/>
        <v>0.45</v>
      </c>
      <c r="E668" s="20">
        <f t="shared" si="174"/>
        <v>109.91999999999882</v>
      </c>
      <c r="F668" s="21">
        <v>190000</v>
      </c>
      <c r="G668" s="22">
        <f t="shared" si="162"/>
        <v>258611.11111111115</v>
      </c>
      <c r="H668" s="23">
        <f t="shared" si="163"/>
        <v>0.25861111111111118</v>
      </c>
      <c r="I668">
        <f t="shared" si="164"/>
        <v>4900.0000000000009</v>
      </c>
      <c r="J668">
        <f t="shared" si="165"/>
        <v>4.9000000000000012</v>
      </c>
      <c r="K668" s="23">
        <f t="shared" si="166"/>
        <v>9800000.0000000019</v>
      </c>
      <c r="L668" s="23">
        <f t="shared" si="167"/>
        <v>9.8000000000000025</v>
      </c>
      <c r="M668">
        <f t="shared" si="168"/>
        <v>1200</v>
      </c>
      <c r="N668" s="23">
        <f t="shared" si="169"/>
        <v>4.32</v>
      </c>
      <c r="O668" s="23">
        <f t="shared" si="160"/>
        <v>14.378611111111114</v>
      </c>
      <c r="P668" s="23">
        <f t="shared" si="170"/>
        <v>1.0270436507936511</v>
      </c>
      <c r="Q668" s="23">
        <f t="shared" si="172"/>
        <v>232.05807539682661</v>
      </c>
      <c r="R668" s="23">
        <f t="shared" si="173"/>
        <v>79.646884920634875</v>
      </c>
      <c r="S668">
        <f t="shared" si="171"/>
        <v>0</v>
      </c>
      <c r="T668">
        <f t="shared" si="171"/>
        <v>0</v>
      </c>
    </row>
    <row r="669" spans="1:20" x14ac:dyDescent="0.35">
      <c r="A669" s="181">
        <v>42300</v>
      </c>
      <c r="B669" s="182">
        <v>0</v>
      </c>
      <c r="C669" s="20">
        <f t="shared" si="161"/>
        <v>0</v>
      </c>
      <c r="D669" s="20">
        <f t="shared" si="159"/>
        <v>0.45</v>
      </c>
      <c r="E669" s="20">
        <f t="shared" si="174"/>
        <v>109.46999999999882</v>
      </c>
      <c r="F669" s="21">
        <v>190000</v>
      </c>
      <c r="G669" s="22">
        <f t="shared" si="162"/>
        <v>0</v>
      </c>
      <c r="H669" s="23">
        <f t="shared" si="163"/>
        <v>0</v>
      </c>
      <c r="I669">
        <f t="shared" si="164"/>
        <v>0</v>
      </c>
      <c r="J669">
        <f t="shared" si="165"/>
        <v>0</v>
      </c>
      <c r="K669" s="23">
        <f t="shared" si="166"/>
        <v>0</v>
      </c>
      <c r="L669" s="23">
        <f t="shared" si="167"/>
        <v>0</v>
      </c>
      <c r="M669">
        <f t="shared" si="168"/>
        <v>1200</v>
      </c>
      <c r="N669" s="23">
        <f t="shared" si="169"/>
        <v>4.32</v>
      </c>
      <c r="O669" s="23">
        <f t="shared" si="160"/>
        <v>4.32</v>
      </c>
      <c r="P669" s="23">
        <f t="shared" si="170"/>
        <v>0.30857142857142861</v>
      </c>
      <c r="Q669" s="23">
        <f t="shared" si="172"/>
        <v>232.36664682539805</v>
      </c>
      <c r="R669" s="23">
        <f t="shared" si="173"/>
        <v>79.955456349206301</v>
      </c>
      <c r="S669">
        <f t="shared" si="171"/>
        <v>0</v>
      </c>
      <c r="T669">
        <f t="shared" si="171"/>
        <v>0</v>
      </c>
    </row>
    <row r="670" spans="1:20" x14ac:dyDescent="0.35">
      <c r="A670" s="181">
        <v>42301</v>
      </c>
      <c r="B670" s="182">
        <v>5.8</v>
      </c>
      <c r="C670" s="20">
        <f t="shared" si="161"/>
        <v>0.57999999999999996</v>
      </c>
      <c r="D670" s="20">
        <f t="shared" si="159"/>
        <v>0.45</v>
      </c>
      <c r="E670" s="20">
        <f t="shared" si="174"/>
        <v>109.59999999999881</v>
      </c>
      <c r="F670" s="21">
        <v>190000</v>
      </c>
      <c r="G670" s="22">
        <f t="shared" si="162"/>
        <v>153055.55555555553</v>
      </c>
      <c r="H670" s="23">
        <f t="shared" si="163"/>
        <v>0.15305555555555553</v>
      </c>
      <c r="I670">
        <f t="shared" si="164"/>
        <v>2900</v>
      </c>
      <c r="J670">
        <f t="shared" si="165"/>
        <v>2.9</v>
      </c>
      <c r="K670" s="23">
        <f t="shared" si="166"/>
        <v>5800000</v>
      </c>
      <c r="L670" s="23">
        <f t="shared" si="167"/>
        <v>5.8</v>
      </c>
      <c r="M670">
        <f t="shared" si="168"/>
        <v>1200</v>
      </c>
      <c r="N670" s="23">
        <f t="shared" si="169"/>
        <v>4.32</v>
      </c>
      <c r="O670" s="23">
        <f t="shared" si="160"/>
        <v>10.273055555555556</v>
      </c>
      <c r="P670" s="23">
        <f t="shared" si="170"/>
        <v>0.73378968253968269</v>
      </c>
      <c r="Q670" s="23">
        <f t="shared" si="172"/>
        <v>233.10043650793773</v>
      </c>
      <c r="R670" s="23">
        <f t="shared" si="173"/>
        <v>80.689246031745981</v>
      </c>
      <c r="S670">
        <f t="shared" si="171"/>
        <v>0</v>
      </c>
      <c r="T670">
        <f t="shared" si="171"/>
        <v>0</v>
      </c>
    </row>
    <row r="671" spans="1:20" x14ac:dyDescent="0.35">
      <c r="A671" s="181">
        <v>42302</v>
      </c>
      <c r="B671" s="182">
        <v>4</v>
      </c>
      <c r="C671" s="20">
        <f t="shared" si="161"/>
        <v>0.4</v>
      </c>
      <c r="D671" s="20">
        <f t="shared" si="159"/>
        <v>0.45</v>
      </c>
      <c r="E671" s="20">
        <f t="shared" si="174"/>
        <v>109.54999999999882</v>
      </c>
      <c r="F671" s="21">
        <v>190000</v>
      </c>
      <c r="G671" s="22">
        <f t="shared" si="162"/>
        <v>105555.55555555556</v>
      </c>
      <c r="H671" s="23">
        <f t="shared" si="163"/>
        <v>0.10555555555555556</v>
      </c>
      <c r="I671">
        <f t="shared" si="164"/>
        <v>2000</v>
      </c>
      <c r="J671">
        <f t="shared" si="165"/>
        <v>2</v>
      </c>
      <c r="K671" s="23">
        <f t="shared" si="166"/>
        <v>4000000</v>
      </c>
      <c r="L671" s="23">
        <f t="shared" si="167"/>
        <v>4</v>
      </c>
      <c r="M671">
        <f t="shared" si="168"/>
        <v>1200</v>
      </c>
      <c r="N671" s="23">
        <f t="shared" si="169"/>
        <v>4.32</v>
      </c>
      <c r="O671" s="23">
        <f t="shared" si="160"/>
        <v>8.4255555555555564</v>
      </c>
      <c r="P671" s="23">
        <f t="shared" si="170"/>
        <v>0.60182539682539693</v>
      </c>
      <c r="Q671" s="23">
        <f t="shared" si="172"/>
        <v>233.70226190476313</v>
      </c>
      <c r="R671" s="23">
        <f t="shared" si="173"/>
        <v>81.291071428571371</v>
      </c>
      <c r="S671">
        <f t="shared" si="171"/>
        <v>0</v>
      </c>
      <c r="T671">
        <f t="shared" si="171"/>
        <v>0</v>
      </c>
    </row>
    <row r="672" spans="1:20" x14ac:dyDescent="0.35">
      <c r="A672" s="181">
        <v>42303</v>
      </c>
      <c r="B672" s="182">
        <v>0</v>
      </c>
      <c r="C672" s="20">
        <f t="shared" si="161"/>
        <v>0</v>
      </c>
      <c r="D672" s="20">
        <f t="shared" si="159"/>
        <v>0.45</v>
      </c>
      <c r="E672" s="20">
        <f t="shared" si="174"/>
        <v>109.09999999999881</v>
      </c>
      <c r="F672" s="21">
        <v>190000</v>
      </c>
      <c r="G672" s="22">
        <f t="shared" si="162"/>
        <v>0</v>
      </c>
      <c r="H672" s="23">
        <f t="shared" si="163"/>
        <v>0</v>
      </c>
      <c r="I672">
        <f t="shared" si="164"/>
        <v>0</v>
      </c>
      <c r="J672">
        <f t="shared" si="165"/>
        <v>0</v>
      </c>
      <c r="K672" s="23">
        <f t="shared" si="166"/>
        <v>0</v>
      </c>
      <c r="L672" s="23">
        <f t="shared" si="167"/>
        <v>0</v>
      </c>
      <c r="M672">
        <f t="shared" si="168"/>
        <v>1200</v>
      </c>
      <c r="N672" s="23">
        <f t="shared" si="169"/>
        <v>4.32</v>
      </c>
      <c r="O672" s="23">
        <f t="shared" si="160"/>
        <v>4.32</v>
      </c>
      <c r="P672" s="23">
        <f t="shared" si="170"/>
        <v>0.30857142857142861</v>
      </c>
      <c r="Q672" s="23">
        <f t="shared" si="172"/>
        <v>234.01083333333457</v>
      </c>
      <c r="R672" s="23">
        <f t="shared" si="173"/>
        <v>81.599642857142797</v>
      </c>
      <c r="S672">
        <f t="shared" si="171"/>
        <v>0</v>
      </c>
      <c r="T672">
        <f t="shared" si="171"/>
        <v>0</v>
      </c>
    </row>
    <row r="673" spans="1:20" x14ac:dyDescent="0.35">
      <c r="A673" s="181">
        <v>42304</v>
      </c>
      <c r="B673" s="182">
        <v>6.8</v>
      </c>
      <c r="C673" s="20">
        <f t="shared" si="161"/>
        <v>0.67999999999999994</v>
      </c>
      <c r="D673" s="20">
        <f t="shared" si="159"/>
        <v>0.45</v>
      </c>
      <c r="E673" s="20">
        <f t="shared" si="174"/>
        <v>109.32999999999882</v>
      </c>
      <c r="F673" s="21">
        <v>190000</v>
      </c>
      <c r="G673" s="22">
        <f t="shared" si="162"/>
        <v>179444.44444444444</v>
      </c>
      <c r="H673" s="23">
        <f t="shared" si="163"/>
        <v>0.17944444444444443</v>
      </c>
      <c r="I673">
        <f t="shared" si="164"/>
        <v>3399.9999999999991</v>
      </c>
      <c r="J673">
        <f t="shared" si="165"/>
        <v>3.399999999999999</v>
      </c>
      <c r="K673" s="23">
        <f t="shared" si="166"/>
        <v>6799999.9999999981</v>
      </c>
      <c r="L673" s="23">
        <f t="shared" si="167"/>
        <v>6.799999999999998</v>
      </c>
      <c r="M673">
        <f t="shared" si="168"/>
        <v>1200</v>
      </c>
      <c r="N673" s="23">
        <f t="shared" si="169"/>
        <v>4.32</v>
      </c>
      <c r="O673" s="23">
        <f t="shared" si="160"/>
        <v>11.299444444444442</v>
      </c>
      <c r="P673" s="23">
        <f t="shared" si="170"/>
        <v>0.80710317460317449</v>
      </c>
      <c r="Q673" s="23">
        <f t="shared" si="172"/>
        <v>234.81793650793776</v>
      </c>
      <c r="R673" s="23">
        <f t="shared" si="173"/>
        <v>82.406746031745968</v>
      </c>
      <c r="S673">
        <f t="shared" si="171"/>
        <v>0</v>
      </c>
      <c r="T673">
        <f t="shared" si="171"/>
        <v>0</v>
      </c>
    </row>
    <row r="674" spans="1:20" x14ac:dyDescent="0.35">
      <c r="A674" s="181">
        <v>42305</v>
      </c>
      <c r="B674" s="182">
        <v>39</v>
      </c>
      <c r="C674" s="20">
        <f t="shared" si="161"/>
        <v>2.5</v>
      </c>
      <c r="D674" s="20">
        <f t="shared" si="159"/>
        <v>0.45</v>
      </c>
      <c r="E674" s="20">
        <f t="shared" si="174"/>
        <v>111.37999999999882</v>
      </c>
      <c r="F674" s="21">
        <v>190000</v>
      </c>
      <c r="G674" s="22">
        <f t="shared" si="162"/>
        <v>659722.22222222225</v>
      </c>
      <c r="H674" s="23">
        <f t="shared" si="163"/>
        <v>0.65972222222222221</v>
      </c>
      <c r="I674">
        <f t="shared" si="164"/>
        <v>12500</v>
      </c>
      <c r="J674">
        <f t="shared" si="165"/>
        <v>12.5</v>
      </c>
      <c r="K674" s="23">
        <f t="shared" si="166"/>
        <v>25000000</v>
      </c>
      <c r="L674" s="23">
        <f t="shared" si="167"/>
        <v>25</v>
      </c>
      <c r="M674">
        <f t="shared" si="168"/>
        <v>1200</v>
      </c>
      <c r="N674" s="23">
        <f t="shared" si="169"/>
        <v>4.32</v>
      </c>
      <c r="O674" s="23">
        <f t="shared" si="160"/>
        <v>29.979722222222222</v>
      </c>
      <c r="P674" s="23">
        <f t="shared" si="170"/>
        <v>2.1414087301587301</v>
      </c>
      <c r="Q674" s="23">
        <f t="shared" si="172"/>
        <v>236.95934523809649</v>
      </c>
      <c r="R674" s="23">
        <f t="shared" si="173"/>
        <v>84.548154761904698</v>
      </c>
      <c r="S674">
        <f t="shared" si="171"/>
        <v>0</v>
      </c>
      <c r="T674">
        <f t="shared" si="171"/>
        <v>0</v>
      </c>
    </row>
    <row r="675" spans="1:20" x14ac:dyDescent="0.35">
      <c r="A675" s="181">
        <v>42306</v>
      </c>
      <c r="B675" s="182">
        <v>40.6</v>
      </c>
      <c r="C675" s="20">
        <f t="shared" si="161"/>
        <v>2.5</v>
      </c>
      <c r="D675" s="20">
        <f t="shared" si="159"/>
        <v>0.45</v>
      </c>
      <c r="E675" s="20">
        <f t="shared" si="174"/>
        <v>113.42999999999881</v>
      </c>
      <c r="F675" s="21">
        <v>190000</v>
      </c>
      <c r="G675" s="22">
        <f t="shared" si="162"/>
        <v>659722.22222222225</v>
      </c>
      <c r="H675" s="23">
        <f t="shared" si="163"/>
        <v>0.65972222222222221</v>
      </c>
      <c r="I675">
        <f t="shared" si="164"/>
        <v>12500</v>
      </c>
      <c r="J675">
        <f t="shared" si="165"/>
        <v>12.5</v>
      </c>
      <c r="K675" s="23">
        <f t="shared" si="166"/>
        <v>25000000</v>
      </c>
      <c r="L675" s="23">
        <f t="shared" si="167"/>
        <v>25</v>
      </c>
      <c r="M675">
        <f t="shared" si="168"/>
        <v>1200</v>
      </c>
      <c r="N675" s="23">
        <f t="shared" si="169"/>
        <v>4.32</v>
      </c>
      <c r="O675" s="23">
        <f t="shared" si="160"/>
        <v>29.979722222222222</v>
      </c>
      <c r="P675" s="23">
        <f t="shared" si="170"/>
        <v>2.1414087301587301</v>
      </c>
      <c r="Q675" s="23">
        <f t="shared" si="172"/>
        <v>239.10075396825522</v>
      </c>
      <c r="R675" s="23">
        <f t="shared" si="173"/>
        <v>86.689563492063428</v>
      </c>
      <c r="S675">
        <f t="shared" si="171"/>
        <v>0</v>
      </c>
      <c r="T675">
        <f t="shared" si="171"/>
        <v>0</v>
      </c>
    </row>
    <row r="676" spans="1:20" x14ac:dyDescent="0.35">
      <c r="A676" s="181">
        <v>42307</v>
      </c>
      <c r="B676" s="182">
        <v>35.4</v>
      </c>
      <c r="C676" s="20">
        <f t="shared" si="161"/>
        <v>2.5</v>
      </c>
      <c r="D676" s="20">
        <f t="shared" si="159"/>
        <v>0.45</v>
      </c>
      <c r="E676" s="20">
        <f t="shared" si="174"/>
        <v>115.47999999999881</v>
      </c>
      <c r="F676" s="21">
        <v>190000</v>
      </c>
      <c r="G676" s="22">
        <f t="shared" si="162"/>
        <v>659722.22222222225</v>
      </c>
      <c r="H676" s="23">
        <f t="shared" si="163"/>
        <v>0.65972222222222221</v>
      </c>
      <c r="I676">
        <f t="shared" si="164"/>
        <v>12500</v>
      </c>
      <c r="J676">
        <f t="shared" si="165"/>
        <v>12.5</v>
      </c>
      <c r="K676" s="23">
        <f t="shared" si="166"/>
        <v>25000000</v>
      </c>
      <c r="L676" s="23">
        <f t="shared" si="167"/>
        <v>25</v>
      </c>
      <c r="M676">
        <f t="shared" si="168"/>
        <v>1200</v>
      </c>
      <c r="N676" s="23">
        <f t="shared" si="169"/>
        <v>4.32</v>
      </c>
      <c r="O676" s="23">
        <f t="shared" si="160"/>
        <v>29.979722222222222</v>
      </c>
      <c r="P676" s="23">
        <f t="shared" si="170"/>
        <v>2.1414087301587301</v>
      </c>
      <c r="Q676" s="23">
        <f t="shared" si="172"/>
        <v>241.24216269841395</v>
      </c>
      <c r="R676" s="23">
        <f t="shared" si="173"/>
        <v>88.830972222222158</v>
      </c>
      <c r="S676">
        <f t="shared" si="171"/>
        <v>0</v>
      </c>
      <c r="T676">
        <f t="shared" si="171"/>
        <v>0</v>
      </c>
    </row>
    <row r="677" spans="1:20" x14ac:dyDescent="0.35">
      <c r="A677" s="181">
        <v>42308</v>
      </c>
      <c r="B677" s="182">
        <v>21.2</v>
      </c>
      <c r="C677" s="20">
        <f t="shared" si="161"/>
        <v>2.12</v>
      </c>
      <c r="D677" s="20">
        <f t="shared" si="159"/>
        <v>0.45</v>
      </c>
      <c r="E677" s="20">
        <f t="shared" si="174"/>
        <v>117.14999999999881</v>
      </c>
      <c r="F677" s="21">
        <v>190000</v>
      </c>
      <c r="G677" s="22">
        <f t="shared" si="162"/>
        <v>559444.4444444445</v>
      </c>
      <c r="H677" s="23">
        <f t="shared" si="163"/>
        <v>0.55944444444444452</v>
      </c>
      <c r="I677">
        <f t="shared" si="164"/>
        <v>10600</v>
      </c>
      <c r="J677">
        <f t="shared" si="165"/>
        <v>10.6</v>
      </c>
      <c r="K677" s="23">
        <f t="shared" si="166"/>
        <v>21200000</v>
      </c>
      <c r="L677" s="23">
        <f t="shared" si="167"/>
        <v>21.2</v>
      </c>
      <c r="M677">
        <f t="shared" si="168"/>
        <v>1200</v>
      </c>
      <c r="N677" s="23">
        <f t="shared" si="169"/>
        <v>4.32</v>
      </c>
      <c r="O677" s="23">
        <f t="shared" si="160"/>
        <v>26.079444444444444</v>
      </c>
      <c r="P677" s="23">
        <f t="shared" si="170"/>
        <v>1.8628174603174605</v>
      </c>
      <c r="Q677" s="23">
        <f t="shared" si="172"/>
        <v>243.10498015873142</v>
      </c>
      <c r="R677" s="23">
        <f t="shared" si="173"/>
        <v>90.693789682539617</v>
      </c>
      <c r="S677">
        <f t="shared" si="171"/>
        <v>0</v>
      </c>
      <c r="T677">
        <f t="shared" si="171"/>
        <v>0</v>
      </c>
    </row>
    <row r="678" spans="1:20" x14ac:dyDescent="0.35">
      <c r="A678" s="181">
        <v>42309</v>
      </c>
      <c r="B678" s="182">
        <v>1.2</v>
      </c>
      <c r="C678" s="20">
        <f t="shared" si="161"/>
        <v>0.12</v>
      </c>
      <c r="D678" s="20">
        <f t="shared" si="159"/>
        <v>0.45</v>
      </c>
      <c r="E678" s="20">
        <f t="shared" si="174"/>
        <v>116.81999999999881</v>
      </c>
      <c r="F678" s="21">
        <v>190000</v>
      </c>
      <c r="G678" s="22">
        <f t="shared" si="162"/>
        <v>31666.666666666668</v>
      </c>
      <c r="H678" s="23">
        <f t="shared" si="163"/>
        <v>3.1666666666666669E-2</v>
      </c>
      <c r="I678">
        <f t="shared" si="164"/>
        <v>600</v>
      </c>
      <c r="J678">
        <f t="shared" si="165"/>
        <v>0.6</v>
      </c>
      <c r="K678" s="23">
        <f t="shared" si="166"/>
        <v>1200000</v>
      </c>
      <c r="L678" s="23">
        <f t="shared" si="167"/>
        <v>1.2</v>
      </c>
      <c r="M678">
        <f t="shared" si="168"/>
        <v>1200</v>
      </c>
      <c r="N678" s="23">
        <f t="shared" si="169"/>
        <v>4.32</v>
      </c>
      <c r="O678" s="23">
        <f t="shared" si="160"/>
        <v>5.5516666666666667</v>
      </c>
      <c r="P678" s="23">
        <f t="shared" si="170"/>
        <v>0.39654761904761909</v>
      </c>
      <c r="Q678" s="23">
        <f t="shared" si="172"/>
        <v>243.50152777777905</v>
      </c>
      <c r="R678" s="23">
        <f t="shared" si="173"/>
        <v>91.09033730158724</v>
      </c>
      <c r="S678">
        <f t="shared" si="171"/>
        <v>0</v>
      </c>
      <c r="T678">
        <f t="shared" si="171"/>
        <v>0</v>
      </c>
    </row>
    <row r="679" spans="1:20" x14ac:dyDescent="0.35">
      <c r="A679" s="181">
        <v>42310</v>
      </c>
      <c r="B679" s="182">
        <v>0</v>
      </c>
      <c r="C679" s="20">
        <f t="shared" si="161"/>
        <v>0</v>
      </c>
      <c r="D679" s="20">
        <f t="shared" si="159"/>
        <v>0.45</v>
      </c>
      <c r="E679" s="20">
        <f t="shared" si="174"/>
        <v>116.36999999999881</v>
      </c>
      <c r="F679" s="21">
        <v>190000</v>
      </c>
      <c r="G679" s="22">
        <f t="shared" si="162"/>
        <v>0</v>
      </c>
      <c r="H679" s="23">
        <f t="shared" si="163"/>
        <v>0</v>
      </c>
      <c r="I679">
        <f t="shared" si="164"/>
        <v>0</v>
      </c>
      <c r="J679">
        <f t="shared" si="165"/>
        <v>0</v>
      </c>
      <c r="K679" s="23">
        <f t="shared" si="166"/>
        <v>0</v>
      </c>
      <c r="L679" s="23">
        <f t="shared" si="167"/>
        <v>0</v>
      </c>
      <c r="M679">
        <f t="shared" si="168"/>
        <v>1200</v>
      </c>
      <c r="N679" s="23">
        <f t="shared" si="169"/>
        <v>4.32</v>
      </c>
      <c r="O679" s="23">
        <f t="shared" si="160"/>
        <v>4.32</v>
      </c>
      <c r="P679" s="23">
        <f t="shared" si="170"/>
        <v>0.30857142857142861</v>
      </c>
      <c r="Q679" s="23">
        <f t="shared" si="172"/>
        <v>243.81009920635049</v>
      </c>
      <c r="R679" s="23">
        <f t="shared" si="173"/>
        <v>91.398908730158666</v>
      </c>
      <c r="S679">
        <f t="shared" si="171"/>
        <v>0</v>
      </c>
      <c r="T679">
        <f t="shared" si="171"/>
        <v>0</v>
      </c>
    </row>
    <row r="680" spans="1:20" x14ac:dyDescent="0.35">
      <c r="A680" s="181">
        <v>42311</v>
      </c>
      <c r="B680" s="182">
        <v>0</v>
      </c>
      <c r="C680" s="20">
        <f t="shared" si="161"/>
        <v>0</v>
      </c>
      <c r="D680" s="20">
        <f t="shared" ref="D680:D738" si="175">$B$4/1000</f>
        <v>0.45</v>
      </c>
      <c r="E680" s="20">
        <f t="shared" si="174"/>
        <v>115.91999999999881</v>
      </c>
      <c r="F680" s="21">
        <v>190000</v>
      </c>
      <c r="G680" s="22">
        <f t="shared" si="162"/>
        <v>0</v>
      </c>
      <c r="H680" s="23">
        <f t="shared" si="163"/>
        <v>0</v>
      </c>
      <c r="I680">
        <f t="shared" si="164"/>
        <v>0</v>
      </c>
      <c r="J680">
        <f t="shared" si="165"/>
        <v>0</v>
      </c>
      <c r="K680" s="23">
        <f t="shared" si="166"/>
        <v>0</v>
      </c>
      <c r="L680" s="23">
        <f t="shared" si="167"/>
        <v>0</v>
      </c>
      <c r="M680">
        <f t="shared" si="168"/>
        <v>1200</v>
      </c>
      <c r="N680" s="23">
        <f t="shared" si="169"/>
        <v>4.32</v>
      </c>
      <c r="O680" s="23">
        <f t="shared" si="160"/>
        <v>4.32</v>
      </c>
      <c r="P680" s="23">
        <f t="shared" si="170"/>
        <v>0.30857142857142861</v>
      </c>
      <c r="Q680" s="23">
        <f t="shared" si="172"/>
        <v>244.11867063492193</v>
      </c>
      <c r="R680" s="23">
        <f t="shared" si="173"/>
        <v>91.707480158730093</v>
      </c>
      <c r="S680">
        <f t="shared" si="171"/>
        <v>0</v>
      </c>
      <c r="T680">
        <f t="shared" si="171"/>
        <v>0</v>
      </c>
    </row>
    <row r="681" spans="1:20" x14ac:dyDescent="0.35">
      <c r="A681" s="181">
        <v>42312</v>
      </c>
      <c r="B681" s="182">
        <v>3.4</v>
      </c>
      <c r="C681" s="20">
        <f t="shared" si="161"/>
        <v>0.33999999999999997</v>
      </c>
      <c r="D681" s="20">
        <f t="shared" si="175"/>
        <v>0.45</v>
      </c>
      <c r="E681" s="20">
        <f t="shared" si="174"/>
        <v>115.80999999999881</v>
      </c>
      <c r="F681" s="21">
        <v>190000</v>
      </c>
      <c r="G681" s="22">
        <f t="shared" si="162"/>
        <v>89722.222222222219</v>
      </c>
      <c r="H681" s="23">
        <f t="shared" si="163"/>
        <v>8.9722222222222217E-2</v>
      </c>
      <c r="I681">
        <f t="shared" si="164"/>
        <v>1699.9999999999995</v>
      </c>
      <c r="J681">
        <f t="shared" si="165"/>
        <v>1.6999999999999995</v>
      </c>
      <c r="K681" s="23">
        <f t="shared" si="166"/>
        <v>3399999.9999999991</v>
      </c>
      <c r="L681" s="23">
        <f t="shared" si="167"/>
        <v>3.399999999999999</v>
      </c>
      <c r="M681">
        <f t="shared" si="168"/>
        <v>1200</v>
      </c>
      <c r="N681" s="23">
        <f t="shared" si="169"/>
        <v>4.32</v>
      </c>
      <c r="O681" s="23">
        <f t="shared" si="160"/>
        <v>7.8097222222222209</v>
      </c>
      <c r="P681" s="23">
        <f t="shared" si="170"/>
        <v>0.55783730158730149</v>
      </c>
      <c r="Q681" s="23">
        <f t="shared" si="172"/>
        <v>244.67650793650924</v>
      </c>
      <c r="R681" s="23">
        <f t="shared" si="173"/>
        <v>92.265317460317391</v>
      </c>
      <c r="S681">
        <f t="shared" si="171"/>
        <v>0</v>
      </c>
      <c r="T681">
        <f t="shared" si="171"/>
        <v>0</v>
      </c>
    </row>
    <row r="682" spans="1:20" x14ac:dyDescent="0.35">
      <c r="A682" s="181">
        <v>42313</v>
      </c>
      <c r="B682" s="182">
        <v>6</v>
      </c>
      <c r="C682" s="20">
        <f t="shared" si="161"/>
        <v>0.6</v>
      </c>
      <c r="D682" s="20">
        <f t="shared" si="175"/>
        <v>0.45</v>
      </c>
      <c r="E682" s="20">
        <f t="shared" si="174"/>
        <v>115.9599999999988</v>
      </c>
      <c r="F682" s="21">
        <v>190000</v>
      </c>
      <c r="G682" s="22">
        <f t="shared" si="162"/>
        <v>158333.33333333334</v>
      </c>
      <c r="H682" s="23">
        <f t="shared" si="163"/>
        <v>0.15833333333333335</v>
      </c>
      <c r="I682">
        <f t="shared" si="164"/>
        <v>3000</v>
      </c>
      <c r="J682">
        <f t="shared" si="165"/>
        <v>3</v>
      </c>
      <c r="K682" s="23">
        <f t="shared" si="166"/>
        <v>6000000</v>
      </c>
      <c r="L682" s="23">
        <f t="shared" si="167"/>
        <v>6</v>
      </c>
      <c r="M682">
        <f t="shared" si="168"/>
        <v>1200</v>
      </c>
      <c r="N682" s="23">
        <f t="shared" si="169"/>
        <v>4.32</v>
      </c>
      <c r="O682" s="23">
        <f t="shared" si="160"/>
        <v>10.478333333333333</v>
      </c>
      <c r="P682" s="23">
        <f t="shared" si="170"/>
        <v>0.74845238095238109</v>
      </c>
      <c r="Q682" s="23">
        <f t="shared" si="172"/>
        <v>245.42496031746163</v>
      </c>
      <c r="R682" s="23">
        <f t="shared" si="173"/>
        <v>93.013769841269777</v>
      </c>
      <c r="S682">
        <f t="shared" si="171"/>
        <v>0</v>
      </c>
      <c r="T682">
        <f t="shared" si="171"/>
        <v>0</v>
      </c>
    </row>
    <row r="683" spans="1:20" x14ac:dyDescent="0.35">
      <c r="A683" s="181">
        <v>42314</v>
      </c>
      <c r="B683" s="182">
        <v>44.2</v>
      </c>
      <c r="C683" s="20">
        <f t="shared" si="161"/>
        <v>2.5</v>
      </c>
      <c r="D683" s="20">
        <f t="shared" si="175"/>
        <v>0.45</v>
      </c>
      <c r="E683" s="20">
        <f t="shared" si="174"/>
        <v>118.0099999999988</v>
      </c>
      <c r="F683" s="21">
        <v>190000</v>
      </c>
      <c r="G683" s="22">
        <f t="shared" si="162"/>
        <v>659722.22222222225</v>
      </c>
      <c r="H683" s="23">
        <f t="shared" si="163"/>
        <v>0.65972222222222221</v>
      </c>
      <c r="I683">
        <f t="shared" si="164"/>
        <v>12500</v>
      </c>
      <c r="J683">
        <f t="shared" si="165"/>
        <v>12.5</v>
      </c>
      <c r="K683" s="23">
        <f t="shared" si="166"/>
        <v>25000000</v>
      </c>
      <c r="L683" s="23">
        <f t="shared" si="167"/>
        <v>25</v>
      </c>
      <c r="M683">
        <f t="shared" si="168"/>
        <v>1200</v>
      </c>
      <c r="N683" s="23">
        <f t="shared" si="169"/>
        <v>4.32</v>
      </c>
      <c r="O683" s="23">
        <f t="shared" si="160"/>
        <v>29.979722222222222</v>
      </c>
      <c r="P683" s="23">
        <f t="shared" si="170"/>
        <v>2.1414087301587301</v>
      </c>
      <c r="Q683" s="23">
        <f t="shared" si="172"/>
        <v>247.56636904762036</v>
      </c>
      <c r="R683" s="23">
        <f t="shared" si="173"/>
        <v>95.155178571428507</v>
      </c>
      <c r="S683">
        <f t="shared" si="171"/>
        <v>0</v>
      </c>
      <c r="T683">
        <f t="shared" si="171"/>
        <v>0</v>
      </c>
    </row>
    <row r="684" spans="1:20" x14ac:dyDescent="0.35">
      <c r="A684" s="181">
        <v>42315</v>
      </c>
      <c r="B684" s="182">
        <v>2.2000000000000002</v>
      </c>
      <c r="C684" s="20">
        <f t="shared" si="161"/>
        <v>0.22</v>
      </c>
      <c r="D684" s="20">
        <f t="shared" si="175"/>
        <v>0.45</v>
      </c>
      <c r="E684" s="20">
        <f t="shared" si="174"/>
        <v>117.77999999999879</v>
      </c>
      <c r="F684" s="21">
        <v>190000</v>
      </c>
      <c r="G684" s="22">
        <f t="shared" si="162"/>
        <v>58055.555555555555</v>
      </c>
      <c r="H684" s="23">
        <f t="shared" si="163"/>
        <v>5.8055555555555555E-2</v>
      </c>
      <c r="I684">
        <f t="shared" si="164"/>
        <v>1100</v>
      </c>
      <c r="J684">
        <f t="shared" si="165"/>
        <v>1.1000000000000001</v>
      </c>
      <c r="K684" s="23">
        <f t="shared" si="166"/>
        <v>2200000</v>
      </c>
      <c r="L684" s="23">
        <f t="shared" si="167"/>
        <v>2.2000000000000002</v>
      </c>
      <c r="M684">
        <f t="shared" si="168"/>
        <v>1200</v>
      </c>
      <c r="N684" s="23">
        <f t="shared" si="169"/>
        <v>4.32</v>
      </c>
      <c r="O684" s="23">
        <f t="shared" si="160"/>
        <v>6.5780555555555562</v>
      </c>
      <c r="P684" s="23">
        <f t="shared" si="170"/>
        <v>0.46986111111111123</v>
      </c>
      <c r="Q684" s="23">
        <f t="shared" si="172"/>
        <v>248.03623015873146</v>
      </c>
      <c r="R684" s="23">
        <f t="shared" si="173"/>
        <v>95.625039682539622</v>
      </c>
      <c r="S684">
        <f t="shared" si="171"/>
        <v>0</v>
      </c>
      <c r="T684">
        <f t="shared" si="171"/>
        <v>0</v>
      </c>
    </row>
    <row r="685" spans="1:20" x14ac:dyDescent="0.35">
      <c r="A685" s="181">
        <v>42316</v>
      </c>
      <c r="B685" s="182">
        <v>1.6</v>
      </c>
      <c r="C685" s="20">
        <f t="shared" si="161"/>
        <v>0.16</v>
      </c>
      <c r="D685" s="20">
        <f t="shared" si="175"/>
        <v>0.45</v>
      </c>
      <c r="E685" s="20">
        <f t="shared" si="174"/>
        <v>117.48999999999879</v>
      </c>
      <c r="F685" s="21">
        <v>190000</v>
      </c>
      <c r="G685" s="22">
        <f t="shared" si="162"/>
        <v>42222.222222222226</v>
      </c>
      <c r="H685" s="23">
        <f t="shared" si="163"/>
        <v>4.2222222222222223E-2</v>
      </c>
      <c r="I685">
        <f t="shared" si="164"/>
        <v>800</v>
      </c>
      <c r="J685">
        <f t="shared" si="165"/>
        <v>0.8</v>
      </c>
      <c r="K685" s="23">
        <f t="shared" si="166"/>
        <v>1600000</v>
      </c>
      <c r="L685" s="23">
        <f t="shared" si="167"/>
        <v>1.6</v>
      </c>
      <c r="M685">
        <f t="shared" si="168"/>
        <v>1200</v>
      </c>
      <c r="N685" s="23">
        <f t="shared" si="169"/>
        <v>4.32</v>
      </c>
      <c r="O685" s="23">
        <f t="shared" si="160"/>
        <v>5.9622222222222225</v>
      </c>
      <c r="P685" s="23">
        <f t="shared" si="170"/>
        <v>0.4258730158730159</v>
      </c>
      <c r="Q685" s="23">
        <f t="shared" si="172"/>
        <v>248.46210317460447</v>
      </c>
      <c r="R685" s="23">
        <f t="shared" si="173"/>
        <v>96.050912698412631</v>
      </c>
      <c r="S685">
        <f t="shared" si="171"/>
        <v>0</v>
      </c>
      <c r="T685">
        <f t="shared" si="171"/>
        <v>0</v>
      </c>
    </row>
    <row r="686" spans="1:20" x14ac:dyDescent="0.35">
      <c r="A686" s="181">
        <v>42317</v>
      </c>
      <c r="B686" s="182">
        <v>0</v>
      </c>
      <c r="C686" s="20">
        <f t="shared" si="161"/>
        <v>0</v>
      </c>
      <c r="D686" s="20">
        <f t="shared" si="175"/>
        <v>0.45</v>
      </c>
      <c r="E686" s="20">
        <f t="shared" si="174"/>
        <v>117.03999999999878</v>
      </c>
      <c r="F686" s="21">
        <v>190000</v>
      </c>
      <c r="G686" s="22">
        <f t="shared" si="162"/>
        <v>0</v>
      </c>
      <c r="H686" s="23">
        <f t="shared" si="163"/>
        <v>0</v>
      </c>
      <c r="I686">
        <f t="shared" si="164"/>
        <v>0</v>
      </c>
      <c r="J686">
        <f t="shared" si="165"/>
        <v>0</v>
      </c>
      <c r="K686" s="23">
        <f t="shared" si="166"/>
        <v>0</v>
      </c>
      <c r="L686" s="23">
        <f t="shared" si="167"/>
        <v>0</v>
      </c>
      <c r="M686">
        <f t="shared" si="168"/>
        <v>1200</v>
      </c>
      <c r="N686" s="23">
        <f t="shared" si="169"/>
        <v>4.32</v>
      </c>
      <c r="O686" s="23">
        <f t="shared" si="160"/>
        <v>4.32</v>
      </c>
      <c r="P686" s="23">
        <f t="shared" si="170"/>
        <v>0.30857142857142861</v>
      </c>
      <c r="Q686" s="23">
        <f t="shared" si="172"/>
        <v>248.77067460317591</v>
      </c>
      <c r="R686" s="23">
        <f t="shared" si="173"/>
        <v>96.359484126984057</v>
      </c>
      <c r="S686">
        <f t="shared" si="171"/>
        <v>0</v>
      </c>
      <c r="T686">
        <f t="shared" si="171"/>
        <v>0</v>
      </c>
    </row>
    <row r="687" spans="1:20" x14ac:dyDescent="0.35">
      <c r="A687" s="181">
        <v>42318</v>
      </c>
      <c r="B687" s="182">
        <v>20.5</v>
      </c>
      <c r="C687" s="20">
        <f t="shared" si="161"/>
        <v>2.0500000000000003</v>
      </c>
      <c r="D687" s="20">
        <f t="shared" si="175"/>
        <v>0.45</v>
      </c>
      <c r="E687" s="20">
        <f t="shared" si="174"/>
        <v>118.63999999999878</v>
      </c>
      <c r="F687" s="21">
        <v>190000</v>
      </c>
      <c r="G687" s="22">
        <f t="shared" si="162"/>
        <v>540972.22222222236</v>
      </c>
      <c r="H687" s="23">
        <f t="shared" si="163"/>
        <v>0.54097222222222241</v>
      </c>
      <c r="I687">
        <f t="shared" si="164"/>
        <v>10250.000000000004</v>
      </c>
      <c r="J687">
        <f t="shared" si="165"/>
        <v>10.250000000000004</v>
      </c>
      <c r="K687" s="23">
        <f t="shared" si="166"/>
        <v>20500000.000000007</v>
      </c>
      <c r="L687" s="23">
        <f t="shared" si="167"/>
        <v>20.500000000000007</v>
      </c>
      <c r="M687">
        <f t="shared" si="168"/>
        <v>1200</v>
      </c>
      <c r="N687" s="23">
        <f t="shared" si="169"/>
        <v>4.32</v>
      </c>
      <c r="O687" s="23">
        <f t="shared" si="160"/>
        <v>25.36097222222223</v>
      </c>
      <c r="P687" s="23">
        <f t="shared" si="170"/>
        <v>1.8114980158730167</v>
      </c>
      <c r="Q687" s="23">
        <f t="shared" si="172"/>
        <v>0</v>
      </c>
      <c r="R687" s="23">
        <f t="shared" si="173"/>
        <v>98.170982142857071</v>
      </c>
      <c r="S687">
        <f t="shared" si="171"/>
        <v>1</v>
      </c>
      <c r="T687">
        <f t="shared" si="171"/>
        <v>0</v>
      </c>
    </row>
    <row r="688" spans="1:20" x14ac:dyDescent="0.35">
      <c r="A688" s="181">
        <v>42319</v>
      </c>
      <c r="B688" s="182">
        <v>18.8</v>
      </c>
      <c r="C688" s="20">
        <f t="shared" si="161"/>
        <v>1.8800000000000001</v>
      </c>
      <c r="D688" s="20">
        <f t="shared" si="175"/>
        <v>0.45</v>
      </c>
      <c r="E688" s="20">
        <f t="shared" si="174"/>
        <v>120.06999999999877</v>
      </c>
      <c r="F688" s="21">
        <v>190000</v>
      </c>
      <c r="G688" s="22">
        <f t="shared" si="162"/>
        <v>496111.11111111112</v>
      </c>
      <c r="H688" s="23">
        <f t="shared" si="163"/>
        <v>0.49611111111111111</v>
      </c>
      <c r="I688">
        <f t="shared" si="164"/>
        <v>9400.0000000000018</v>
      </c>
      <c r="J688">
        <f t="shared" si="165"/>
        <v>9.4000000000000021</v>
      </c>
      <c r="K688" s="23">
        <f t="shared" si="166"/>
        <v>18800000.000000004</v>
      </c>
      <c r="L688" s="23">
        <f t="shared" si="167"/>
        <v>18.800000000000004</v>
      </c>
      <c r="M688">
        <f t="shared" si="168"/>
        <v>1200</v>
      </c>
      <c r="N688" s="23">
        <f t="shared" si="169"/>
        <v>4.32</v>
      </c>
      <c r="O688" s="23">
        <f t="shared" si="160"/>
        <v>23.616111111111117</v>
      </c>
      <c r="P688" s="23">
        <f t="shared" si="170"/>
        <v>1.6868650793650799</v>
      </c>
      <c r="Q688" s="23">
        <f t="shared" si="172"/>
        <v>1.6868650793650799</v>
      </c>
      <c r="R688" s="23">
        <f t="shared" si="173"/>
        <v>99.857847222222148</v>
      </c>
      <c r="S688">
        <f t="shared" si="171"/>
        <v>0</v>
      </c>
      <c r="T688">
        <f t="shared" si="171"/>
        <v>0</v>
      </c>
    </row>
    <row r="689" spans="1:20" x14ac:dyDescent="0.35">
      <c r="A689" s="181">
        <v>42320</v>
      </c>
      <c r="B689" s="182">
        <v>59</v>
      </c>
      <c r="C689" s="20">
        <f t="shared" si="161"/>
        <v>2.5</v>
      </c>
      <c r="D689" s="20">
        <f t="shared" si="175"/>
        <v>0.45</v>
      </c>
      <c r="E689" s="20">
        <f t="shared" si="174"/>
        <v>122.11999999999877</v>
      </c>
      <c r="F689" s="21">
        <v>190000</v>
      </c>
      <c r="G689" s="22">
        <f t="shared" si="162"/>
        <v>659722.22222222225</v>
      </c>
      <c r="H689" s="23">
        <f t="shared" si="163"/>
        <v>0.65972222222222221</v>
      </c>
      <c r="I689">
        <f t="shared" si="164"/>
        <v>12500</v>
      </c>
      <c r="J689">
        <f t="shared" si="165"/>
        <v>12.5</v>
      </c>
      <c r="K689" s="23">
        <f t="shared" si="166"/>
        <v>25000000</v>
      </c>
      <c r="L689" s="23">
        <f t="shared" si="167"/>
        <v>25</v>
      </c>
      <c r="M689">
        <f t="shared" si="168"/>
        <v>1200</v>
      </c>
      <c r="N689" s="23">
        <f t="shared" si="169"/>
        <v>4.32</v>
      </c>
      <c r="O689" s="23">
        <f t="shared" si="160"/>
        <v>29.979722222222222</v>
      </c>
      <c r="P689" s="23">
        <f t="shared" si="170"/>
        <v>2.1414087301587301</v>
      </c>
      <c r="Q689" s="23">
        <f t="shared" si="172"/>
        <v>3.82827380952381</v>
      </c>
      <c r="R689" s="23">
        <f t="shared" si="173"/>
        <v>0</v>
      </c>
      <c r="S689">
        <f t="shared" si="171"/>
        <v>0</v>
      </c>
      <c r="T689">
        <f t="shared" si="171"/>
        <v>1</v>
      </c>
    </row>
    <row r="690" spans="1:20" x14ac:dyDescent="0.35">
      <c r="A690" s="181">
        <v>42321</v>
      </c>
      <c r="B690" s="182">
        <v>11.4</v>
      </c>
      <c r="C690" s="20">
        <f t="shared" si="161"/>
        <v>1.1400000000000001</v>
      </c>
      <c r="D690" s="20">
        <f t="shared" si="175"/>
        <v>0.45</v>
      </c>
      <c r="E690" s="20">
        <f t="shared" si="174"/>
        <v>122.80999999999877</v>
      </c>
      <c r="F690" s="21">
        <v>190000</v>
      </c>
      <c r="G690" s="22">
        <f t="shared" si="162"/>
        <v>300833.33333333337</v>
      </c>
      <c r="H690" s="23">
        <f t="shared" si="163"/>
        <v>0.3008333333333334</v>
      </c>
      <c r="I690">
        <f t="shared" si="164"/>
        <v>5700.0000000000018</v>
      </c>
      <c r="J690">
        <f t="shared" si="165"/>
        <v>5.700000000000002</v>
      </c>
      <c r="K690" s="23">
        <f t="shared" si="166"/>
        <v>11400000.000000004</v>
      </c>
      <c r="L690" s="23">
        <f t="shared" si="167"/>
        <v>11.400000000000004</v>
      </c>
      <c r="M690">
        <f t="shared" si="168"/>
        <v>1200</v>
      </c>
      <c r="N690" s="23">
        <f t="shared" si="169"/>
        <v>4.32</v>
      </c>
      <c r="O690" s="23">
        <f t="shared" si="160"/>
        <v>16.020833333333339</v>
      </c>
      <c r="P690" s="23">
        <f t="shared" si="170"/>
        <v>1.1443452380952386</v>
      </c>
      <c r="Q690" s="23">
        <f t="shared" si="172"/>
        <v>4.9726190476190482</v>
      </c>
      <c r="R690" s="23">
        <f t="shared" si="173"/>
        <v>1.1443452380952386</v>
      </c>
      <c r="S690">
        <f t="shared" si="171"/>
        <v>0</v>
      </c>
      <c r="T690">
        <f t="shared" si="171"/>
        <v>0</v>
      </c>
    </row>
    <row r="691" spans="1:20" x14ac:dyDescent="0.35">
      <c r="A691" s="181">
        <v>42322</v>
      </c>
      <c r="B691" s="182">
        <v>0.6</v>
      </c>
      <c r="C691" s="20">
        <f t="shared" si="161"/>
        <v>0.06</v>
      </c>
      <c r="D691" s="20">
        <f t="shared" si="175"/>
        <v>0.45</v>
      </c>
      <c r="E691" s="20">
        <f t="shared" si="174"/>
        <v>122.41999999999877</v>
      </c>
      <c r="F691" s="21">
        <v>190000</v>
      </c>
      <c r="G691" s="22">
        <f t="shared" si="162"/>
        <v>15833.333333333334</v>
      </c>
      <c r="H691" s="23">
        <f t="shared" si="163"/>
        <v>1.5833333333333335E-2</v>
      </c>
      <c r="I691">
        <f t="shared" si="164"/>
        <v>300</v>
      </c>
      <c r="J691">
        <f t="shared" si="165"/>
        <v>0.3</v>
      </c>
      <c r="K691" s="23">
        <f t="shared" si="166"/>
        <v>600000</v>
      </c>
      <c r="L691" s="23">
        <f t="shared" si="167"/>
        <v>0.6</v>
      </c>
      <c r="M691">
        <f t="shared" si="168"/>
        <v>1200</v>
      </c>
      <c r="N691" s="23">
        <f t="shared" si="169"/>
        <v>4.32</v>
      </c>
      <c r="O691" s="23">
        <f t="shared" si="160"/>
        <v>4.9358333333333331</v>
      </c>
      <c r="P691" s="23">
        <f t="shared" si="170"/>
        <v>0.35255952380952382</v>
      </c>
      <c r="Q691" s="23">
        <f t="shared" si="172"/>
        <v>5.3251785714285722</v>
      </c>
      <c r="R691" s="23">
        <f t="shared" si="173"/>
        <v>1.4969047619047624</v>
      </c>
      <c r="S691">
        <f t="shared" si="171"/>
        <v>0</v>
      </c>
      <c r="T691">
        <f t="shared" si="171"/>
        <v>0</v>
      </c>
    </row>
    <row r="692" spans="1:20" x14ac:dyDescent="0.35">
      <c r="A692" s="181">
        <v>42323</v>
      </c>
      <c r="B692" s="182">
        <v>6</v>
      </c>
      <c r="C692" s="20">
        <f t="shared" si="161"/>
        <v>0.6</v>
      </c>
      <c r="D692" s="20">
        <f t="shared" si="175"/>
        <v>0.45</v>
      </c>
      <c r="E692" s="20">
        <f t="shared" si="174"/>
        <v>122.56999999999876</v>
      </c>
      <c r="F692" s="21">
        <v>190000</v>
      </c>
      <c r="G692" s="22">
        <f t="shared" si="162"/>
        <v>158333.33333333334</v>
      </c>
      <c r="H692" s="23">
        <f t="shared" si="163"/>
        <v>0.15833333333333335</v>
      </c>
      <c r="I692">
        <f t="shared" si="164"/>
        <v>3000</v>
      </c>
      <c r="J692">
        <f t="shared" si="165"/>
        <v>3</v>
      </c>
      <c r="K692" s="23">
        <f t="shared" si="166"/>
        <v>6000000</v>
      </c>
      <c r="L692" s="23">
        <f t="shared" si="167"/>
        <v>6</v>
      </c>
      <c r="M692">
        <f t="shared" si="168"/>
        <v>1200</v>
      </c>
      <c r="N692" s="23">
        <f t="shared" si="169"/>
        <v>4.32</v>
      </c>
      <c r="O692" s="23">
        <f t="shared" si="160"/>
        <v>10.478333333333333</v>
      </c>
      <c r="P692" s="23">
        <f t="shared" si="170"/>
        <v>0.74845238095238109</v>
      </c>
      <c r="Q692" s="23">
        <f t="shared" si="172"/>
        <v>6.0736309523809533</v>
      </c>
      <c r="R692" s="23">
        <f t="shared" si="173"/>
        <v>2.2453571428571433</v>
      </c>
      <c r="S692">
        <f t="shared" si="171"/>
        <v>0</v>
      </c>
      <c r="T692">
        <f t="shared" si="171"/>
        <v>0</v>
      </c>
    </row>
    <row r="693" spans="1:20" x14ac:dyDescent="0.35">
      <c r="A693" s="181">
        <v>42324</v>
      </c>
      <c r="B693" s="182">
        <v>55.4</v>
      </c>
      <c r="C693" s="20">
        <f t="shared" si="161"/>
        <v>2.5</v>
      </c>
      <c r="D693" s="20">
        <f t="shared" si="175"/>
        <v>0.45</v>
      </c>
      <c r="E693" s="20">
        <f t="shared" si="174"/>
        <v>124.61999999999875</v>
      </c>
      <c r="F693" s="21">
        <v>190000</v>
      </c>
      <c r="G693" s="22">
        <f t="shared" si="162"/>
        <v>659722.22222222225</v>
      </c>
      <c r="H693" s="23">
        <f t="shared" si="163"/>
        <v>0.65972222222222221</v>
      </c>
      <c r="I693">
        <f t="shared" si="164"/>
        <v>12500</v>
      </c>
      <c r="J693">
        <f t="shared" si="165"/>
        <v>12.5</v>
      </c>
      <c r="K693" s="23">
        <f t="shared" si="166"/>
        <v>25000000</v>
      </c>
      <c r="L693" s="23">
        <f t="shared" si="167"/>
        <v>25</v>
      </c>
      <c r="M693">
        <f t="shared" si="168"/>
        <v>1200</v>
      </c>
      <c r="N693" s="23">
        <f t="shared" si="169"/>
        <v>4.32</v>
      </c>
      <c r="O693" s="23">
        <f t="shared" si="160"/>
        <v>29.979722222222222</v>
      </c>
      <c r="P693" s="23">
        <f t="shared" si="170"/>
        <v>2.1414087301587301</v>
      </c>
      <c r="Q693" s="23">
        <f t="shared" si="172"/>
        <v>8.2150396825396825</v>
      </c>
      <c r="R693" s="23">
        <f t="shared" si="173"/>
        <v>4.3867658730158734</v>
      </c>
      <c r="S693">
        <f t="shared" si="171"/>
        <v>0</v>
      </c>
      <c r="T693">
        <f t="shared" si="171"/>
        <v>0</v>
      </c>
    </row>
    <row r="694" spans="1:20" x14ac:dyDescent="0.35">
      <c r="A694" s="181">
        <v>42325</v>
      </c>
      <c r="B694" s="182">
        <v>6.2</v>
      </c>
      <c r="C694" s="20">
        <f t="shared" si="161"/>
        <v>0.62</v>
      </c>
      <c r="D694" s="20">
        <f t="shared" si="175"/>
        <v>0.45</v>
      </c>
      <c r="E694" s="20">
        <f t="shared" si="174"/>
        <v>124.78999999999876</v>
      </c>
      <c r="F694" s="21">
        <v>190000</v>
      </c>
      <c r="G694" s="22">
        <f t="shared" si="162"/>
        <v>163611.11111111112</v>
      </c>
      <c r="H694" s="23">
        <f t="shared" si="163"/>
        <v>0.16361111111111112</v>
      </c>
      <c r="I694">
        <f t="shared" si="164"/>
        <v>3100</v>
      </c>
      <c r="J694">
        <f t="shared" si="165"/>
        <v>3.1</v>
      </c>
      <c r="K694" s="23">
        <f t="shared" si="166"/>
        <v>6200000</v>
      </c>
      <c r="L694" s="23">
        <f t="shared" si="167"/>
        <v>6.2</v>
      </c>
      <c r="M694">
        <f t="shared" si="168"/>
        <v>1200</v>
      </c>
      <c r="N694" s="23">
        <f t="shared" si="169"/>
        <v>4.32</v>
      </c>
      <c r="O694" s="23">
        <f t="shared" si="160"/>
        <v>10.683611111111111</v>
      </c>
      <c r="P694" s="23">
        <f t="shared" si="170"/>
        <v>0.76311507936507939</v>
      </c>
      <c r="Q694" s="23">
        <f t="shared" si="172"/>
        <v>8.9781547619047615</v>
      </c>
      <c r="R694" s="23">
        <f t="shared" si="173"/>
        <v>5.1498809523809523</v>
      </c>
      <c r="S694">
        <f t="shared" si="171"/>
        <v>0</v>
      </c>
      <c r="T694">
        <f t="shared" si="171"/>
        <v>0</v>
      </c>
    </row>
    <row r="695" spans="1:20" x14ac:dyDescent="0.35">
      <c r="A695" s="181">
        <v>42326</v>
      </c>
      <c r="B695" s="182">
        <v>0</v>
      </c>
      <c r="C695" s="20">
        <f t="shared" si="161"/>
        <v>0</v>
      </c>
      <c r="D695" s="20">
        <f t="shared" si="175"/>
        <v>0.45</v>
      </c>
      <c r="E695" s="20">
        <f t="shared" si="174"/>
        <v>124.33999999999875</v>
      </c>
      <c r="F695" s="21">
        <v>190000</v>
      </c>
      <c r="G695" s="22">
        <f t="shared" si="162"/>
        <v>0</v>
      </c>
      <c r="H695" s="23">
        <f t="shared" si="163"/>
        <v>0</v>
      </c>
      <c r="I695">
        <f t="shared" si="164"/>
        <v>0</v>
      </c>
      <c r="J695">
        <f t="shared" si="165"/>
        <v>0</v>
      </c>
      <c r="K695" s="23">
        <f t="shared" si="166"/>
        <v>0</v>
      </c>
      <c r="L695" s="23">
        <f t="shared" si="167"/>
        <v>0</v>
      </c>
      <c r="M695">
        <f t="shared" si="168"/>
        <v>1200</v>
      </c>
      <c r="N695" s="23">
        <f t="shared" si="169"/>
        <v>4.32</v>
      </c>
      <c r="O695" s="23">
        <f t="shared" si="160"/>
        <v>4.32</v>
      </c>
      <c r="P695" s="23">
        <f t="shared" si="170"/>
        <v>0.30857142857142861</v>
      </c>
      <c r="Q695" s="23">
        <f t="shared" si="172"/>
        <v>9.2867261904761893</v>
      </c>
      <c r="R695" s="23">
        <f t="shared" si="173"/>
        <v>5.4584523809523811</v>
      </c>
      <c r="S695">
        <f t="shared" si="171"/>
        <v>0</v>
      </c>
      <c r="T695">
        <f t="shared" si="171"/>
        <v>0</v>
      </c>
    </row>
    <row r="696" spans="1:20" x14ac:dyDescent="0.35">
      <c r="A696" s="181">
        <v>42327</v>
      </c>
      <c r="B696" s="182">
        <v>0</v>
      </c>
      <c r="C696" s="20">
        <f t="shared" si="161"/>
        <v>0</v>
      </c>
      <c r="D696" s="20">
        <f t="shared" si="175"/>
        <v>0.45</v>
      </c>
      <c r="E696" s="20">
        <f t="shared" si="174"/>
        <v>123.88999999999875</v>
      </c>
      <c r="F696" s="21">
        <v>190000</v>
      </c>
      <c r="G696" s="22">
        <f t="shared" si="162"/>
        <v>0</v>
      </c>
      <c r="H696" s="23">
        <f t="shared" si="163"/>
        <v>0</v>
      </c>
      <c r="I696">
        <f t="shared" si="164"/>
        <v>0</v>
      </c>
      <c r="J696">
        <f t="shared" si="165"/>
        <v>0</v>
      </c>
      <c r="K696" s="23">
        <f t="shared" si="166"/>
        <v>0</v>
      </c>
      <c r="L696" s="23">
        <f t="shared" si="167"/>
        <v>0</v>
      </c>
      <c r="M696">
        <f t="shared" si="168"/>
        <v>1200</v>
      </c>
      <c r="N696" s="23">
        <f t="shared" si="169"/>
        <v>4.32</v>
      </c>
      <c r="O696" s="23">
        <f t="shared" si="160"/>
        <v>4.32</v>
      </c>
      <c r="P696" s="23">
        <f t="shared" si="170"/>
        <v>0.30857142857142861</v>
      </c>
      <c r="Q696" s="23">
        <f t="shared" si="172"/>
        <v>9.5952976190476171</v>
      </c>
      <c r="R696" s="23">
        <f t="shared" si="173"/>
        <v>5.7670238095238098</v>
      </c>
      <c r="S696">
        <f t="shared" si="171"/>
        <v>0</v>
      </c>
      <c r="T696">
        <f t="shared" si="171"/>
        <v>0</v>
      </c>
    </row>
    <row r="697" spans="1:20" x14ac:dyDescent="0.35">
      <c r="A697" s="181">
        <v>42328</v>
      </c>
      <c r="B697" s="182">
        <v>0</v>
      </c>
      <c r="C697" s="20">
        <f t="shared" si="161"/>
        <v>0</v>
      </c>
      <c r="D697" s="20">
        <f t="shared" si="175"/>
        <v>0.45</v>
      </c>
      <c r="E697" s="20">
        <f t="shared" si="174"/>
        <v>123.43999999999875</v>
      </c>
      <c r="F697" s="21">
        <v>190000</v>
      </c>
      <c r="G697" s="22">
        <f t="shared" si="162"/>
        <v>0</v>
      </c>
      <c r="H697" s="23">
        <f t="shared" si="163"/>
        <v>0</v>
      </c>
      <c r="I697">
        <f t="shared" si="164"/>
        <v>0</v>
      </c>
      <c r="J697">
        <f t="shared" si="165"/>
        <v>0</v>
      </c>
      <c r="K697" s="23">
        <f t="shared" si="166"/>
        <v>0</v>
      </c>
      <c r="L697" s="23">
        <f t="shared" si="167"/>
        <v>0</v>
      </c>
      <c r="M697">
        <f t="shared" si="168"/>
        <v>1200</v>
      </c>
      <c r="N697" s="23">
        <f t="shared" si="169"/>
        <v>4.32</v>
      </c>
      <c r="O697" s="23">
        <f t="shared" si="160"/>
        <v>4.32</v>
      </c>
      <c r="P697" s="23">
        <f t="shared" si="170"/>
        <v>0.30857142857142861</v>
      </c>
      <c r="Q697" s="23">
        <f t="shared" si="172"/>
        <v>9.903869047619045</v>
      </c>
      <c r="R697" s="23">
        <f t="shared" si="173"/>
        <v>6.0755952380952385</v>
      </c>
      <c r="S697">
        <f t="shared" si="171"/>
        <v>0</v>
      </c>
      <c r="T697">
        <f t="shared" si="171"/>
        <v>0</v>
      </c>
    </row>
    <row r="698" spans="1:20" x14ac:dyDescent="0.35">
      <c r="A698" s="181">
        <v>42329</v>
      </c>
      <c r="B698" s="182">
        <v>0</v>
      </c>
      <c r="C698" s="20">
        <f t="shared" si="161"/>
        <v>0</v>
      </c>
      <c r="D698" s="20">
        <f t="shared" si="175"/>
        <v>0.45</v>
      </c>
      <c r="E698" s="20">
        <f t="shared" si="174"/>
        <v>122.98999999999874</v>
      </c>
      <c r="F698" s="21">
        <v>190000</v>
      </c>
      <c r="G698" s="22">
        <f t="shared" si="162"/>
        <v>0</v>
      </c>
      <c r="H698" s="23">
        <f t="shared" si="163"/>
        <v>0</v>
      </c>
      <c r="I698">
        <f t="shared" si="164"/>
        <v>0</v>
      </c>
      <c r="J698">
        <f t="shared" si="165"/>
        <v>0</v>
      </c>
      <c r="K698" s="23">
        <f t="shared" si="166"/>
        <v>0</v>
      </c>
      <c r="L698" s="23">
        <f t="shared" si="167"/>
        <v>0</v>
      </c>
      <c r="M698">
        <f t="shared" si="168"/>
        <v>1200</v>
      </c>
      <c r="N698" s="23">
        <f t="shared" si="169"/>
        <v>4.32</v>
      </c>
      <c r="O698" s="23">
        <f t="shared" si="160"/>
        <v>4.32</v>
      </c>
      <c r="P698" s="23">
        <f t="shared" si="170"/>
        <v>0.30857142857142861</v>
      </c>
      <c r="Q698" s="23">
        <f t="shared" si="172"/>
        <v>10.212440476190473</v>
      </c>
      <c r="R698" s="23">
        <f t="shared" si="173"/>
        <v>6.3841666666666672</v>
      </c>
      <c r="S698">
        <f t="shared" si="171"/>
        <v>0</v>
      </c>
      <c r="T698">
        <f t="shared" si="171"/>
        <v>0</v>
      </c>
    </row>
    <row r="699" spans="1:20" x14ac:dyDescent="0.35">
      <c r="A699" s="181">
        <v>42330</v>
      </c>
      <c r="B699" s="182">
        <v>0</v>
      </c>
      <c r="C699" s="20">
        <f t="shared" si="161"/>
        <v>0</v>
      </c>
      <c r="D699" s="20">
        <f t="shared" si="175"/>
        <v>0.45</v>
      </c>
      <c r="E699" s="20">
        <f t="shared" si="174"/>
        <v>122.53999999999874</v>
      </c>
      <c r="F699" s="21">
        <v>190000</v>
      </c>
      <c r="G699" s="22">
        <f t="shared" si="162"/>
        <v>0</v>
      </c>
      <c r="H699" s="23">
        <f t="shared" si="163"/>
        <v>0</v>
      </c>
      <c r="I699">
        <f t="shared" si="164"/>
        <v>0</v>
      </c>
      <c r="J699">
        <f t="shared" si="165"/>
        <v>0</v>
      </c>
      <c r="K699" s="23">
        <f t="shared" si="166"/>
        <v>0</v>
      </c>
      <c r="L699" s="23">
        <f t="shared" si="167"/>
        <v>0</v>
      </c>
      <c r="M699">
        <f t="shared" si="168"/>
        <v>1200</v>
      </c>
      <c r="N699" s="23">
        <f t="shared" si="169"/>
        <v>4.32</v>
      </c>
      <c r="O699" s="23">
        <f t="shared" si="160"/>
        <v>4.32</v>
      </c>
      <c r="P699" s="23">
        <f t="shared" si="170"/>
        <v>0.30857142857142861</v>
      </c>
      <c r="Q699" s="23">
        <f t="shared" si="172"/>
        <v>10.521011904761901</v>
      </c>
      <c r="R699" s="23">
        <f t="shared" si="173"/>
        <v>6.6927380952380959</v>
      </c>
      <c r="S699">
        <f t="shared" si="171"/>
        <v>0</v>
      </c>
      <c r="T699">
        <f t="shared" si="171"/>
        <v>0</v>
      </c>
    </row>
    <row r="700" spans="1:20" x14ac:dyDescent="0.35">
      <c r="A700" s="181">
        <v>42331</v>
      </c>
      <c r="B700" s="182">
        <v>0</v>
      </c>
      <c r="C700" s="20">
        <f t="shared" si="161"/>
        <v>0</v>
      </c>
      <c r="D700" s="20">
        <f t="shared" si="175"/>
        <v>0.45</v>
      </c>
      <c r="E700" s="20">
        <f t="shared" si="174"/>
        <v>122.08999999999874</v>
      </c>
      <c r="F700" s="21">
        <v>190000</v>
      </c>
      <c r="G700" s="22">
        <f t="shared" si="162"/>
        <v>0</v>
      </c>
      <c r="H700" s="23">
        <f t="shared" si="163"/>
        <v>0</v>
      </c>
      <c r="I700">
        <f t="shared" si="164"/>
        <v>0</v>
      </c>
      <c r="J700">
        <f t="shared" si="165"/>
        <v>0</v>
      </c>
      <c r="K700" s="23">
        <f t="shared" si="166"/>
        <v>0</v>
      </c>
      <c r="L700" s="23">
        <f t="shared" si="167"/>
        <v>0</v>
      </c>
      <c r="M700">
        <f t="shared" si="168"/>
        <v>1200</v>
      </c>
      <c r="N700" s="23">
        <f t="shared" si="169"/>
        <v>4.32</v>
      </c>
      <c r="O700" s="23">
        <f t="shared" si="160"/>
        <v>4.32</v>
      </c>
      <c r="P700" s="23">
        <f t="shared" si="170"/>
        <v>0.30857142857142861</v>
      </c>
      <c r="Q700" s="23">
        <f t="shared" si="172"/>
        <v>10.829583333333328</v>
      </c>
      <c r="R700" s="23">
        <f t="shared" si="173"/>
        <v>7.0013095238095246</v>
      </c>
      <c r="S700">
        <f t="shared" si="171"/>
        <v>0</v>
      </c>
      <c r="T700">
        <f t="shared" si="171"/>
        <v>0</v>
      </c>
    </row>
    <row r="701" spans="1:20" x14ac:dyDescent="0.35">
      <c r="A701" s="181">
        <v>42332</v>
      </c>
      <c r="B701" s="182">
        <v>0</v>
      </c>
      <c r="C701" s="20">
        <f t="shared" si="161"/>
        <v>0</v>
      </c>
      <c r="D701" s="20">
        <f t="shared" si="175"/>
        <v>0.45</v>
      </c>
      <c r="E701" s="20">
        <f t="shared" si="174"/>
        <v>121.63999999999874</v>
      </c>
      <c r="F701" s="21">
        <v>190000</v>
      </c>
      <c r="G701" s="22">
        <f t="shared" si="162"/>
        <v>0</v>
      </c>
      <c r="H701" s="23">
        <f t="shared" si="163"/>
        <v>0</v>
      </c>
      <c r="I701">
        <f t="shared" si="164"/>
        <v>0</v>
      </c>
      <c r="J701">
        <f t="shared" si="165"/>
        <v>0</v>
      </c>
      <c r="K701" s="23">
        <f t="shared" si="166"/>
        <v>0</v>
      </c>
      <c r="L701" s="23">
        <f t="shared" si="167"/>
        <v>0</v>
      </c>
      <c r="M701">
        <f t="shared" si="168"/>
        <v>1200</v>
      </c>
      <c r="N701" s="23">
        <f t="shared" si="169"/>
        <v>4.32</v>
      </c>
      <c r="O701" s="23">
        <f t="shared" si="160"/>
        <v>4.32</v>
      </c>
      <c r="P701" s="23">
        <f t="shared" si="170"/>
        <v>0.30857142857142861</v>
      </c>
      <c r="Q701" s="23">
        <f t="shared" si="172"/>
        <v>11.138154761904756</v>
      </c>
      <c r="R701" s="23">
        <f t="shared" si="173"/>
        <v>7.3098809523809534</v>
      </c>
      <c r="S701">
        <f t="shared" si="171"/>
        <v>0</v>
      </c>
      <c r="T701">
        <f t="shared" si="171"/>
        <v>0</v>
      </c>
    </row>
    <row r="702" spans="1:20" x14ac:dyDescent="0.35">
      <c r="A702" s="181">
        <v>42333</v>
      </c>
      <c r="B702" s="182">
        <v>0</v>
      </c>
      <c r="C702" s="20">
        <f t="shared" si="161"/>
        <v>0</v>
      </c>
      <c r="D702" s="20">
        <f t="shared" si="175"/>
        <v>0.45</v>
      </c>
      <c r="E702" s="20">
        <f t="shared" si="174"/>
        <v>121.18999999999873</v>
      </c>
      <c r="F702" s="21">
        <v>190000</v>
      </c>
      <c r="G702" s="22">
        <f t="shared" si="162"/>
        <v>0</v>
      </c>
      <c r="H702" s="23">
        <f t="shared" si="163"/>
        <v>0</v>
      </c>
      <c r="I702">
        <f t="shared" si="164"/>
        <v>0</v>
      </c>
      <c r="J702">
        <f t="shared" si="165"/>
        <v>0</v>
      </c>
      <c r="K702" s="23">
        <f t="shared" si="166"/>
        <v>0</v>
      </c>
      <c r="L702" s="23">
        <f t="shared" si="167"/>
        <v>0</v>
      </c>
      <c r="M702">
        <f t="shared" si="168"/>
        <v>1200</v>
      </c>
      <c r="N702" s="23">
        <f t="shared" si="169"/>
        <v>4.32</v>
      </c>
      <c r="O702" s="23">
        <f t="shared" si="160"/>
        <v>4.32</v>
      </c>
      <c r="P702" s="23">
        <f t="shared" si="170"/>
        <v>0.30857142857142861</v>
      </c>
      <c r="Q702" s="23">
        <f t="shared" si="172"/>
        <v>11.446726190476184</v>
      </c>
      <c r="R702" s="23">
        <f t="shared" si="173"/>
        <v>7.6184523809523821</v>
      </c>
      <c r="S702">
        <f t="shared" si="171"/>
        <v>0</v>
      </c>
      <c r="T702">
        <f t="shared" si="171"/>
        <v>0</v>
      </c>
    </row>
    <row r="703" spans="1:20" x14ac:dyDescent="0.35">
      <c r="A703" s="181">
        <v>42334</v>
      </c>
      <c r="B703" s="182">
        <v>0</v>
      </c>
      <c r="C703" s="20">
        <f t="shared" si="161"/>
        <v>0</v>
      </c>
      <c r="D703" s="20">
        <f t="shared" si="175"/>
        <v>0.45</v>
      </c>
      <c r="E703" s="20">
        <f t="shared" si="174"/>
        <v>120.73999999999873</v>
      </c>
      <c r="F703" s="21">
        <v>190000</v>
      </c>
      <c r="G703" s="22">
        <f t="shared" si="162"/>
        <v>0</v>
      </c>
      <c r="H703" s="23">
        <f t="shared" si="163"/>
        <v>0</v>
      </c>
      <c r="I703">
        <f t="shared" si="164"/>
        <v>0</v>
      </c>
      <c r="J703">
        <f t="shared" si="165"/>
        <v>0</v>
      </c>
      <c r="K703" s="23">
        <f t="shared" si="166"/>
        <v>0</v>
      </c>
      <c r="L703" s="23">
        <f t="shared" si="167"/>
        <v>0</v>
      </c>
      <c r="M703">
        <f t="shared" si="168"/>
        <v>1200</v>
      </c>
      <c r="N703" s="23">
        <f t="shared" si="169"/>
        <v>4.32</v>
      </c>
      <c r="O703" s="23">
        <f t="shared" si="160"/>
        <v>4.32</v>
      </c>
      <c r="P703" s="23">
        <f t="shared" si="170"/>
        <v>0.30857142857142861</v>
      </c>
      <c r="Q703" s="23">
        <f t="shared" si="172"/>
        <v>11.755297619047612</v>
      </c>
      <c r="R703" s="23">
        <f t="shared" si="173"/>
        <v>7.9270238095238108</v>
      </c>
      <c r="S703">
        <f t="shared" si="171"/>
        <v>0</v>
      </c>
      <c r="T703">
        <f t="shared" si="171"/>
        <v>0</v>
      </c>
    </row>
    <row r="704" spans="1:20" x14ac:dyDescent="0.35">
      <c r="A704" s="181">
        <v>42335</v>
      </c>
      <c r="B704" s="182">
        <v>0</v>
      </c>
      <c r="C704" s="20">
        <f t="shared" si="161"/>
        <v>0</v>
      </c>
      <c r="D704" s="20">
        <f t="shared" si="175"/>
        <v>0.45</v>
      </c>
      <c r="E704" s="20">
        <f t="shared" si="174"/>
        <v>120.28999999999873</v>
      </c>
      <c r="F704" s="21">
        <v>190000</v>
      </c>
      <c r="G704" s="22">
        <f t="shared" si="162"/>
        <v>0</v>
      </c>
      <c r="H704" s="23">
        <f t="shared" si="163"/>
        <v>0</v>
      </c>
      <c r="I704">
        <f t="shared" si="164"/>
        <v>0</v>
      </c>
      <c r="J704">
        <f t="shared" si="165"/>
        <v>0</v>
      </c>
      <c r="K704" s="23">
        <f t="shared" si="166"/>
        <v>0</v>
      </c>
      <c r="L704" s="23">
        <f t="shared" si="167"/>
        <v>0</v>
      </c>
      <c r="M704">
        <f t="shared" si="168"/>
        <v>1200</v>
      </c>
      <c r="N704" s="23">
        <f t="shared" si="169"/>
        <v>4.32</v>
      </c>
      <c r="O704" s="23">
        <f t="shared" si="160"/>
        <v>4.32</v>
      </c>
      <c r="P704" s="23">
        <f t="shared" si="170"/>
        <v>0.30857142857142861</v>
      </c>
      <c r="Q704" s="23">
        <f t="shared" si="172"/>
        <v>12.06386904761904</v>
      </c>
      <c r="R704" s="23">
        <f t="shared" si="173"/>
        <v>8.2355952380952395</v>
      </c>
      <c r="S704">
        <f t="shared" si="171"/>
        <v>0</v>
      </c>
      <c r="T704">
        <f t="shared" si="171"/>
        <v>0</v>
      </c>
    </row>
    <row r="705" spans="1:20" x14ac:dyDescent="0.35">
      <c r="A705" s="181">
        <v>42336</v>
      </c>
      <c r="B705" s="182">
        <v>0</v>
      </c>
      <c r="C705" s="20">
        <f t="shared" si="161"/>
        <v>0</v>
      </c>
      <c r="D705" s="20">
        <f t="shared" si="175"/>
        <v>0.45</v>
      </c>
      <c r="E705" s="20">
        <f t="shared" si="174"/>
        <v>119.83999999999872</v>
      </c>
      <c r="F705" s="21">
        <v>190000</v>
      </c>
      <c r="G705" s="22">
        <f t="shared" si="162"/>
        <v>0</v>
      </c>
      <c r="H705" s="23">
        <f t="shared" si="163"/>
        <v>0</v>
      </c>
      <c r="I705">
        <f t="shared" si="164"/>
        <v>0</v>
      </c>
      <c r="J705">
        <f t="shared" si="165"/>
        <v>0</v>
      </c>
      <c r="K705" s="23">
        <f t="shared" si="166"/>
        <v>0</v>
      </c>
      <c r="L705" s="23">
        <f t="shared" si="167"/>
        <v>0</v>
      </c>
      <c r="M705">
        <f t="shared" si="168"/>
        <v>1200</v>
      </c>
      <c r="N705" s="23">
        <f t="shared" si="169"/>
        <v>4.32</v>
      </c>
      <c r="O705" s="23">
        <f t="shared" si="160"/>
        <v>4.32</v>
      </c>
      <c r="P705" s="23">
        <f t="shared" si="170"/>
        <v>0.30857142857142861</v>
      </c>
      <c r="Q705" s="23">
        <f t="shared" si="172"/>
        <v>12.372440476190468</v>
      </c>
      <c r="R705" s="23">
        <f t="shared" si="173"/>
        <v>8.5441666666666674</v>
      </c>
      <c r="S705">
        <f t="shared" si="171"/>
        <v>0</v>
      </c>
      <c r="T705">
        <f t="shared" si="171"/>
        <v>0</v>
      </c>
    </row>
    <row r="706" spans="1:20" x14ac:dyDescent="0.35">
      <c r="A706" s="181">
        <v>42337</v>
      </c>
      <c r="B706" s="182">
        <v>0</v>
      </c>
      <c r="C706" s="20">
        <f t="shared" si="161"/>
        <v>0</v>
      </c>
      <c r="D706" s="20">
        <f t="shared" si="175"/>
        <v>0.45</v>
      </c>
      <c r="E706" s="20">
        <f t="shared" si="174"/>
        <v>119.38999999999872</v>
      </c>
      <c r="F706" s="21">
        <v>190000</v>
      </c>
      <c r="G706" s="22">
        <f t="shared" si="162"/>
        <v>0</v>
      </c>
      <c r="H706" s="23">
        <f t="shared" si="163"/>
        <v>0</v>
      </c>
      <c r="I706">
        <f t="shared" si="164"/>
        <v>0</v>
      </c>
      <c r="J706">
        <f t="shared" si="165"/>
        <v>0</v>
      </c>
      <c r="K706" s="23">
        <f t="shared" si="166"/>
        <v>0</v>
      </c>
      <c r="L706" s="23">
        <f t="shared" si="167"/>
        <v>0</v>
      </c>
      <c r="M706">
        <f t="shared" si="168"/>
        <v>1200</v>
      </c>
      <c r="N706" s="23">
        <f t="shared" si="169"/>
        <v>4.32</v>
      </c>
      <c r="O706" s="23">
        <f t="shared" si="160"/>
        <v>4.32</v>
      </c>
      <c r="P706" s="23">
        <f t="shared" si="170"/>
        <v>0.30857142857142861</v>
      </c>
      <c r="Q706" s="23">
        <f t="shared" si="172"/>
        <v>12.681011904761895</v>
      </c>
      <c r="R706" s="23">
        <f t="shared" si="173"/>
        <v>8.8527380952380952</v>
      </c>
      <c r="S706">
        <f t="shared" si="171"/>
        <v>0</v>
      </c>
      <c r="T706">
        <f t="shared" si="171"/>
        <v>0</v>
      </c>
    </row>
    <row r="707" spans="1:20" x14ac:dyDescent="0.35">
      <c r="A707" s="181">
        <v>42338</v>
      </c>
      <c r="B707" s="182">
        <v>13</v>
      </c>
      <c r="C707" s="20">
        <f t="shared" si="161"/>
        <v>1.3</v>
      </c>
      <c r="D707" s="20">
        <f t="shared" si="175"/>
        <v>0.45</v>
      </c>
      <c r="E707" s="20">
        <f t="shared" si="174"/>
        <v>120.23999999999872</v>
      </c>
      <c r="F707" s="21">
        <v>190000</v>
      </c>
      <c r="G707" s="22">
        <f t="shared" si="162"/>
        <v>343055.55555555556</v>
      </c>
      <c r="H707" s="23">
        <f t="shared" si="163"/>
        <v>0.34305555555555556</v>
      </c>
      <c r="I707">
        <f t="shared" si="164"/>
        <v>6500</v>
      </c>
      <c r="J707">
        <f t="shared" si="165"/>
        <v>6.5</v>
      </c>
      <c r="K707" s="23">
        <f t="shared" si="166"/>
        <v>13000000</v>
      </c>
      <c r="L707" s="23">
        <f t="shared" si="167"/>
        <v>13</v>
      </c>
      <c r="M707">
        <f t="shared" si="168"/>
        <v>1200</v>
      </c>
      <c r="N707" s="23">
        <f t="shared" si="169"/>
        <v>4.32</v>
      </c>
      <c r="O707" s="23">
        <f t="shared" si="160"/>
        <v>17.663055555555555</v>
      </c>
      <c r="P707" s="23">
        <f t="shared" si="170"/>
        <v>1.2616468253968256</v>
      </c>
      <c r="Q707" s="23">
        <f t="shared" si="172"/>
        <v>13.942658730158721</v>
      </c>
      <c r="R707" s="23">
        <f t="shared" si="173"/>
        <v>10.114384920634921</v>
      </c>
      <c r="S707">
        <f t="shared" si="171"/>
        <v>0</v>
      </c>
      <c r="T707">
        <f t="shared" si="171"/>
        <v>0</v>
      </c>
    </row>
    <row r="708" spans="1:20" x14ac:dyDescent="0.35">
      <c r="A708" s="181">
        <v>42339</v>
      </c>
      <c r="B708" s="182">
        <v>34.6</v>
      </c>
      <c r="C708" s="20">
        <f t="shared" si="161"/>
        <v>2.5</v>
      </c>
      <c r="D708" s="20">
        <f t="shared" si="175"/>
        <v>0.45</v>
      </c>
      <c r="E708" s="20">
        <f t="shared" si="174"/>
        <v>122.28999999999871</v>
      </c>
      <c r="F708" s="21">
        <v>190000</v>
      </c>
      <c r="G708" s="22">
        <f t="shared" si="162"/>
        <v>659722.22222222225</v>
      </c>
      <c r="H708" s="23">
        <f t="shared" si="163"/>
        <v>0.65972222222222221</v>
      </c>
      <c r="I708">
        <f t="shared" si="164"/>
        <v>12500</v>
      </c>
      <c r="J708">
        <f t="shared" si="165"/>
        <v>12.5</v>
      </c>
      <c r="K708" s="23">
        <f t="shared" si="166"/>
        <v>25000000</v>
      </c>
      <c r="L708" s="23">
        <f t="shared" si="167"/>
        <v>25</v>
      </c>
      <c r="M708">
        <f t="shared" si="168"/>
        <v>1200</v>
      </c>
      <c r="N708" s="23">
        <f t="shared" si="169"/>
        <v>4.32</v>
      </c>
      <c r="O708" s="23">
        <f t="shared" si="160"/>
        <v>29.979722222222222</v>
      </c>
      <c r="P708" s="23">
        <f t="shared" si="170"/>
        <v>2.1414087301587301</v>
      </c>
      <c r="Q708" s="23">
        <f t="shared" si="172"/>
        <v>16.084067460317449</v>
      </c>
      <c r="R708" s="23">
        <f t="shared" si="173"/>
        <v>12.255793650793651</v>
      </c>
      <c r="S708">
        <f t="shared" si="171"/>
        <v>0</v>
      </c>
      <c r="T708">
        <f t="shared" si="171"/>
        <v>0</v>
      </c>
    </row>
    <row r="709" spans="1:20" x14ac:dyDescent="0.35">
      <c r="A709" s="181">
        <v>42340</v>
      </c>
      <c r="B709" s="182">
        <v>27.4</v>
      </c>
      <c r="C709" s="20">
        <f t="shared" si="161"/>
        <v>2.5</v>
      </c>
      <c r="D709" s="20">
        <f t="shared" si="175"/>
        <v>0.45</v>
      </c>
      <c r="E709" s="20">
        <f t="shared" si="174"/>
        <v>124.33999999999871</v>
      </c>
      <c r="F709" s="21">
        <v>190000</v>
      </c>
      <c r="G709" s="22">
        <f t="shared" si="162"/>
        <v>659722.22222222225</v>
      </c>
      <c r="H709" s="23">
        <f t="shared" si="163"/>
        <v>0.65972222222222221</v>
      </c>
      <c r="I709">
        <f t="shared" si="164"/>
        <v>12500</v>
      </c>
      <c r="J709">
        <f t="shared" si="165"/>
        <v>12.5</v>
      </c>
      <c r="K709" s="23">
        <f t="shared" si="166"/>
        <v>25000000</v>
      </c>
      <c r="L709" s="23">
        <f t="shared" si="167"/>
        <v>25</v>
      </c>
      <c r="M709">
        <f t="shared" si="168"/>
        <v>1200</v>
      </c>
      <c r="N709" s="23">
        <f t="shared" si="169"/>
        <v>4.32</v>
      </c>
      <c r="O709" s="23">
        <f t="shared" si="160"/>
        <v>29.979722222222222</v>
      </c>
      <c r="P709" s="23">
        <f t="shared" si="170"/>
        <v>2.1414087301587301</v>
      </c>
      <c r="Q709" s="23">
        <f t="shared" si="172"/>
        <v>18.225476190476179</v>
      </c>
      <c r="R709" s="23">
        <f t="shared" si="173"/>
        <v>14.397202380952381</v>
      </c>
      <c r="S709">
        <f t="shared" si="171"/>
        <v>0</v>
      </c>
      <c r="T709">
        <f t="shared" si="171"/>
        <v>0</v>
      </c>
    </row>
    <row r="710" spans="1:20" x14ac:dyDescent="0.35">
      <c r="A710" s="181">
        <v>42341</v>
      </c>
      <c r="B710" s="182">
        <v>32.6</v>
      </c>
      <c r="C710" s="20">
        <f t="shared" si="161"/>
        <v>2.5</v>
      </c>
      <c r="D710" s="20">
        <f t="shared" si="175"/>
        <v>0.45</v>
      </c>
      <c r="E710" s="20">
        <f t="shared" si="174"/>
        <v>126.38999999999871</v>
      </c>
      <c r="F710" s="21">
        <v>190000</v>
      </c>
      <c r="G710" s="22">
        <f t="shared" si="162"/>
        <v>659722.22222222225</v>
      </c>
      <c r="H710" s="23">
        <f t="shared" si="163"/>
        <v>0.65972222222222221</v>
      </c>
      <c r="I710">
        <f t="shared" si="164"/>
        <v>12500</v>
      </c>
      <c r="J710">
        <f t="shared" si="165"/>
        <v>12.5</v>
      </c>
      <c r="K710" s="23">
        <f t="shared" si="166"/>
        <v>25000000</v>
      </c>
      <c r="L710" s="23">
        <f t="shared" si="167"/>
        <v>25</v>
      </c>
      <c r="M710">
        <f t="shared" si="168"/>
        <v>1200</v>
      </c>
      <c r="N710" s="23">
        <f t="shared" si="169"/>
        <v>4.32</v>
      </c>
      <c r="O710" s="23">
        <f t="shared" si="160"/>
        <v>29.979722222222222</v>
      </c>
      <c r="P710" s="23">
        <f t="shared" si="170"/>
        <v>2.1414087301587301</v>
      </c>
      <c r="Q710" s="23">
        <f t="shared" si="172"/>
        <v>20.366884920634909</v>
      </c>
      <c r="R710" s="23">
        <f t="shared" si="173"/>
        <v>16.538611111111109</v>
      </c>
      <c r="S710">
        <f t="shared" si="171"/>
        <v>0</v>
      </c>
      <c r="T710">
        <f t="shared" si="171"/>
        <v>0</v>
      </c>
    </row>
    <row r="711" spans="1:20" x14ac:dyDescent="0.35">
      <c r="A711" s="181">
        <v>42342</v>
      </c>
      <c r="B711" s="182">
        <v>27.2</v>
      </c>
      <c r="C711" s="20">
        <f t="shared" si="161"/>
        <v>2.5</v>
      </c>
      <c r="D711" s="20">
        <f t="shared" si="175"/>
        <v>0.45</v>
      </c>
      <c r="E711" s="20">
        <f t="shared" si="174"/>
        <v>128.43999999999872</v>
      </c>
      <c r="F711" s="21">
        <v>190000</v>
      </c>
      <c r="G711" s="22">
        <f t="shared" si="162"/>
        <v>659722.22222222225</v>
      </c>
      <c r="H711" s="23">
        <f t="shared" si="163"/>
        <v>0.65972222222222221</v>
      </c>
      <c r="I711">
        <f t="shared" si="164"/>
        <v>12500</v>
      </c>
      <c r="J711">
        <f t="shared" si="165"/>
        <v>12.5</v>
      </c>
      <c r="K711" s="23">
        <f t="shared" si="166"/>
        <v>25000000</v>
      </c>
      <c r="L711" s="23">
        <f t="shared" si="167"/>
        <v>25</v>
      </c>
      <c r="M711">
        <f t="shared" si="168"/>
        <v>1200</v>
      </c>
      <c r="N711" s="23">
        <f t="shared" si="169"/>
        <v>4.32</v>
      </c>
      <c r="O711" s="23">
        <f t="shared" si="160"/>
        <v>29.979722222222222</v>
      </c>
      <c r="P711" s="23">
        <f t="shared" si="170"/>
        <v>2.1414087301587301</v>
      </c>
      <c r="Q711" s="23">
        <f t="shared" si="172"/>
        <v>22.50829365079364</v>
      </c>
      <c r="R711" s="23">
        <f t="shared" si="173"/>
        <v>18.680019841269839</v>
      </c>
      <c r="S711">
        <f t="shared" si="171"/>
        <v>0</v>
      </c>
      <c r="T711">
        <f t="shared" si="171"/>
        <v>0</v>
      </c>
    </row>
    <row r="712" spans="1:20" x14ac:dyDescent="0.35">
      <c r="A712" s="181">
        <v>42343</v>
      </c>
      <c r="B712" s="182">
        <v>33.799999999999997</v>
      </c>
      <c r="C712" s="20">
        <f t="shared" si="161"/>
        <v>2.5</v>
      </c>
      <c r="D712" s="20">
        <f t="shared" si="175"/>
        <v>0.45</v>
      </c>
      <c r="E712" s="20">
        <f t="shared" si="174"/>
        <v>130.48999999999873</v>
      </c>
      <c r="F712" s="21">
        <v>190000</v>
      </c>
      <c r="G712" s="22">
        <f t="shared" si="162"/>
        <v>659722.22222222225</v>
      </c>
      <c r="H712" s="23">
        <f t="shared" si="163"/>
        <v>0.65972222222222221</v>
      </c>
      <c r="I712">
        <f t="shared" si="164"/>
        <v>12500</v>
      </c>
      <c r="J712">
        <f t="shared" si="165"/>
        <v>12.5</v>
      </c>
      <c r="K712" s="23">
        <f t="shared" si="166"/>
        <v>25000000</v>
      </c>
      <c r="L712" s="23">
        <f t="shared" si="167"/>
        <v>25</v>
      </c>
      <c r="M712">
        <f t="shared" si="168"/>
        <v>1200</v>
      </c>
      <c r="N712" s="23">
        <f t="shared" si="169"/>
        <v>4.32</v>
      </c>
      <c r="O712" s="23">
        <f t="shared" si="160"/>
        <v>29.979722222222222</v>
      </c>
      <c r="P712" s="23">
        <f t="shared" si="170"/>
        <v>2.1414087301587301</v>
      </c>
      <c r="Q712" s="23">
        <f t="shared" si="172"/>
        <v>24.64970238095237</v>
      </c>
      <c r="R712" s="23">
        <f t="shared" si="173"/>
        <v>20.821428571428569</v>
      </c>
      <c r="S712">
        <f t="shared" si="171"/>
        <v>0</v>
      </c>
      <c r="T712">
        <f t="shared" si="171"/>
        <v>0</v>
      </c>
    </row>
    <row r="713" spans="1:20" x14ac:dyDescent="0.35">
      <c r="A713" s="181">
        <v>42344</v>
      </c>
      <c r="B713" s="182">
        <v>22.4</v>
      </c>
      <c r="C713" s="20">
        <f t="shared" si="161"/>
        <v>2.2399999999999998</v>
      </c>
      <c r="D713" s="20">
        <f t="shared" si="175"/>
        <v>0.45</v>
      </c>
      <c r="E713" s="20">
        <f t="shared" si="174"/>
        <v>132.27999999999875</v>
      </c>
      <c r="F713" s="21">
        <v>190000</v>
      </c>
      <c r="G713" s="22">
        <f t="shared" si="162"/>
        <v>591111.11111111101</v>
      </c>
      <c r="H713" s="23">
        <f t="shared" si="163"/>
        <v>0.59111111111111103</v>
      </c>
      <c r="I713">
        <f t="shared" si="164"/>
        <v>11199.999999999996</v>
      </c>
      <c r="J713">
        <f t="shared" si="165"/>
        <v>11.199999999999996</v>
      </c>
      <c r="K713" s="23">
        <f t="shared" si="166"/>
        <v>22399999.999999993</v>
      </c>
      <c r="L713" s="23">
        <f t="shared" si="167"/>
        <v>22.399999999999991</v>
      </c>
      <c r="M713">
        <f t="shared" si="168"/>
        <v>1200</v>
      </c>
      <c r="N713" s="23">
        <f t="shared" si="169"/>
        <v>4.32</v>
      </c>
      <c r="O713" s="23">
        <f t="shared" ref="O713:O776" si="176">N713+L713+H713</f>
        <v>27.311111111111103</v>
      </c>
      <c r="P713" s="23">
        <f t="shared" si="170"/>
        <v>1.9507936507936503</v>
      </c>
      <c r="Q713" s="23">
        <f t="shared" si="172"/>
        <v>26.600496031746019</v>
      </c>
      <c r="R713" s="23">
        <f t="shared" si="173"/>
        <v>22.772222222222219</v>
      </c>
      <c r="S713">
        <f t="shared" si="171"/>
        <v>0</v>
      </c>
      <c r="T713">
        <f t="shared" si="171"/>
        <v>0</v>
      </c>
    </row>
    <row r="714" spans="1:20" x14ac:dyDescent="0.35">
      <c r="A714" s="181">
        <v>42345</v>
      </c>
      <c r="B714" s="182">
        <v>37.200000000000003</v>
      </c>
      <c r="C714" s="20">
        <f t="shared" ref="C714:C738" si="177">IF(B714/1000*$B$2&lt;=$B$3,B714/1000*$B$2,$B$3)</f>
        <v>2.5</v>
      </c>
      <c r="D714" s="20">
        <f t="shared" si="175"/>
        <v>0.45</v>
      </c>
      <c r="E714" s="20">
        <f t="shared" si="174"/>
        <v>134.32999999999876</v>
      </c>
      <c r="F714" s="21">
        <v>190000</v>
      </c>
      <c r="G714" s="22">
        <f t="shared" ref="G714:G738" si="178">F714*C714/$G$1</f>
        <v>659722.22222222225</v>
      </c>
      <c r="H714" s="23">
        <f t="shared" ref="H714:H738" si="179">G714/1000000</f>
        <v>0.65972222222222221</v>
      </c>
      <c r="I714">
        <f t="shared" ref="I714:I738" si="180">((C714*1000)*$J$2)/$J$1</f>
        <v>12500</v>
      </c>
      <c r="J714">
        <f t="shared" ref="J714:J738" si="181">I714/1000</f>
        <v>12.5</v>
      </c>
      <c r="K714" s="23">
        <f t="shared" ref="K714:K738" si="182">J714*$J$3*(10^6)</f>
        <v>25000000</v>
      </c>
      <c r="L714" s="23">
        <f t="shared" ref="L714:L738" si="183">J714*$J$3</f>
        <v>25</v>
      </c>
      <c r="M714">
        <f t="shared" ref="M714:M738" si="184">(24)*$M$1</f>
        <v>1200</v>
      </c>
      <c r="N714" s="23">
        <f t="shared" ref="N714:N738" si="185">(M714*3600)/1000000</f>
        <v>4.32</v>
      </c>
      <c r="O714" s="23">
        <f t="shared" si="176"/>
        <v>29.979722222222222</v>
      </c>
      <c r="P714" s="23">
        <f t="shared" ref="P714:P738" si="186">(O714/$P$1)/$P$2</f>
        <v>2.1414087301587301</v>
      </c>
      <c r="Q714" s="23">
        <f t="shared" si="172"/>
        <v>28.741904761904749</v>
      </c>
      <c r="R714" s="23">
        <f t="shared" si="173"/>
        <v>24.913630952380949</v>
      </c>
      <c r="S714">
        <f t="shared" ref="S714:T738" si="187">IF(Q714=0,1,0)</f>
        <v>0</v>
      </c>
      <c r="T714">
        <f t="shared" si="187"/>
        <v>0</v>
      </c>
    </row>
    <row r="715" spans="1:20" x14ac:dyDescent="0.35">
      <c r="A715" s="181">
        <v>42346</v>
      </c>
      <c r="B715" s="182">
        <v>27</v>
      </c>
      <c r="C715" s="20">
        <f t="shared" si="177"/>
        <v>2.5</v>
      </c>
      <c r="D715" s="20">
        <f t="shared" si="175"/>
        <v>0.45</v>
      </c>
      <c r="E715" s="20">
        <f t="shared" si="174"/>
        <v>136.37999999999877</v>
      </c>
      <c r="F715" s="21">
        <v>190000</v>
      </c>
      <c r="G715" s="22">
        <f t="shared" si="178"/>
        <v>659722.22222222225</v>
      </c>
      <c r="H715" s="23">
        <f t="shared" si="179"/>
        <v>0.65972222222222221</v>
      </c>
      <c r="I715">
        <f t="shared" si="180"/>
        <v>12500</v>
      </c>
      <c r="J715">
        <f t="shared" si="181"/>
        <v>12.5</v>
      </c>
      <c r="K715" s="23">
        <f t="shared" si="182"/>
        <v>25000000</v>
      </c>
      <c r="L715" s="23">
        <f t="shared" si="183"/>
        <v>25</v>
      </c>
      <c r="M715">
        <f t="shared" si="184"/>
        <v>1200</v>
      </c>
      <c r="N715" s="23">
        <f t="shared" si="185"/>
        <v>4.32</v>
      </c>
      <c r="O715" s="23">
        <f t="shared" si="176"/>
        <v>29.979722222222222</v>
      </c>
      <c r="P715" s="23">
        <f t="shared" si="186"/>
        <v>2.1414087301587301</v>
      </c>
      <c r="Q715" s="23">
        <f t="shared" ref="Q715:Q738" si="188">IF(Q714+P715&gt;250,0,Q714+P715)</f>
        <v>30.883313492063479</v>
      </c>
      <c r="R715" s="23">
        <f t="shared" ref="R715:R738" si="189">IF(R714+P715&gt;100,0,R714+P715)</f>
        <v>27.055039682539679</v>
      </c>
      <c r="S715">
        <f t="shared" si="187"/>
        <v>0</v>
      </c>
      <c r="T715">
        <f t="shared" si="187"/>
        <v>0</v>
      </c>
    </row>
    <row r="716" spans="1:20" x14ac:dyDescent="0.35">
      <c r="A716" s="181">
        <v>42347</v>
      </c>
      <c r="B716" s="182">
        <v>4.8</v>
      </c>
      <c r="C716" s="20">
        <f t="shared" si="177"/>
        <v>0.48</v>
      </c>
      <c r="D716" s="20">
        <f t="shared" si="175"/>
        <v>0.45</v>
      </c>
      <c r="E716" s="20">
        <f t="shared" ref="E716:E738" si="190">E715+C716-D716</f>
        <v>136.40999999999877</v>
      </c>
      <c r="F716" s="21">
        <v>190000</v>
      </c>
      <c r="G716" s="22">
        <f t="shared" si="178"/>
        <v>126666.66666666667</v>
      </c>
      <c r="H716" s="23">
        <f t="shared" si="179"/>
        <v>0.12666666666666668</v>
      </c>
      <c r="I716">
        <f t="shared" si="180"/>
        <v>2400</v>
      </c>
      <c r="J716">
        <f t="shared" si="181"/>
        <v>2.4</v>
      </c>
      <c r="K716" s="23">
        <f t="shared" si="182"/>
        <v>4800000</v>
      </c>
      <c r="L716" s="23">
        <f t="shared" si="183"/>
        <v>4.8</v>
      </c>
      <c r="M716">
        <f t="shared" si="184"/>
        <v>1200</v>
      </c>
      <c r="N716" s="23">
        <f t="shared" si="185"/>
        <v>4.32</v>
      </c>
      <c r="O716" s="23">
        <f t="shared" si="176"/>
        <v>9.2466666666666679</v>
      </c>
      <c r="P716" s="23">
        <f t="shared" si="186"/>
        <v>0.66047619047619055</v>
      </c>
      <c r="Q716" s="23">
        <f t="shared" si="188"/>
        <v>31.543789682539671</v>
      </c>
      <c r="R716" s="23">
        <f t="shared" si="189"/>
        <v>27.715515873015871</v>
      </c>
      <c r="S716">
        <f t="shared" si="187"/>
        <v>0</v>
      </c>
      <c r="T716">
        <f t="shared" si="187"/>
        <v>0</v>
      </c>
    </row>
    <row r="717" spans="1:20" x14ac:dyDescent="0.35">
      <c r="A717" s="181">
        <v>42348</v>
      </c>
      <c r="B717" s="182">
        <v>12.2</v>
      </c>
      <c r="C717" s="20">
        <f t="shared" si="177"/>
        <v>1.22</v>
      </c>
      <c r="D717" s="20">
        <f t="shared" si="175"/>
        <v>0.45</v>
      </c>
      <c r="E717" s="20">
        <f t="shared" si="190"/>
        <v>137.17999999999878</v>
      </c>
      <c r="F717" s="21">
        <v>190000</v>
      </c>
      <c r="G717" s="22">
        <f t="shared" si="178"/>
        <v>321944.44444444444</v>
      </c>
      <c r="H717" s="23">
        <f t="shared" si="179"/>
        <v>0.32194444444444442</v>
      </c>
      <c r="I717">
        <f t="shared" si="180"/>
        <v>6100</v>
      </c>
      <c r="J717">
        <f t="shared" si="181"/>
        <v>6.1</v>
      </c>
      <c r="K717" s="23">
        <f t="shared" si="182"/>
        <v>12200000</v>
      </c>
      <c r="L717" s="23">
        <f t="shared" si="183"/>
        <v>12.2</v>
      </c>
      <c r="M717">
        <f t="shared" si="184"/>
        <v>1200</v>
      </c>
      <c r="N717" s="23">
        <f t="shared" si="185"/>
        <v>4.32</v>
      </c>
      <c r="O717" s="23">
        <f t="shared" si="176"/>
        <v>16.841944444444444</v>
      </c>
      <c r="P717" s="23">
        <f t="shared" si="186"/>
        <v>1.2029960317460318</v>
      </c>
      <c r="Q717" s="23">
        <f t="shared" si="188"/>
        <v>32.7467857142857</v>
      </c>
      <c r="R717" s="23">
        <f t="shared" si="189"/>
        <v>28.918511904761903</v>
      </c>
      <c r="S717">
        <f t="shared" si="187"/>
        <v>0</v>
      </c>
      <c r="T717">
        <f t="shared" si="187"/>
        <v>0</v>
      </c>
    </row>
    <row r="718" spans="1:20" x14ac:dyDescent="0.35">
      <c r="A718" s="181">
        <v>42349</v>
      </c>
      <c r="B718" s="182">
        <v>3.4</v>
      </c>
      <c r="C718" s="20">
        <f t="shared" si="177"/>
        <v>0.33999999999999997</v>
      </c>
      <c r="D718" s="20">
        <f t="shared" si="175"/>
        <v>0.45</v>
      </c>
      <c r="E718" s="20">
        <f t="shared" si="190"/>
        <v>137.0699999999988</v>
      </c>
      <c r="F718" s="21">
        <v>190000</v>
      </c>
      <c r="G718" s="22">
        <f t="shared" si="178"/>
        <v>89722.222222222219</v>
      </c>
      <c r="H718" s="23">
        <f t="shared" si="179"/>
        <v>8.9722222222222217E-2</v>
      </c>
      <c r="I718">
        <f t="shared" si="180"/>
        <v>1699.9999999999995</v>
      </c>
      <c r="J718">
        <f t="shared" si="181"/>
        <v>1.6999999999999995</v>
      </c>
      <c r="K718" s="23">
        <f t="shared" si="182"/>
        <v>3399999.9999999991</v>
      </c>
      <c r="L718" s="23">
        <f t="shared" si="183"/>
        <v>3.399999999999999</v>
      </c>
      <c r="M718">
        <f t="shared" si="184"/>
        <v>1200</v>
      </c>
      <c r="N718" s="23">
        <f t="shared" si="185"/>
        <v>4.32</v>
      </c>
      <c r="O718" s="23">
        <f t="shared" si="176"/>
        <v>7.8097222222222209</v>
      </c>
      <c r="P718" s="23">
        <f t="shared" si="186"/>
        <v>0.55783730158730149</v>
      </c>
      <c r="Q718" s="23">
        <f t="shared" si="188"/>
        <v>33.304623015872998</v>
      </c>
      <c r="R718" s="23">
        <f t="shared" si="189"/>
        <v>29.476349206349205</v>
      </c>
      <c r="S718">
        <f t="shared" si="187"/>
        <v>0</v>
      </c>
      <c r="T718">
        <f t="shared" si="187"/>
        <v>0</v>
      </c>
    </row>
    <row r="719" spans="1:20" x14ac:dyDescent="0.35">
      <c r="A719" s="181">
        <v>42350</v>
      </c>
      <c r="B719" s="182">
        <v>23.8</v>
      </c>
      <c r="C719" s="20">
        <f t="shared" si="177"/>
        <v>2.3800000000000003</v>
      </c>
      <c r="D719" s="20">
        <f t="shared" si="175"/>
        <v>0.45</v>
      </c>
      <c r="E719" s="20">
        <f t="shared" si="190"/>
        <v>138.99999999999881</v>
      </c>
      <c r="F719" s="21">
        <v>190000</v>
      </c>
      <c r="G719" s="22">
        <f t="shared" si="178"/>
        <v>628055.55555555562</v>
      </c>
      <c r="H719" s="23">
        <f t="shared" si="179"/>
        <v>0.62805555555555559</v>
      </c>
      <c r="I719">
        <f t="shared" si="180"/>
        <v>11900.000000000004</v>
      </c>
      <c r="J719">
        <f t="shared" si="181"/>
        <v>11.900000000000004</v>
      </c>
      <c r="K719" s="23">
        <f t="shared" si="182"/>
        <v>23800000.000000007</v>
      </c>
      <c r="L719" s="23">
        <f t="shared" si="183"/>
        <v>23.800000000000008</v>
      </c>
      <c r="M719">
        <f t="shared" si="184"/>
        <v>1200</v>
      </c>
      <c r="N719" s="23">
        <f t="shared" si="185"/>
        <v>4.32</v>
      </c>
      <c r="O719" s="23">
        <f t="shared" si="176"/>
        <v>28.748055555555563</v>
      </c>
      <c r="P719" s="23">
        <f t="shared" si="186"/>
        <v>2.0534325396825404</v>
      </c>
      <c r="Q719" s="23">
        <f t="shared" si="188"/>
        <v>35.358055555555538</v>
      </c>
      <c r="R719" s="23">
        <f t="shared" si="189"/>
        <v>31.529781746031745</v>
      </c>
      <c r="S719">
        <f t="shared" si="187"/>
        <v>0</v>
      </c>
      <c r="T719">
        <f t="shared" si="187"/>
        <v>0</v>
      </c>
    </row>
    <row r="720" spans="1:20" x14ac:dyDescent="0.35">
      <c r="A720" s="181">
        <v>42351</v>
      </c>
      <c r="B720" s="182">
        <v>0</v>
      </c>
      <c r="C720" s="20">
        <f t="shared" si="177"/>
        <v>0</v>
      </c>
      <c r="D720" s="20">
        <f t="shared" si="175"/>
        <v>0.45</v>
      </c>
      <c r="E720" s="20">
        <f t="shared" si="190"/>
        <v>138.54999999999882</v>
      </c>
      <c r="F720" s="21">
        <v>190000</v>
      </c>
      <c r="G720" s="22">
        <f t="shared" si="178"/>
        <v>0</v>
      </c>
      <c r="H720" s="23">
        <f t="shared" si="179"/>
        <v>0</v>
      </c>
      <c r="I720">
        <f t="shared" si="180"/>
        <v>0</v>
      </c>
      <c r="J720">
        <f t="shared" si="181"/>
        <v>0</v>
      </c>
      <c r="K720" s="23">
        <f t="shared" si="182"/>
        <v>0</v>
      </c>
      <c r="L720" s="23">
        <f t="shared" si="183"/>
        <v>0</v>
      </c>
      <c r="M720">
        <f t="shared" si="184"/>
        <v>1200</v>
      </c>
      <c r="N720" s="23">
        <f t="shared" si="185"/>
        <v>4.32</v>
      </c>
      <c r="O720" s="23">
        <f t="shared" si="176"/>
        <v>4.32</v>
      </c>
      <c r="P720" s="23">
        <f t="shared" si="186"/>
        <v>0.30857142857142861</v>
      </c>
      <c r="Q720" s="23">
        <f t="shared" si="188"/>
        <v>35.666626984126964</v>
      </c>
      <c r="R720" s="23">
        <f t="shared" si="189"/>
        <v>31.838353174603174</v>
      </c>
      <c r="S720">
        <f t="shared" si="187"/>
        <v>0</v>
      </c>
      <c r="T720">
        <f t="shared" si="187"/>
        <v>0</v>
      </c>
    </row>
    <row r="721" spans="1:20" x14ac:dyDescent="0.35">
      <c r="A721" s="181">
        <v>42352</v>
      </c>
      <c r="B721" s="182">
        <v>2.4</v>
      </c>
      <c r="C721" s="20">
        <f t="shared" si="177"/>
        <v>0.24</v>
      </c>
      <c r="D721" s="20">
        <f t="shared" si="175"/>
        <v>0.45</v>
      </c>
      <c r="E721" s="20">
        <f t="shared" si="190"/>
        <v>138.33999999999884</v>
      </c>
      <c r="F721" s="21">
        <v>190000</v>
      </c>
      <c r="G721" s="22">
        <f t="shared" si="178"/>
        <v>63333.333333333336</v>
      </c>
      <c r="H721" s="23">
        <f t="shared" si="179"/>
        <v>6.3333333333333339E-2</v>
      </c>
      <c r="I721">
        <f t="shared" si="180"/>
        <v>1200</v>
      </c>
      <c r="J721">
        <f t="shared" si="181"/>
        <v>1.2</v>
      </c>
      <c r="K721" s="23">
        <f t="shared" si="182"/>
        <v>2400000</v>
      </c>
      <c r="L721" s="23">
        <f t="shared" si="183"/>
        <v>2.4</v>
      </c>
      <c r="M721">
        <f t="shared" si="184"/>
        <v>1200</v>
      </c>
      <c r="N721" s="23">
        <f t="shared" si="185"/>
        <v>4.32</v>
      </c>
      <c r="O721" s="23">
        <f t="shared" si="176"/>
        <v>6.7833333333333341</v>
      </c>
      <c r="P721" s="23">
        <f t="shared" si="186"/>
        <v>0.48452380952380963</v>
      </c>
      <c r="Q721" s="23">
        <f t="shared" si="188"/>
        <v>36.151150793650771</v>
      </c>
      <c r="R721" s="23">
        <f t="shared" si="189"/>
        <v>32.322876984126985</v>
      </c>
      <c r="S721">
        <f t="shared" si="187"/>
        <v>0</v>
      </c>
      <c r="T721">
        <f t="shared" si="187"/>
        <v>0</v>
      </c>
    </row>
    <row r="722" spans="1:20" x14ac:dyDescent="0.35">
      <c r="A722" s="181">
        <v>42353</v>
      </c>
      <c r="B722" s="182">
        <v>3</v>
      </c>
      <c r="C722" s="20">
        <f t="shared" si="177"/>
        <v>0.3</v>
      </c>
      <c r="D722" s="20">
        <f t="shared" si="175"/>
        <v>0.45</v>
      </c>
      <c r="E722" s="20">
        <f t="shared" si="190"/>
        <v>138.18999999999886</v>
      </c>
      <c r="F722" s="21">
        <v>190000</v>
      </c>
      <c r="G722" s="22">
        <f t="shared" si="178"/>
        <v>79166.666666666672</v>
      </c>
      <c r="H722" s="23">
        <f t="shared" si="179"/>
        <v>7.9166666666666677E-2</v>
      </c>
      <c r="I722">
        <f t="shared" si="180"/>
        <v>1500</v>
      </c>
      <c r="J722">
        <f t="shared" si="181"/>
        <v>1.5</v>
      </c>
      <c r="K722" s="23">
        <f t="shared" si="182"/>
        <v>3000000</v>
      </c>
      <c r="L722" s="23">
        <f t="shared" si="183"/>
        <v>3</v>
      </c>
      <c r="M722">
        <f t="shared" si="184"/>
        <v>1200</v>
      </c>
      <c r="N722" s="23">
        <f t="shared" si="185"/>
        <v>4.32</v>
      </c>
      <c r="O722" s="23">
        <f t="shared" si="176"/>
        <v>7.3991666666666669</v>
      </c>
      <c r="P722" s="23">
        <f t="shared" si="186"/>
        <v>0.52851190476190479</v>
      </c>
      <c r="Q722" s="23">
        <f t="shared" si="188"/>
        <v>36.679662698412677</v>
      </c>
      <c r="R722" s="23">
        <f t="shared" si="189"/>
        <v>32.851388888888891</v>
      </c>
      <c r="S722">
        <f t="shared" si="187"/>
        <v>0</v>
      </c>
      <c r="T722">
        <f t="shared" si="187"/>
        <v>0</v>
      </c>
    </row>
    <row r="723" spans="1:20" x14ac:dyDescent="0.35">
      <c r="A723" s="181">
        <v>42354</v>
      </c>
      <c r="B723" s="182">
        <v>2.2000000000000002</v>
      </c>
      <c r="C723" s="20">
        <f t="shared" si="177"/>
        <v>0.22</v>
      </c>
      <c r="D723" s="20">
        <f t="shared" si="175"/>
        <v>0.45</v>
      </c>
      <c r="E723" s="20">
        <f t="shared" si="190"/>
        <v>137.95999999999887</v>
      </c>
      <c r="F723" s="21">
        <v>190000</v>
      </c>
      <c r="G723" s="22">
        <f t="shared" si="178"/>
        <v>58055.555555555555</v>
      </c>
      <c r="H723" s="23">
        <f t="shared" si="179"/>
        <v>5.8055555555555555E-2</v>
      </c>
      <c r="I723">
        <f t="shared" si="180"/>
        <v>1100</v>
      </c>
      <c r="J723">
        <f t="shared" si="181"/>
        <v>1.1000000000000001</v>
      </c>
      <c r="K723" s="23">
        <f t="shared" si="182"/>
        <v>2200000</v>
      </c>
      <c r="L723" s="23">
        <f t="shared" si="183"/>
        <v>2.2000000000000002</v>
      </c>
      <c r="M723">
        <f t="shared" si="184"/>
        <v>1200</v>
      </c>
      <c r="N723" s="23">
        <f t="shared" si="185"/>
        <v>4.32</v>
      </c>
      <c r="O723" s="23">
        <f t="shared" si="176"/>
        <v>6.5780555555555562</v>
      </c>
      <c r="P723" s="23">
        <f t="shared" si="186"/>
        <v>0.46986111111111123</v>
      </c>
      <c r="Q723" s="23">
        <f t="shared" si="188"/>
        <v>37.149523809523785</v>
      </c>
      <c r="R723" s="23">
        <f t="shared" si="189"/>
        <v>33.321249999999999</v>
      </c>
      <c r="S723">
        <f t="shared" si="187"/>
        <v>0</v>
      </c>
      <c r="T723">
        <f t="shared" si="187"/>
        <v>0</v>
      </c>
    </row>
    <row r="724" spans="1:20" x14ac:dyDescent="0.35">
      <c r="A724" s="181">
        <v>42355</v>
      </c>
      <c r="B724" s="182">
        <v>21.8</v>
      </c>
      <c r="C724" s="20">
        <f t="shared" si="177"/>
        <v>2.1800000000000002</v>
      </c>
      <c r="D724" s="20">
        <f t="shared" si="175"/>
        <v>0.45</v>
      </c>
      <c r="E724" s="20">
        <f t="shared" si="190"/>
        <v>139.68999999999889</v>
      </c>
      <c r="F724" s="21">
        <v>190000</v>
      </c>
      <c r="G724" s="22">
        <f t="shared" si="178"/>
        <v>575277.77777777787</v>
      </c>
      <c r="H724" s="23">
        <f t="shared" si="179"/>
        <v>0.57527777777777789</v>
      </c>
      <c r="I724">
        <f t="shared" si="180"/>
        <v>10900</v>
      </c>
      <c r="J724">
        <f t="shared" si="181"/>
        <v>10.9</v>
      </c>
      <c r="K724" s="23">
        <f t="shared" si="182"/>
        <v>21800000</v>
      </c>
      <c r="L724" s="23">
        <f t="shared" si="183"/>
        <v>21.8</v>
      </c>
      <c r="M724">
        <f t="shared" si="184"/>
        <v>1200</v>
      </c>
      <c r="N724" s="23">
        <f t="shared" si="185"/>
        <v>4.32</v>
      </c>
      <c r="O724" s="23">
        <f t="shared" si="176"/>
        <v>26.695277777777779</v>
      </c>
      <c r="P724" s="23">
        <f t="shared" si="186"/>
        <v>1.9068055555555556</v>
      </c>
      <c r="Q724" s="23">
        <f t="shared" si="188"/>
        <v>39.056329365079343</v>
      </c>
      <c r="R724" s="23">
        <f t="shared" si="189"/>
        <v>35.228055555555557</v>
      </c>
      <c r="S724">
        <f t="shared" si="187"/>
        <v>0</v>
      </c>
      <c r="T724">
        <f t="shared" si="187"/>
        <v>0</v>
      </c>
    </row>
    <row r="725" spans="1:20" x14ac:dyDescent="0.35">
      <c r="A725" s="181">
        <v>42356</v>
      </c>
      <c r="B725" s="182">
        <v>25.5</v>
      </c>
      <c r="C725" s="20">
        <f t="shared" si="177"/>
        <v>2.5</v>
      </c>
      <c r="D725" s="20">
        <f t="shared" si="175"/>
        <v>0.45</v>
      </c>
      <c r="E725" s="20">
        <f t="shared" si="190"/>
        <v>141.7399999999989</v>
      </c>
      <c r="F725" s="21">
        <v>190000</v>
      </c>
      <c r="G725" s="22">
        <f t="shared" si="178"/>
        <v>659722.22222222225</v>
      </c>
      <c r="H725" s="23">
        <f t="shared" si="179"/>
        <v>0.65972222222222221</v>
      </c>
      <c r="I725">
        <f t="shared" si="180"/>
        <v>12500</v>
      </c>
      <c r="J725">
        <f t="shared" si="181"/>
        <v>12.5</v>
      </c>
      <c r="K725" s="23">
        <f t="shared" si="182"/>
        <v>25000000</v>
      </c>
      <c r="L725" s="23">
        <f t="shared" si="183"/>
        <v>25</v>
      </c>
      <c r="M725">
        <f t="shared" si="184"/>
        <v>1200</v>
      </c>
      <c r="N725" s="23">
        <f t="shared" si="185"/>
        <v>4.32</v>
      </c>
      <c r="O725" s="23">
        <f t="shared" si="176"/>
        <v>29.979722222222222</v>
      </c>
      <c r="P725" s="23">
        <f t="shared" si="186"/>
        <v>2.1414087301587301</v>
      </c>
      <c r="Q725" s="23">
        <f t="shared" si="188"/>
        <v>41.197738095238073</v>
      </c>
      <c r="R725" s="23">
        <f t="shared" si="189"/>
        <v>37.369464285714287</v>
      </c>
      <c r="S725">
        <f t="shared" si="187"/>
        <v>0</v>
      </c>
      <c r="T725">
        <f t="shared" si="187"/>
        <v>0</v>
      </c>
    </row>
    <row r="726" spans="1:20" x14ac:dyDescent="0.35">
      <c r="A726" s="181">
        <v>42357</v>
      </c>
      <c r="B726" s="182">
        <v>31.8</v>
      </c>
      <c r="C726" s="20">
        <f t="shared" si="177"/>
        <v>2.5</v>
      </c>
      <c r="D726" s="20">
        <f t="shared" si="175"/>
        <v>0.45</v>
      </c>
      <c r="E726" s="20">
        <f t="shared" si="190"/>
        <v>143.78999999999891</v>
      </c>
      <c r="F726" s="21">
        <v>190000</v>
      </c>
      <c r="G726" s="22">
        <f t="shared" si="178"/>
        <v>659722.22222222225</v>
      </c>
      <c r="H726" s="23">
        <f t="shared" si="179"/>
        <v>0.65972222222222221</v>
      </c>
      <c r="I726">
        <f t="shared" si="180"/>
        <v>12500</v>
      </c>
      <c r="J726">
        <f t="shared" si="181"/>
        <v>12.5</v>
      </c>
      <c r="K726" s="23">
        <f t="shared" si="182"/>
        <v>25000000</v>
      </c>
      <c r="L726" s="23">
        <f t="shared" si="183"/>
        <v>25</v>
      </c>
      <c r="M726">
        <f t="shared" si="184"/>
        <v>1200</v>
      </c>
      <c r="N726" s="23">
        <f t="shared" si="185"/>
        <v>4.32</v>
      </c>
      <c r="O726" s="23">
        <f t="shared" si="176"/>
        <v>29.979722222222222</v>
      </c>
      <c r="P726" s="23">
        <f t="shared" si="186"/>
        <v>2.1414087301587301</v>
      </c>
      <c r="Q726" s="23">
        <f t="shared" si="188"/>
        <v>43.339146825396803</v>
      </c>
      <c r="R726" s="23">
        <f t="shared" si="189"/>
        <v>39.510873015873017</v>
      </c>
      <c r="S726">
        <f t="shared" si="187"/>
        <v>0</v>
      </c>
      <c r="T726">
        <f t="shared" si="187"/>
        <v>0</v>
      </c>
    </row>
    <row r="727" spans="1:20" x14ac:dyDescent="0.35">
      <c r="A727" s="181">
        <v>42358</v>
      </c>
      <c r="B727" s="182">
        <v>22.6</v>
      </c>
      <c r="C727" s="20">
        <f t="shared" si="177"/>
        <v>2.2600000000000002</v>
      </c>
      <c r="D727" s="20">
        <f t="shared" si="175"/>
        <v>0.45</v>
      </c>
      <c r="E727" s="20">
        <f t="shared" si="190"/>
        <v>145.59999999999891</v>
      </c>
      <c r="F727" s="21">
        <v>190000</v>
      </c>
      <c r="G727" s="22">
        <f t="shared" si="178"/>
        <v>596388.88888888899</v>
      </c>
      <c r="H727" s="23">
        <f t="shared" si="179"/>
        <v>0.59638888888888897</v>
      </c>
      <c r="I727">
        <f t="shared" si="180"/>
        <v>11300.000000000004</v>
      </c>
      <c r="J727">
        <f t="shared" si="181"/>
        <v>11.300000000000004</v>
      </c>
      <c r="K727" s="23">
        <f t="shared" si="182"/>
        <v>22600000.000000007</v>
      </c>
      <c r="L727" s="23">
        <f t="shared" si="183"/>
        <v>22.600000000000009</v>
      </c>
      <c r="M727">
        <f t="shared" si="184"/>
        <v>1200</v>
      </c>
      <c r="N727" s="23">
        <f t="shared" si="185"/>
        <v>4.32</v>
      </c>
      <c r="O727" s="23">
        <f t="shared" si="176"/>
        <v>27.516388888888898</v>
      </c>
      <c r="P727" s="23">
        <f t="shared" si="186"/>
        <v>1.9654563492063499</v>
      </c>
      <c r="Q727" s="23">
        <f t="shared" si="188"/>
        <v>45.304603174603152</v>
      </c>
      <c r="R727" s="23">
        <f t="shared" si="189"/>
        <v>41.476329365079366</v>
      </c>
      <c r="S727">
        <f t="shared" si="187"/>
        <v>0</v>
      </c>
      <c r="T727">
        <f t="shared" si="187"/>
        <v>0</v>
      </c>
    </row>
    <row r="728" spans="1:20" x14ac:dyDescent="0.35">
      <c r="A728" s="181">
        <v>42359</v>
      </c>
      <c r="B728" s="182">
        <v>9</v>
      </c>
      <c r="C728" s="20">
        <f t="shared" si="177"/>
        <v>0.89999999999999991</v>
      </c>
      <c r="D728" s="20">
        <f t="shared" si="175"/>
        <v>0.45</v>
      </c>
      <c r="E728" s="20">
        <f t="shared" si="190"/>
        <v>146.04999999999893</v>
      </c>
      <c r="F728" s="21">
        <v>190000</v>
      </c>
      <c r="G728" s="22">
        <f t="shared" si="178"/>
        <v>237499.99999999997</v>
      </c>
      <c r="H728" s="23">
        <f t="shared" si="179"/>
        <v>0.23749999999999996</v>
      </c>
      <c r="I728">
        <f t="shared" si="180"/>
        <v>4499.9999999999991</v>
      </c>
      <c r="J728">
        <f t="shared" si="181"/>
        <v>4.4999999999999991</v>
      </c>
      <c r="K728" s="23">
        <f t="shared" si="182"/>
        <v>8999999.9999999981</v>
      </c>
      <c r="L728" s="23">
        <f t="shared" si="183"/>
        <v>8.9999999999999982</v>
      </c>
      <c r="M728">
        <f t="shared" si="184"/>
        <v>1200</v>
      </c>
      <c r="N728" s="23">
        <f t="shared" si="185"/>
        <v>4.32</v>
      </c>
      <c r="O728" s="23">
        <f t="shared" si="176"/>
        <v>13.557499999999999</v>
      </c>
      <c r="P728" s="23">
        <f t="shared" si="186"/>
        <v>0.96839285714285717</v>
      </c>
      <c r="Q728" s="23">
        <f t="shared" si="188"/>
        <v>46.272996031746011</v>
      </c>
      <c r="R728" s="23">
        <f t="shared" si="189"/>
        <v>42.444722222222225</v>
      </c>
      <c r="S728">
        <f t="shared" si="187"/>
        <v>0</v>
      </c>
      <c r="T728">
        <f t="shared" si="187"/>
        <v>0</v>
      </c>
    </row>
    <row r="729" spans="1:20" x14ac:dyDescent="0.35">
      <c r="A729" s="181">
        <v>42360</v>
      </c>
      <c r="B729" s="182">
        <v>35.799999999999997</v>
      </c>
      <c r="C729" s="20">
        <f t="shared" si="177"/>
        <v>2.5</v>
      </c>
      <c r="D729" s="20">
        <f t="shared" si="175"/>
        <v>0.45</v>
      </c>
      <c r="E729" s="20">
        <f t="shared" si="190"/>
        <v>148.09999999999894</v>
      </c>
      <c r="F729" s="21">
        <v>190000</v>
      </c>
      <c r="G729" s="22">
        <f t="shared" si="178"/>
        <v>659722.22222222225</v>
      </c>
      <c r="H729" s="23">
        <f t="shared" si="179"/>
        <v>0.65972222222222221</v>
      </c>
      <c r="I729">
        <f t="shared" si="180"/>
        <v>12500</v>
      </c>
      <c r="J729">
        <f t="shared" si="181"/>
        <v>12.5</v>
      </c>
      <c r="K729" s="23">
        <f t="shared" si="182"/>
        <v>25000000</v>
      </c>
      <c r="L729" s="23">
        <f t="shared" si="183"/>
        <v>25</v>
      </c>
      <c r="M729">
        <f t="shared" si="184"/>
        <v>1200</v>
      </c>
      <c r="N729" s="23">
        <f t="shared" si="185"/>
        <v>4.32</v>
      </c>
      <c r="O729" s="23">
        <f t="shared" si="176"/>
        <v>29.979722222222222</v>
      </c>
      <c r="P729" s="23">
        <f t="shared" si="186"/>
        <v>2.1414087301587301</v>
      </c>
      <c r="Q729" s="23">
        <f t="shared" si="188"/>
        <v>48.414404761904741</v>
      </c>
      <c r="R729" s="23">
        <f t="shared" si="189"/>
        <v>44.586130952380955</v>
      </c>
      <c r="S729">
        <f t="shared" si="187"/>
        <v>0</v>
      </c>
      <c r="T729">
        <f t="shared" si="187"/>
        <v>0</v>
      </c>
    </row>
    <row r="730" spans="1:20" x14ac:dyDescent="0.35">
      <c r="A730" s="181">
        <v>42361</v>
      </c>
      <c r="B730" s="182">
        <v>9.4</v>
      </c>
      <c r="C730" s="20">
        <f t="shared" si="177"/>
        <v>0.94000000000000006</v>
      </c>
      <c r="D730" s="20">
        <f t="shared" si="175"/>
        <v>0.45</v>
      </c>
      <c r="E730" s="20">
        <f t="shared" si="190"/>
        <v>148.58999999999895</v>
      </c>
      <c r="F730" s="21">
        <v>190000</v>
      </c>
      <c r="G730" s="22">
        <f t="shared" si="178"/>
        <v>248055.55555555556</v>
      </c>
      <c r="H730" s="23">
        <f t="shared" si="179"/>
        <v>0.24805555555555556</v>
      </c>
      <c r="I730">
        <f t="shared" si="180"/>
        <v>4700.0000000000009</v>
      </c>
      <c r="J730">
        <f t="shared" si="181"/>
        <v>4.7000000000000011</v>
      </c>
      <c r="K730" s="23">
        <f t="shared" si="182"/>
        <v>9400000.0000000019</v>
      </c>
      <c r="L730" s="23">
        <f t="shared" si="183"/>
        <v>9.4000000000000021</v>
      </c>
      <c r="M730">
        <f t="shared" si="184"/>
        <v>1200</v>
      </c>
      <c r="N730" s="23">
        <f t="shared" si="185"/>
        <v>4.32</v>
      </c>
      <c r="O730" s="23">
        <f t="shared" si="176"/>
        <v>13.968055555555559</v>
      </c>
      <c r="P730" s="23">
        <f t="shared" si="186"/>
        <v>0.9977182539682542</v>
      </c>
      <c r="Q730" s="23">
        <f t="shared" si="188"/>
        <v>49.412123015872993</v>
      </c>
      <c r="R730" s="23">
        <f t="shared" si="189"/>
        <v>45.583849206349207</v>
      </c>
      <c r="S730">
        <f t="shared" si="187"/>
        <v>0</v>
      </c>
      <c r="T730">
        <f t="shared" si="187"/>
        <v>0</v>
      </c>
    </row>
    <row r="731" spans="1:20" x14ac:dyDescent="0.35">
      <c r="A731" s="181">
        <v>42362</v>
      </c>
      <c r="B731" s="182">
        <v>0</v>
      </c>
      <c r="C731" s="20">
        <f t="shared" si="177"/>
        <v>0</v>
      </c>
      <c r="D731" s="20">
        <f t="shared" si="175"/>
        <v>0.45</v>
      </c>
      <c r="E731" s="20">
        <f t="shared" si="190"/>
        <v>148.13999999999896</v>
      </c>
      <c r="F731" s="21">
        <v>190000</v>
      </c>
      <c r="G731" s="22">
        <f t="shared" si="178"/>
        <v>0</v>
      </c>
      <c r="H731" s="23">
        <f t="shared" si="179"/>
        <v>0</v>
      </c>
      <c r="I731">
        <f t="shared" si="180"/>
        <v>0</v>
      </c>
      <c r="J731">
        <f t="shared" si="181"/>
        <v>0</v>
      </c>
      <c r="K731" s="23">
        <f t="shared" si="182"/>
        <v>0</v>
      </c>
      <c r="L731" s="23">
        <f t="shared" si="183"/>
        <v>0</v>
      </c>
      <c r="M731">
        <f t="shared" si="184"/>
        <v>1200</v>
      </c>
      <c r="N731" s="23">
        <f t="shared" si="185"/>
        <v>4.32</v>
      </c>
      <c r="O731" s="23">
        <f t="shared" si="176"/>
        <v>4.32</v>
      </c>
      <c r="P731" s="23">
        <f t="shared" si="186"/>
        <v>0.30857142857142861</v>
      </c>
      <c r="Q731" s="23">
        <f t="shared" si="188"/>
        <v>49.720694444444419</v>
      </c>
      <c r="R731" s="23">
        <f t="shared" si="189"/>
        <v>45.892420634920633</v>
      </c>
      <c r="S731">
        <f t="shared" si="187"/>
        <v>0</v>
      </c>
      <c r="T731">
        <f t="shared" si="187"/>
        <v>0</v>
      </c>
    </row>
    <row r="732" spans="1:20" x14ac:dyDescent="0.35">
      <c r="A732" s="181">
        <v>42363</v>
      </c>
      <c r="B732" s="182">
        <v>0</v>
      </c>
      <c r="C732" s="20">
        <f t="shared" si="177"/>
        <v>0</v>
      </c>
      <c r="D732" s="20">
        <f t="shared" si="175"/>
        <v>0.45</v>
      </c>
      <c r="E732" s="20">
        <f t="shared" si="190"/>
        <v>147.68999999999897</v>
      </c>
      <c r="F732" s="21">
        <v>190000</v>
      </c>
      <c r="G732" s="22">
        <f t="shared" si="178"/>
        <v>0</v>
      </c>
      <c r="H732" s="23">
        <f t="shared" si="179"/>
        <v>0</v>
      </c>
      <c r="I732">
        <f t="shared" si="180"/>
        <v>0</v>
      </c>
      <c r="J732">
        <f t="shared" si="181"/>
        <v>0</v>
      </c>
      <c r="K732" s="23">
        <f t="shared" si="182"/>
        <v>0</v>
      </c>
      <c r="L732" s="23">
        <f t="shared" si="183"/>
        <v>0</v>
      </c>
      <c r="M732">
        <f t="shared" si="184"/>
        <v>1200</v>
      </c>
      <c r="N732" s="23">
        <f t="shared" si="185"/>
        <v>4.32</v>
      </c>
      <c r="O732" s="23">
        <f t="shared" si="176"/>
        <v>4.32</v>
      </c>
      <c r="P732" s="23">
        <f t="shared" si="186"/>
        <v>0.30857142857142861</v>
      </c>
      <c r="Q732" s="23">
        <f t="shared" si="188"/>
        <v>50.029265873015845</v>
      </c>
      <c r="R732" s="23">
        <f t="shared" si="189"/>
        <v>46.200992063492059</v>
      </c>
      <c r="S732">
        <f t="shared" si="187"/>
        <v>0</v>
      </c>
      <c r="T732">
        <f t="shared" si="187"/>
        <v>0</v>
      </c>
    </row>
    <row r="733" spans="1:20" x14ac:dyDescent="0.35">
      <c r="A733" s="181">
        <v>42364</v>
      </c>
      <c r="B733" s="182">
        <v>26.2</v>
      </c>
      <c r="C733" s="20">
        <f t="shared" si="177"/>
        <v>2.5</v>
      </c>
      <c r="D733" s="20">
        <f t="shared" si="175"/>
        <v>0.45</v>
      </c>
      <c r="E733" s="20">
        <f t="shared" si="190"/>
        <v>149.73999999999899</v>
      </c>
      <c r="F733" s="21">
        <v>190000</v>
      </c>
      <c r="G733" s="22">
        <f t="shared" si="178"/>
        <v>659722.22222222225</v>
      </c>
      <c r="H733" s="23">
        <f t="shared" si="179"/>
        <v>0.65972222222222221</v>
      </c>
      <c r="I733">
        <f t="shared" si="180"/>
        <v>12500</v>
      </c>
      <c r="J733">
        <f t="shared" si="181"/>
        <v>12.5</v>
      </c>
      <c r="K733" s="23">
        <f t="shared" si="182"/>
        <v>25000000</v>
      </c>
      <c r="L733" s="23">
        <f t="shared" si="183"/>
        <v>25</v>
      </c>
      <c r="M733">
        <f t="shared" si="184"/>
        <v>1200</v>
      </c>
      <c r="N733" s="23">
        <f t="shared" si="185"/>
        <v>4.32</v>
      </c>
      <c r="O733" s="23">
        <f t="shared" si="176"/>
        <v>29.979722222222222</v>
      </c>
      <c r="P733" s="23">
        <f t="shared" si="186"/>
        <v>2.1414087301587301</v>
      </c>
      <c r="Q733" s="23">
        <f t="shared" si="188"/>
        <v>52.170674603174575</v>
      </c>
      <c r="R733" s="23">
        <f t="shared" si="189"/>
        <v>48.342400793650789</v>
      </c>
      <c r="S733">
        <f t="shared" si="187"/>
        <v>0</v>
      </c>
      <c r="T733">
        <f t="shared" si="187"/>
        <v>0</v>
      </c>
    </row>
    <row r="734" spans="1:20" x14ac:dyDescent="0.35">
      <c r="A734" s="181">
        <v>42365</v>
      </c>
      <c r="B734" s="182">
        <v>1.6</v>
      </c>
      <c r="C734" s="20">
        <f t="shared" si="177"/>
        <v>0.16</v>
      </c>
      <c r="D734" s="20">
        <f t="shared" si="175"/>
        <v>0.45</v>
      </c>
      <c r="E734" s="20">
        <f t="shared" si="190"/>
        <v>149.44999999999899</v>
      </c>
      <c r="F734" s="21">
        <v>190000</v>
      </c>
      <c r="G734" s="22">
        <f t="shared" si="178"/>
        <v>42222.222222222226</v>
      </c>
      <c r="H734" s="23">
        <f t="shared" si="179"/>
        <v>4.2222222222222223E-2</v>
      </c>
      <c r="I734">
        <f t="shared" si="180"/>
        <v>800</v>
      </c>
      <c r="J734">
        <f t="shared" si="181"/>
        <v>0.8</v>
      </c>
      <c r="K734" s="23">
        <f t="shared" si="182"/>
        <v>1600000</v>
      </c>
      <c r="L734" s="23">
        <f t="shared" si="183"/>
        <v>1.6</v>
      </c>
      <c r="M734">
        <f t="shared" si="184"/>
        <v>1200</v>
      </c>
      <c r="N734" s="23">
        <f t="shared" si="185"/>
        <v>4.32</v>
      </c>
      <c r="O734" s="23">
        <f t="shared" si="176"/>
        <v>5.9622222222222225</v>
      </c>
      <c r="P734" s="23">
        <f t="shared" si="186"/>
        <v>0.4258730158730159</v>
      </c>
      <c r="Q734" s="23">
        <f t="shared" si="188"/>
        <v>52.596547619047591</v>
      </c>
      <c r="R734" s="23">
        <f t="shared" si="189"/>
        <v>48.768273809523805</v>
      </c>
      <c r="S734">
        <f t="shared" si="187"/>
        <v>0</v>
      </c>
      <c r="T734">
        <f t="shared" si="187"/>
        <v>0</v>
      </c>
    </row>
    <row r="735" spans="1:20" x14ac:dyDescent="0.35">
      <c r="A735" s="181">
        <v>42366</v>
      </c>
      <c r="B735" s="182">
        <v>0.2</v>
      </c>
      <c r="C735" s="20">
        <f t="shared" si="177"/>
        <v>0.02</v>
      </c>
      <c r="D735" s="20">
        <f t="shared" si="175"/>
        <v>0.45</v>
      </c>
      <c r="E735" s="20">
        <f t="shared" si="190"/>
        <v>149.01999999999902</v>
      </c>
      <c r="F735" s="21">
        <v>190000</v>
      </c>
      <c r="G735" s="22">
        <f t="shared" si="178"/>
        <v>5277.7777777777783</v>
      </c>
      <c r="H735" s="23">
        <f t="shared" si="179"/>
        <v>5.2777777777777779E-3</v>
      </c>
      <c r="I735">
        <f t="shared" si="180"/>
        <v>100</v>
      </c>
      <c r="J735">
        <f t="shared" si="181"/>
        <v>0.1</v>
      </c>
      <c r="K735" s="23">
        <f t="shared" si="182"/>
        <v>200000</v>
      </c>
      <c r="L735" s="23">
        <f t="shared" si="183"/>
        <v>0.2</v>
      </c>
      <c r="M735">
        <f t="shared" si="184"/>
        <v>1200</v>
      </c>
      <c r="N735" s="23">
        <f t="shared" si="185"/>
        <v>4.32</v>
      </c>
      <c r="O735" s="23">
        <f t="shared" si="176"/>
        <v>4.5252777777777782</v>
      </c>
      <c r="P735" s="23">
        <f t="shared" si="186"/>
        <v>0.32323412698412701</v>
      </c>
      <c r="Q735" s="23">
        <f t="shared" si="188"/>
        <v>52.919781746031717</v>
      </c>
      <c r="R735" s="23">
        <f t="shared" si="189"/>
        <v>49.091507936507931</v>
      </c>
      <c r="S735">
        <f t="shared" si="187"/>
        <v>0</v>
      </c>
      <c r="T735">
        <f t="shared" si="187"/>
        <v>0</v>
      </c>
    </row>
    <row r="736" spans="1:20" x14ac:dyDescent="0.35">
      <c r="A736" s="181">
        <v>42367</v>
      </c>
      <c r="B736" s="182">
        <v>0</v>
      </c>
      <c r="C736" s="20">
        <f t="shared" si="177"/>
        <v>0</v>
      </c>
      <c r="D736" s="20">
        <f t="shared" si="175"/>
        <v>0.45</v>
      </c>
      <c r="E736" s="20">
        <f t="shared" si="190"/>
        <v>148.56999999999903</v>
      </c>
      <c r="F736" s="21">
        <v>190000</v>
      </c>
      <c r="G736" s="22">
        <f t="shared" si="178"/>
        <v>0</v>
      </c>
      <c r="H736" s="23">
        <f t="shared" si="179"/>
        <v>0</v>
      </c>
      <c r="I736">
        <f t="shared" si="180"/>
        <v>0</v>
      </c>
      <c r="J736">
        <f t="shared" si="181"/>
        <v>0</v>
      </c>
      <c r="K736" s="23">
        <f t="shared" si="182"/>
        <v>0</v>
      </c>
      <c r="L736" s="23">
        <f t="shared" si="183"/>
        <v>0</v>
      </c>
      <c r="M736">
        <f t="shared" si="184"/>
        <v>1200</v>
      </c>
      <c r="N736" s="23">
        <f t="shared" si="185"/>
        <v>4.32</v>
      </c>
      <c r="O736" s="23">
        <f t="shared" si="176"/>
        <v>4.32</v>
      </c>
      <c r="P736" s="23">
        <f t="shared" si="186"/>
        <v>0.30857142857142861</v>
      </c>
      <c r="Q736" s="23">
        <f t="shared" si="188"/>
        <v>53.228353174603143</v>
      </c>
      <c r="R736" s="23">
        <f t="shared" si="189"/>
        <v>49.400079365079357</v>
      </c>
      <c r="S736">
        <f t="shared" si="187"/>
        <v>0</v>
      </c>
      <c r="T736">
        <f t="shared" si="187"/>
        <v>0</v>
      </c>
    </row>
    <row r="737" spans="1:20" x14ac:dyDescent="0.35">
      <c r="A737" s="181">
        <v>42368</v>
      </c>
      <c r="B737" s="182">
        <v>0</v>
      </c>
      <c r="C737" s="20">
        <f t="shared" si="177"/>
        <v>0</v>
      </c>
      <c r="D737" s="20">
        <f t="shared" si="175"/>
        <v>0.45</v>
      </c>
      <c r="E737" s="20">
        <f t="shared" si="190"/>
        <v>148.11999999999904</v>
      </c>
      <c r="F737" s="21">
        <v>190000</v>
      </c>
      <c r="G737" s="22">
        <f t="shared" si="178"/>
        <v>0</v>
      </c>
      <c r="H737" s="23">
        <f t="shared" si="179"/>
        <v>0</v>
      </c>
      <c r="I737">
        <f t="shared" si="180"/>
        <v>0</v>
      </c>
      <c r="J737">
        <f t="shared" si="181"/>
        <v>0</v>
      </c>
      <c r="K737" s="23">
        <f t="shared" si="182"/>
        <v>0</v>
      </c>
      <c r="L737" s="23">
        <f t="shared" si="183"/>
        <v>0</v>
      </c>
      <c r="M737">
        <f t="shared" si="184"/>
        <v>1200</v>
      </c>
      <c r="N737" s="23">
        <f t="shared" si="185"/>
        <v>4.32</v>
      </c>
      <c r="O737" s="23">
        <f t="shared" si="176"/>
        <v>4.32</v>
      </c>
      <c r="P737" s="23">
        <f t="shared" si="186"/>
        <v>0.30857142857142861</v>
      </c>
      <c r="Q737" s="23">
        <f t="shared" si="188"/>
        <v>53.536924603174569</v>
      </c>
      <c r="R737" s="23">
        <f t="shared" si="189"/>
        <v>49.708650793650783</v>
      </c>
      <c r="S737">
        <f t="shared" si="187"/>
        <v>0</v>
      </c>
      <c r="T737">
        <f t="shared" si="187"/>
        <v>0</v>
      </c>
    </row>
    <row r="738" spans="1:20" x14ac:dyDescent="0.35">
      <c r="A738" s="183">
        <v>42369</v>
      </c>
      <c r="B738" s="184">
        <v>0</v>
      </c>
      <c r="C738" s="20">
        <f t="shared" si="177"/>
        <v>0</v>
      </c>
      <c r="D738" s="20">
        <f t="shared" si="175"/>
        <v>0.45</v>
      </c>
      <c r="E738" s="20">
        <f t="shared" si="190"/>
        <v>147.66999999999905</v>
      </c>
      <c r="F738" s="21">
        <v>190000</v>
      </c>
      <c r="G738" s="22">
        <f t="shared" si="178"/>
        <v>0</v>
      </c>
      <c r="H738" s="23">
        <f t="shared" si="179"/>
        <v>0</v>
      </c>
      <c r="I738">
        <f t="shared" si="180"/>
        <v>0</v>
      </c>
      <c r="J738">
        <f t="shared" si="181"/>
        <v>0</v>
      </c>
      <c r="K738" s="23">
        <f t="shared" si="182"/>
        <v>0</v>
      </c>
      <c r="L738" s="23">
        <f t="shared" si="183"/>
        <v>0</v>
      </c>
      <c r="M738">
        <f t="shared" si="184"/>
        <v>1200</v>
      </c>
      <c r="N738" s="23">
        <f t="shared" si="185"/>
        <v>4.32</v>
      </c>
      <c r="O738" s="23">
        <f t="shared" si="176"/>
        <v>4.32</v>
      </c>
      <c r="P738" s="23">
        <f t="shared" si="186"/>
        <v>0.30857142857142861</v>
      </c>
      <c r="Q738" s="23">
        <f t="shared" si="188"/>
        <v>53.845496031745995</v>
      </c>
      <c r="R738" s="23">
        <f t="shared" si="189"/>
        <v>50.017222222222209</v>
      </c>
      <c r="S738">
        <f t="shared" si="187"/>
        <v>0</v>
      </c>
      <c r="T738">
        <f t="shared" si="187"/>
        <v>0</v>
      </c>
    </row>
  </sheetData>
  <mergeCells count="4">
    <mergeCell ref="Q7:Q8"/>
    <mergeCell ref="R7:R8"/>
    <mergeCell ref="S7:S8"/>
    <mergeCell ref="T7:T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6947-292E-40D3-AFE9-5F9A0CFD9032}">
  <dimension ref="B1:O14"/>
  <sheetViews>
    <sheetView workbookViewId="0">
      <selection activeCell="J12" sqref="J12"/>
    </sheetView>
  </sheetViews>
  <sheetFormatPr defaultRowHeight="14.5" x14ac:dyDescent="0.35"/>
  <cols>
    <col min="3" max="3" width="17.453125" customWidth="1"/>
    <col min="4" max="4" width="20.7265625" customWidth="1"/>
    <col min="5" max="5" width="17.81640625" bestFit="1" customWidth="1"/>
    <col min="6" max="6" width="16.1796875" customWidth="1"/>
    <col min="7" max="7" width="16.7265625" customWidth="1"/>
    <col min="8" max="8" width="16.26953125" bestFit="1" customWidth="1"/>
    <col min="9" max="10" width="15.54296875" bestFit="1" customWidth="1"/>
    <col min="11" max="11" width="19" customWidth="1"/>
    <col min="12" max="12" width="16.26953125" bestFit="1" customWidth="1"/>
    <col min="13" max="13" width="11.26953125" customWidth="1"/>
    <col min="14" max="14" width="13.7265625" customWidth="1"/>
    <col min="15" max="15" width="10.453125" bestFit="1" customWidth="1"/>
    <col min="16" max="16" width="9.1796875" bestFit="1" customWidth="1"/>
    <col min="16383" max="16383" width="9.1796875" bestFit="1" customWidth="1"/>
    <col min="16384" max="16384" width="9.1796875" customWidth="1"/>
  </cols>
  <sheetData>
    <row r="1" spans="2:15" ht="15" thickBot="1" x14ac:dyDescent="0.4"/>
    <row r="2" spans="2:15" x14ac:dyDescent="0.35">
      <c r="B2" s="135"/>
      <c r="C2" s="141" t="s">
        <v>268</v>
      </c>
      <c r="D2" s="137" t="s">
        <v>269</v>
      </c>
      <c r="E2" s="142" t="s">
        <v>270</v>
      </c>
      <c r="F2" s="139" t="s">
        <v>271</v>
      </c>
      <c r="G2" s="139" t="s">
        <v>272</v>
      </c>
      <c r="H2" s="139" t="s">
        <v>272</v>
      </c>
      <c r="I2" s="138" t="s">
        <v>273</v>
      </c>
      <c r="J2" s="139" t="s">
        <v>273</v>
      </c>
      <c r="K2" s="139" t="s">
        <v>274</v>
      </c>
      <c r="L2" s="139" t="s">
        <v>274</v>
      </c>
      <c r="M2" s="137" t="s">
        <v>275</v>
      </c>
      <c r="N2" s="132" t="s">
        <v>113</v>
      </c>
      <c r="O2" s="131" t="s">
        <v>276</v>
      </c>
    </row>
    <row r="3" spans="2:15" ht="15" thickBot="1" x14ac:dyDescent="0.4">
      <c r="B3" s="136" t="s">
        <v>277</v>
      </c>
      <c r="C3" s="164" t="s">
        <v>187</v>
      </c>
      <c r="D3" s="165" t="s">
        <v>187</v>
      </c>
      <c r="E3" s="166" t="s">
        <v>187</v>
      </c>
      <c r="F3" s="163" t="s">
        <v>53</v>
      </c>
      <c r="G3" s="163" t="s">
        <v>278</v>
      </c>
      <c r="H3" s="163" t="s">
        <v>33</v>
      </c>
      <c r="I3" s="167" t="s">
        <v>279</v>
      </c>
      <c r="J3" s="166" t="s">
        <v>4</v>
      </c>
      <c r="K3" s="163" t="s">
        <v>160</v>
      </c>
      <c r="L3" s="163" t="s">
        <v>280</v>
      </c>
      <c r="M3" s="177" t="s">
        <v>159</v>
      </c>
      <c r="N3" s="133" t="s">
        <v>187</v>
      </c>
      <c r="O3" s="134" t="s">
        <v>187</v>
      </c>
    </row>
    <row r="4" spans="2:15" ht="15" thickBot="1" x14ac:dyDescent="0.4">
      <c r="B4" s="136">
        <v>0</v>
      </c>
      <c r="C4" s="168">
        <v>0</v>
      </c>
      <c r="D4" s="169">
        <v>0</v>
      </c>
      <c r="E4" s="170">
        <v>0</v>
      </c>
      <c r="F4" s="171">
        <f>(1 * 9.81 * E4)</f>
        <v>0</v>
      </c>
      <c r="G4" s="171">
        <v>0</v>
      </c>
      <c r="H4" s="171">
        <v>0</v>
      </c>
      <c r="I4" s="172">
        <v>0</v>
      </c>
      <c r="J4" s="170">
        <v>0</v>
      </c>
      <c r="K4" s="169">
        <v>0</v>
      </c>
      <c r="L4" s="171">
        <f>K4/1000</f>
        <v>0</v>
      </c>
      <c r="M4" s="173">
        <v>0</v>
      </c>
      <c r="N4" s="178">
        <v>0.01</v>
      </c>
      <c r="O4" s="179">
        <f>$N$4/2</f>
        <v>5.0000000000000001E-3</v>
      </c>
    </row>
    <row r="5" spans="2:15" x14ac:dyDescent="0.35">
      <c r="B5" s="136">
        <v>1</v>
      </c>
      <c r="C5" s="174">
        <v>0</v>
      </c>
      <c r="D5" s="145">
        <v>0.3</v>
      </c>
      <c r="E5" s="146">
        <v>0.3</v>
      </c>
      <c r="F5" s="154">
        <f>(1000 * 9.81 * E5)</f>
        <v>2943</v>
      </c>
      <c r="G5" s="143">
        <v>250</v>
      </c>
      <c r="H5" s="143">
        <f>G5/1000</f>
        <v>0.25</v>
      </c>
      <c r="I5" s="147">
        <v>39</v>
      </c>
      <c r="J5" s="143">
        <f>I5/60</f>
        <v>0.65</v>
      </c>
      <c r="K5" s="160">
        <f>H5/J5</f>
        <v>0.38461538461538458</v>
      </c>
      <c r="L5" s="143">
        <f>(H5 / 1000) /I5</f>
        <v>6.4102564102564108E-6</v>
      </c>
      <c r="M5" s="162">
        <f>4*(L5)/(PI() * $N$4* $N$4)</f>
        <v>8.1617919534305292E-2</v>
      </c>
    </row>
    <row r="6" spans="2:15" x14ac:dyDescent="0.35">
      <c r="B6" s="136">
        <v>2</v>
      </c>
      <c r="C6" s="174">
        <v>0</v>
      </c>
      <c r="D6" s="145">
        <v>0.4</v>
      </c>
      <c r="E6" s="146">
        <v>0.4</v>
      </c>
      <c r="F6" s="154">
        <f>(1000 * 9.81 * E6)</f>
        <v>3924</v>
      </c>
      <c r="G6" s="143">
        <v>250</v>
      </c>
      <c r="H6" s="143">
        <f>G6/1000</f>
        <v>0.25</v>
      </c>
      <c r="I6" s="147">
        <v>32.25</v>
      </c>
      <c r="J6" s="143">
        <f>I6/60</f>
        <v>0.53749999999999998</v>
      </c>
      <c r="K6" s="160">
        <f>H6/J6</f>
        <v>0.46511627906976744</v>
      </c>
      <c r="L6" s="143">
        <f>(H6 / 1000) /I6</f>
        <v>7.7519379844961241E-6</v>
      </c>
      <c r="M6" s="162">
        <f>4*(L6 )/(PI() * $N$4* $N$4)</f>
        <v>9.8700739901950579E-2</v>
      </c>
    </row>
    <row r="7" spans="2:15" x14ac:dyDescent="0.35">
      <c r="B7" s="136">
        <v>3</v>
      </c>
      <c r="C7" s="174">
        <v>0</v>
      </c>
      <c r="D7" s="145">
        <v>0.8</v>
      </c>
      <c r="E7" s="146">
        <v>0.8</v>
      </c>
      <c r="F7" s="154">
        <f>(1000 * 9.81 * E7)</f>
        <v>7848</v>
      </c>
      <c r="G7" s="143">
        <v>250</v>
      </c>
      <c r="H7" s="143">
        <f>G7/1000</f>
        <v>0.25</v>
      </c>
      <c r="I7" s="147">
        <v>21</v>
      </c>
      <c r="J7" s="143">
        <f>I7/60</f>
        <v>0.35</v>
      </c>
      <c r="K7" s="160">
        <f>H7/J7</f>
        <v>0.7142857142857143</v>
      </c>
      <c r="L7" s="143">
        <f>(H7 / 1000) /I7</f>
        <v>1.1904761904761905E-5</v>
      </c>
      <c r="M7" s="162">
        <f>4*(L7)/(PI() * $N$4* $N$4)</f>
        <v>0.15157613627799554</v>
      </c>
    </row>
    <row r="8" spans="2:15" x14ac:dyDescent="0.35">
      <c r="B8" s="136">
        <v>4</v>
      </c>
      <c r="C8" s="174">
        <v>0</v>
      </c>
      <c r="D8" s="145">
        <v>1.1000000000000001</v>
      </c>
      <c r="E8" s="146">
        <v>1.1000000000000001</v>
      </c>
      <c r="F8" s="154">
        <f>(1000 * 9.81 * E8)</f>
        <v>10791</v>
      </c>
      <c r="G8" s="143">
        <v>250</v>
      </c>
      <c r="H8" s="143">
        <f>G8/1000</f>
        <v>0.25</v>
      </c>
      <c r="I8" s="147">
        <v>17.3</v>
      </c>
      <c r="J8" s="143">
        <f>I8/60</f>
        <v>0.28833333333333333</v>
      </c>
      <c r="K8" s="160">
        <f>H8/J8</f>
        <v>0.86705202312138729</v>
      </c>
      <c r="L8" s="143">
        <f>(H8 / 1000) /I8</f>
        <v>1.4450867052023121E-5</v>
      </c>
      <c r="M8" s="162">
        <f>4*(L8)/(PI() * $N$4* $N$4)</f>
        <v>0.18399415386346279</v>
      </c>
    </row>
    <row r="9" spans="2:15" ht="15" thickBot="1" x14ac:dyDescent="0.4">
      <c r="B9" s="140">
        <v>5</v>
      </c>
      <c r="C9" s="175">
        <v>0</v>
      </c>
      <c r="D9" s="148">
        <v>1.3</v>
      </c>
      <c r="E9" s="149">
        <v>1.3</v>
      </c>
      <c r="F9" s="159">
        <f>(1000 * 9.81 * E9)</f>
        <v>12753</v>
      </c>
      <c r="G9" s="144">
        <v>250</v>
      </c>
      <c r="H9" s="144">
        <f>G9/1000</f>
        <v>0.25</v>
      </c>
      <c r="I9" s="150">
        <v>15.8</v>
      </c>
      <c r="J9" s="144">
        <f>I9/60</f>
        <v>0.26333333333333336</v>
      </c>
      <c r="K9" s="161">
        <f>H9/J9</f>
        <v>0.94936708860759478</v>
      </c>
      <c r="L9" s="144">
        <f>(H9 / 1000) /I9</f>
        <v>1.5822784810126583E-5</v>
      </c>
      <c r="M9" s="176">
        <f>4*(L9)/(PI() * $N$4* $N$4)</f>
        <v>0.20146195328088015</v>
      </c>
    </row>
    <row r="11" spans="2:15" ht="15" thickBot="1" x14ac:dyDescent="0.4"/>
    <row r="12" spans="2:15" ht="15" thickBot="1" x14ac:dyDescent="0.4">
      <c r="J12" s="180" t="s">
        <v>281</v>
      </c>
    </row>
    <row r="14" spans="2:15" x14ac:dyDescent="0.35">
      <c r="K14" t="s">
        <v>282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4CB7-CD2F-41E2-84BD-B1A6B6C0E0BE}">
  <dimension ref="B1:E29"/>
  <sheetViews>
    <sheetView tabSelected="1" workbookViewId="0">
      <selection activeCell="G18" sqref="G18"/>
    </sheetView>
  </sheetViews>
  <sheetFormatPr defaultRowHeight="14.5" x14ac:dyDescent="0.35"/>
  <cols>
    <col min="1" max="1" width="19.1796875" customWidth="1"/>
    <col min="2" max="2" width="20.453125" bestFit="1" customWidth="1"/>
    <col min="3" max="3" width="21.54296875" bestFit="1" customWidth="1"/>
    <col min="4" max="4" width="21" bestFit="1" customWidth="1"/>
    <col min="5" max="5" width="6.453125" bestFit="1" customWidth="1"/>
  </cols>
  <sheetData>
    <row r="1" spans="2:5" ht="14.5" customHeight="1" x14ac:dyDescent="0.35"/>
    <row r="2" spans="2:5" x14ac:dyDescent="0.35">
      <c r="B2" s="309" t="s">
        <v>283</v>
      </c>
      <c r="C2" s="301" t="s">
        <v>284</v>
      </c>
      <c r="D2" s="281">
        <f>'Weather Data - 2014-2015'!$B$6</f>
        <v>450</v>
      </c>
      <c r="E2" s="310" t="s">
        <v>125</v>
      </c>
    </row>
    <row r="3" spans="2:5" x14ac:dyDescent="0.35">
      <c r="B3" s="282"/>
      <c r="C3" s="282"/>
      <c r="D3" s="282"/>
      <c r="E3" s="282"/>
    </row>
    <row r="4" spans="2:5" x14ac:dyDescent="0.35">
      <c r="B4" s="297" t="s">
        <v>285</v>
      </c>
      <c r="C4" s="307" t="s">
        <v>286</v>
      </c>
      <c r="D4" s="317" t="s">
        <v>287</v>
      </c>
      <c r="E4" s="305" t="s">
        <v>288</v>
      </c>
    </row>
    <row r="5" spans="2:5" x14ac:dyDescent="0.35">
      <c r="B5" s="489" t="s">
        <v>289</v>
      </c>
      <c r="C5" s="315" t="s">
        <v>290</v>
      </c>
      <c r="D5" s="316" t="s">
        <v>291</v>
      </c>
      <c r="E5" s="321"/>
    </row>
    <row r="6" spans="2:5" x14ac:dyDescent="0.35">
      <c r="B6" s="489"/>
      <c r="C6" s="312"/>
      <c r="D6" s="286"/>
      <c r="E6" s="311"/>
    </row>
    <row r="7" spans="2:5" x14ac:dyDescent="0.35">
      <c r="B7" s="489"/>
      <c r="C7" s="312"/>
      <c r="D7" s="286"/>
      <c r="E7" s="311"/>
    </row>
    <row r="8" spans="2:5" x14ac:dyDescent="0.35">
      <c r="B8" s="489"/>
      <c r="C8" s="315" t="s">
        <v>292</v>
      </c>
      <c r="D8" s="316" t="s">
        <v>186</v>
      </c>
      <c r="E8" s="321" t="s">
        <v>62</v>
      </c>
    </row>
    <row r="9" spans="2:5" x14ac:dyDescent="0.35">
      <c r="B9" s="489"/>
      <c r="C9" s="312"/>
      <c r="D9" s="286"/>
      <c r="E9" s="311"/>
    </row>
    <row r="10" spans="2:5" x14ac:dyDescent="0.35">
      <c r="B10" s="489"/>
      <c r="C10" s="312"/>
      <c r="D10" s="286"/>
      <c r="E10" s="311"/>
    </row>
    <row r="11" spans="2:5" x14ac:dyDescent="0.35">
      <c r="B11" s="489"/>
      <c r="C11" s="315" t="s">
        <v>293</v>
      </c>
      <c r="D11" s="316">
        <f>'Weather Data - 2014-2015'!$B$3</f>
        <v>2.5</v>
      </c>
      <c r="E11" s="321" t="s">
        <v>228</v>
      </c>
    </row>
    <row r="12" spans="2:5" x14ac:dyDescent="0.35">
      <c r="B12" s="489"/>
      <c r="C12" s="312"/>
      <c r="D12" s="286"/>
      <c r="E12" s="311"/>
    </row>
    <row r="13" spans="2:5" x14ac:dyDescent="0.35">
      <c r="B13" s="489"/>
      <c r="C13" s="312"/>
      <c r="D13" s="286"/>
      <c r="E13" s="311"/>
    </row>
    <row r="14" spans="2:5" x14ac:dyDescent="0.35">
      <c r="B14" s="298" t="s">
        <v>294</v>
      </c>
      <c r="C14" s="315" t="s">
        <v>240</v>
      </c>
      <c r="D14" s="316">
        <f>'Weather Data - 2014-2015'!$B$4</f>
        <v>35</v>
      </c>
      <c r="E14" s="321" t="s">
        <v>228</v>
      </c>
    </row>
    <row r="15" spans="2:5" x14ac:dyDescent="0.35">
      <c r="B15" s="299"/>
      <c r="C15" s="312"/>
      <c r="D15" s="286"/>
      <c r="E15" s="311"/>
    </row>
    <row r="16" spans="2:5" x14ac:dyDescent="0.35">
      <c r="B16" s="299"/>
      <c r="C16" s="312"/>
      <c r="D16" s="286"/>
      <c r="E16" s="311"/>
    </row>
    <row r="17" spans="2:5" x14ac:dyDescent="0.35">
      <c r="B17" s="300"/>
      <c r="C17" s="317" t="s">
        <v>295</v>
      </c>
      <c r="D17" s="319">
        <v>2</v>
      </c>
      <c r="E17" s="322" t="s">
        <v>110</v>
      </c>
    </row>
    <row r="18" spans="2:5" x14ac:dyDescent="0.35">
      <c r="B18" s="300"/>
      <c r="C18" s="301" t="s">
        <v>296</v>
      </c>
      <c r="D18" s="318">
        <v>9</v>
      </c>
      <c r="E18" s="310" t="s">
        <v>110</v>
      </c>
    </row>
    <row r="19" spans="2:5" x14ac:dyDescent="0.35">
      <c r="B19" s="300"/>
      <c r="C19" s="314" t="s">
        <v>242</v>
      </c>
      <c r="D19" s="291">
        <f>'Weather Data - 2014-2015'!$F$14</f>
        <v>6.5</v>
      </c>
      <c r="E19" s="296" t="s">
        <v>110</v>
      </c>
    </row>
    <row r="20" spans="2:5" x14ac:dyDescent="0.35">
      <c r="B20" s="301" t="s">
        <v>297</v>
      </c>
      <c r="C20" s="306" t="s">
        <v>298</v>
      </c>
      <c r="D20" s="313" t="s">
        <v>197</v>
      </c>
      <c r="E20" s="282"/>
    </row>
    <row r="21" spans="2:5" x14ac:dyDescent="0.35">
      <c r="B21" s="487" t="s">
        <v>299</v>
      </c>
      <c r="C21" s="307" t="s">
        <v>300</v>
      </c>
      <c r="D21" s="294" t="s">
        <v>301</v>
      </c>
      <c r="E21" s="282"/>
    </row>
    <row r="22" spans="2:5" x14ac:dyDescent="0.35">
      <c r="B22" s="488"/>
      <c r="C22" s="308" t="s">
        <v>302</v>
      </c>
      <c r="D22" s="295" t="s">
        <v>303</v>
      </c>
      <c r="E22" s="282"/>
    </row>
    <row r="23" spans="2:5" x14ac:dyDescent="0.35">
      <c r="B23" s="302" t="s">
        <v>304</v>
      </c>
      <c r="C23" s="302" t="s">
        <v>262</v>
      </c>
      <c r="D23" s="294" t="s">
        <v>305</v>
      </c>
      <c r="E23" s="282"/>
    </row>
    <row r="24" spans="2:5" x14ac:dyDescent="0.35">
      <c r="B24" s="303"/>
      <c r="C24" s="308" t="s">
        <v>306</v>
      </c>
      <c r="D24" s="295" t="s">
        <v>261</v>
      </c>
      <c r="E24" s="282"/>
    </row>
    <row r="25" spans="2:5" x14ac:dyDescent="0.35">
      <c r="B25" s="302" t="s">
        <v>307</v>
      </c>
      <c r="C25" s="302" t="s">
        <v>308</v>
      </c>
      <c r="D25" s="294" t="s">
        <v>309</v>
      </c>
      <c r="E25" s="282"/>
    </row>
    <row r="26" spans="2:5" x14ac:dyDescent="0.35">
      <c r="B26" s="304"/>
      <c r="C26" s="302" t="s">
        <v>310</v>
      </c>
      <c r="D26" s="295">
        <f>Solar!B8</f>
        <v>5</v>
      </c>
      <c r="E26" s="282"/>
    </row>
    <row r="27" spans="2:5" x14ac:dyDescent="0.35">
      <c r="B27" s="304"/>
      <c r="C27" s="302" t="s">
        <v>311</v>
      </c>
      <c r="D27" s="295" t="s">
        <v>312</v>
      </c>
      <c r="E27" s="282"/>
    </row>
    <row r="28" spans="2:5" x14ac:dyDescent="0.35">
      <c r="B28" s="304"/>
      <c r="C28" s="302" t="s">
        <v>58</v>
      </c>
      <c r="D28" s="295">
        <f>Solar!B2</f>
        <v>13</v>
      </c>
      <c r="E28" s="282"/>
    </row>
    <row r="29" spans="2:5" x14ac:dyDescent="0.35">
      <c r="B29" s="303"/>
      <c r="C29" s="308" t="s">
        <v>66</v>
      </c>
      <c r="D29" s="296" t="s">
        <v>313</v>
      </c>
      <c r="E29" s="282"/>
    </row>
  </sheetData>
  <mergeCells count="2">
    <mergeCell ref="B21:B22"/>
    <mergeCell ref="B5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1C340-8138-4225-8D2F-6EC8310CB7B9}">
  <dimension ref="A1:K780"/>
  <sheetViews>
    <sheetView topLeftCell="A7" zoomScale="79" workbookViewId="0">
      <selection activeCell="I15" sqref="I15"/>
    </sheetView>
  </sheetViews>
  <sheetFormatPr defaultRowHeight="14.5" x14ac:dyDescent="0.35"/>
  <cols>
    <col min="1" max="1" width="17.81640625" customWidth="1"/>
    <col min="2" max="2" width="19.7265625" customWidth="1"/>
    <col min="3" max="3" width="11.54296875" customWidth="1"/>
    <col min="4" max="5" width="17" customWidth="1"/>
    <col min="6" max="6" width="16.54296875" customWidth="1"/>
    <col min="9" max="9" width="13.453125" customWidth="1"/>
  </cols>
  <sheetData>
    <row r="1" spans="1:11" ht="15" thickBot="1" x14ac:dyDescent="0.4"/>
    <row r="2" spans="1:11" x14ac:dyDescent="0.35">
      <c r="A2" s="207" t="s">
        <v>58</v>
      </c>
      <c r="B2" s="208">
        <v>13</v>
      </c>
      <c r="C2" s="209"/>
      <c r="D2" s="158"/>
      <c r="E2" s="235" t="s">
        <v>59</v>
      </c>
      <c r="F2" s="236"/>
      <c r="I2" s="45" t="s">
        <v>60</v>
      </c>
      <c r="J2" s="46"/>
      <c r="K2" s="47"/>
    </row>
    <row r="3" spans="1:11" x14ac:dyDescent="0.35">
      <c r="A3" s="210" t="s">
        <v>61</v>
      </c>
      <c r="B3" s="211">
        <v>1.6</v>
      </c>
      <c r="C3" s="212" t="s">
        <v>62</v>
      </c>
      <c r="D3" s="158"/>
      <c r="E3" s="237" t="s">
        <v>63</v>
      </c>
      <c r="F3" s="238">
        <f>B2*500</f>
        <v>6500</v>
      </c>
      <c r="I3" s="50" t="s">
        <v>64</v>
      </c>
      <c r="J3" s="51">
        <f>Filters!E13</f>
        <v>50</v>
      </c>
      <c r="K3" s="52"/>
    </row>
    <row r="4" spans="1:11" x14ac:dyDescent="0.35">
      <c r="A4" s="210" t="s">
        <v>65</v>
      </c>
      <c r="B4" s="213">
        <v>0.17</v>
      </c>
      <c r="C4" s="212"/>
      <c r="D4" s="158"/>
      <c r="E4" s="237" t="s">
        <v>66</v>
      </c>
      <c r="F4" s="238">
        <v>2369</v>
      </c>
      <c r="I4" s="50" t="s">
        <v>31</v>
      </c>
      <c r="J4" s="51">
        <f>Filters!E14</f>
        <v>375</v>
      </c>
      <c r="K4" s="52"/>
    </row>
    <row r="5" spans="1:11" x14ac:dyDescent="0.35">
      <c r="A5" s="210" t="s">
        <v>67</v>
      </c>
      <c r="B5" s="211">
        <v>496</v>
      </c>
      <c r="C5" s="212" t="s">
        <v>68</v>
      </c>
      <c r="D5" s="158"/>
      <c r="E5" s="237" t="s">
        <v>69</v>
      </c>
      <c r="F5" s="238">
        <f>390*B8</f>
        <v>1950</v>
      </c>
      <c r="I5" s="50" t="s">
        <v>70</v>
      </c>
      <c r="J5" s="51">
        <v>20</v>
      </c>
      <c r="K5" s="52" t="s">
        <v>71</v>
      </c>
    </row>
    <row r="6" spans="1:11" ht="15" thickBot="1" x14ac:dyDescent="0.4">
      <c r="A6" s="210" t="s">
        <v>60</v>
      </c>
      <c r="B6" s="211">
        <v>4</v>
      </c>
      <c r="C6" s="212" t="s">
        <v>72</v>
      </c>
      <c r="D6" s="158"/>
      <c r="E6" s="239"/>
      <c r="F6" s="240">
        <f>SUM(F3:F5)</f>
        <v>10819</v>
      </c>
      <c r="I6" s="50" t="s">
        <v>73</v>
      </c>
      <c r="J6" s="51">
        <f>SUM(Filters!M34:'Filters'!M398)</f>
        <v>8</v>
      </c>
      <c r="K6" s="52"/>
    </row>
    <row r="7" spans="1:11" x14ac:dyDescent="0.35">
      <c r="A7" s="210" t="s">
        <v>74</v>
      </c>
      <c r="B7" s="211">
        <v>350</v>
      </c>
      <c r="C7" s="212" t="s">
        <v>75</v>
      </c>
      <c r="D7" s="158"/>
      <c r="I7" s="50" t="s">
        <v>76</v>
      </c>
      <c r="J7" s="51">
        <f>SUM(J5:J6)</f>
        <v>28</v>
      </c>
      <c r="K7" s="52"/>
    </row>
    <row r="8" spans="1:11" x14ac:dyDescent="0.35">
      <c r="A8" s="210" t="s">
        <v>69</v>
      </c>
      <c r="B8" s="211">
        <v>5</v>
      </c>
      <c r="C8" s="212"/>
      <c r="D8" s="158"/>
      <c r="I8" s="50"/>
      <c r="J8" s="51"/>
      <c r="K8" s="52"/>
    </row>
    <row r="9" spans="1:11" ht="15" thickBot="1" x14ac:dyDescent="0.4">
      <c r="A9" s="210" t="s">
        <v>66</v>
      </c>
      <c r="B9" s="211"/>
      <c r="C9" s="212"/>
      <c r="D9" s="158"/>
      <c r="I9" s="48" t="s">
        <v>50</v>
      </c>
      <c r="J9" s="241">
        <f>0.5*(1+COS(((J7-J3)/(J4-J3))*PI()))</f>
        <v>0.98873630116730449</v>
      </c>
      <c r="K9" s="49"/>
    </row>
    <row r="10" spans="1:11" ht="15" thickBot="1" x14ac:dyDescent="0.4">
      <c r="A10" s="210" t="s">
        <v>77</v>
      </c>
      <c r="B10" s="214">
        <v>0.92</v>
      </c>
      <c r="C10" s="212"/>
    </row>
    <row r="11" spans="1:11" x14ac:dyDescent="0.35">
      <c r="A11" s="210" t="s">
        <v>78</v>
      </c>
      <c r="B11" s="214">
        <v>0.96</v>
      </c>
      <c r="C11" s="212"/>
      <c r="E11" s="229" t="s">
        <v>79</v>
      </c>
      <c r="F11" s="230" t="s">
        <v>80</v>
      </c>
    </row>
    <row r="12" spans="1:11" ht="15" thickBot="1" x14ac:dyDescent="0.4">
      <c r="A12" s="215" t="s">
        <v>81</v>
      </c>
      <c r="B12" s="216">
        <f>2000*3600/1000000*B8</f>
        <v>36</v>
      </c>
      <c r="C12" s="217" t="s">
        <v>82</v>
      </c>
      <c r="E12" s="231" t="s">
        <v>63</v>
      </c>
      <c r="F12" s="232">
        <f>496*B2</f>
        <v>6448</v>
      </c>
    </row>
    <row r="13" spans="1:11" ht="15" thickBot="1" x14ac:dyDescent="0.4">
      <c r="D13" s="152"/>
      <c r="E13" s="231" t="s">
        <v>66</v>
      </c>
      <c r="F13" s="232">
        <v>100</v>
      </c>
    </row>
    <row r="14" spans="1:11" x14ac:dyDescent="0.35">
      <c r="A14" s="33" t="s">
        <v>83</v>
      </c>
      <c r="B14" s="35" t="s">
        <v>84</v>
      </c>
      <c r="E14" s="231" t="s">
        <v>69</v>
      </c>
      <c r="F14" s="232">
        <f>B8*240</f>
        <v>1200</v>
      </c>
    </row>
    <row r="15" spans="1:11" x14ac:dyDescent="0.35">
      <c r="A15" s="36" t="s">
        <v>85</v>
      </c>
      <c r="B15" s="218">
        <v>8.5</v>
      </c>
      <c r="E15" s="231"/>
      <c r="F15" s="232">
        <f>2408</f>
        <v>2408</v>
      </c>
    </row>
    <row r="16" spans="1:11" x14ac:dyDescent="0.35">
      <c r="A16" s="36" t="s">
        <v>86</v>
      </c>
      <c r="B16" s="218">
        <v>10</v>
      </c>
      <c r="E16" s="231" t="s">
        <v>76</v>
      </c>
      <c r="F16" s="232">
        <f>SUM(F12:F15)</f>
        <v>10156</v>
      </c>
    </row>
    <row r="17" spans="1:6" x14ac:dyDescent="0.35">
      <c r="A17" s="36" t="s">
        <v>87</v>
      </c>
      <c r="B17" s="218">
        <v>11.8</v>
      </c>
      <c r="E17" s="231"/>
      <c r="F17" s="232"/>
    </row>
    <row r="18" spans="1:6" ht="15" thickBot="1" x14ac:dyDescent="0.4">
      <c r="A18" s="36" t="s">
        <v>88</v>
      </c>
      <c r="B18" s="218">
        <v>13.6</v>
      </c>
      <c r="E18" s="233" t="s">
        <v>50</v>
      </c>
      <c r="F18" s="234">
        <f>0.5*(1+COS((F16-F23)/(F22-F23)*PI()))</f>
        <v>0.70435601038706475</v>
      </c>
    </row>
    <row r="19" spans="1:6" x14ac:dyDescent="0.35">
      <c r="A19" s="36" t="s">
        <v>89</v>
      </c>
      <c r="B19" s="218">
        <v>15.3</v>
      </c>
    </row>
    <row r="20" spans="1:6" x14ac:dyDescent="0.35">
      <c r="A20" s="36" t="s">
        <v>90</v>
      </c>
      <c r="B20" s="218">
        <v>16</v>
      </c>
    </row>
    <row r="21" spans="1:6" x14ac:dyDescent="0.35">
      <c r="A21" s="36" t="s">
        <v>91</v>
      </c>
      <c r="B21" s="218">
        <v>15.8</v>
      </c>
      <c r="E21" s="225" t="s">
        <v>92</v>
      </c>
      <c r="F21" s="226">
        <f>'Power and Disinfectant'!W6</f>
        <v>21185.687499999996</v>
      </c>
    </row>
    <row r="22" spans="1:6" x14ac:dyDescent="0.35">
      <c r="A22" s="36" t="s">
        <v>93</v>
      </c>
      <c r="B22" s="218">
        <v>14.2</v>
      </c>
      <c r="E22" s="227" t="s">
        <v>31</v>
      </c>
      <c r="F22" s="407">
        <f>'Power and Disinfectant'!Y6</f>
        <v>22244.971874999996</v>
      </c>
    </row>
    <row r="23" spans="1:6" x14ac:dyDescent="0.35">
      <c r="A23" s="36" t="s">
        <v>94</v>
      </c>
      <c r="B23" s="218">
        <v>12.5</v>
      </c>
      <c r="E23" s="228" t="s">
        <v>30</v>
      </c>
      <c r="F23" s="408">
        <f>'Power and Disinfectant'!X6</f>
        <v>3177.8531249999992</v>
      </c>
    </row>
    <row r="24" spans="1:6" x14ac:dyDescent="0.35">
      <c r="A24" s="36" t="s">
        <v>95</v>
      </c>
      <c r="B24" s="218">
        <v>10.8</v>
      </c>
    </row>
    <row r="25" spans="1:6" x14ac:dyDescent="0.35">
      <c r="A25" s="36" t="s">
        <v>96</v>
      </c>
      <c r="B25" s="218">
        <v>9</v>
      </c>
    </row>
    <row r="26" spans="1:6" ht="15" thickBot="1" x14ac:dyDescent="0.4">
      <c r="A26" s="39" t="s">
        <v>97</v>
      </c>
      <c r="B26" s="219">
        <v>8.3000000000000007</v>
      </c>
    </row>
    <row r="28" spans="1:6" ht="15" thickBot="1" x14ac:dyDescent="0.4"/>
    <row r="29" spans="1:6" x14ac:dyDescent="0.35">
      <c r="A29" s="53" t="s">
        <v>98</v>
      </c>
      <c r="B29" s="53" t="s">
        <v>99</v>
      </c>
      <c r="C29" s="26" t="s">
        <v>100</v>
      </c>
      <c r="D29" s="25" t="s">
        <v>101</v>
      </c>
      <c r="E29" s="27" t="s">
        <v>102</v>
      </c>
      <c r="F29" s="27" t="s">
        <v>103</v>
      </c>
    </row>
    <row r="30" spans="1:6" x14ac:dyDescent="0.35">
      <c r="A30" s="54" t="s">
        <v>104</v>
      </c>
      <c r="B30" s="54" t="s">
        <v>55</v>
      </c>
      <c r="C30" t="s">
        <v>105</v>
      </c>
      <c r="D30" s="28" t="s">
        <v>55</v>
      </c>
      <c r="E30" s="29" t="s">
        <v>55</v>
      </c>
      <c r="F30" s="29"/>
    </row>
    <row r="31" spans="1:6" x14ac:dyDescent="0.35">
      <c r="A31" s="221">
        <v>41640</v>
      </c>
      <c r="B31" s="223">
        <f>'Power and Disinfectant'!O9</f>
        <v>19.296111111111117</v>
      </c>
      <c r="C31">
        <v>8.5</v>
      </c>
      <c r="D31" s="28">
        <f>IF(((C31*$B$7*3600*$B$3*$B$2)*$B$4)*$B$11/1000000&gt;$B$12,$B$12,((C31*$B$7*3600*$B$3)*$B$4*$B$2)*$B$11/1000000)</f>
        <v>36</v>
      </c>
      <c r="E31" s="29">
        <f>D31*0.92*0.96</f>
        <v>31.795200000000005</v>
      </c>
      <c r="F31" s="197">
        <f>IF(E31-B31&lt;0,0,E31-B31)</f>
        <v>12.499088888888888</v>
      </c>
    </row>
    <row r="32" spans="1:6" x14ac:dyDescent="0.35">
      <c r="A32" s="221">
        <v>41641</v>
      </c>
      <c r="B32" s="223">
        <f>'Power and Disinfectant'!O10</f>
        <v>20.322500000000005</v>
      </c>
      <c r="C32">
        <v>8.5</v>
      </c>
      <c r="D32" s="28">
        <f t="shared" ref="D32:D95" si="0">IF(((C32*$B$7*3600*$B$3*$B$2)*$B$4)*$B$11/1000000&gt;$B$12,$B$12,((C32*$B$7*3600*$B$3)*$B$4*$B$2)*$B$11/1000000)</f>
        <v>36</v>
      </c>
      <c r="E32" s="29">
        <f t="shared" ref="E32:E95" si="1">D32*0.92*0.96</f>
        <v>31.795200000000005</v>
      </c>
      <c r="F32" s="197">
        <f t="shared" ref="F32:F95" si="2">IF(E32-B32&lt;0,0,E32-B32)</f>
        <v>11.4727</v>
      </c>
    </row>
    <row r="33" spans="1:6" x14ac:dyDescent="0.35">
      <c r="A33" s="221">
        <v>41642</v>
      </c>
      <c r="B33" s="223">
        <f>'Power and Disinfectant'!O11</f>
        <v>0</v>
      </c>
      <c r="C33">
        <v>8.5</v>
      </c>
      <c r="D33" s="28">
        <f t="shared" si="0"/>
        <v>36</v>
      </c>
      <c r="E33" s="29">
        <f t="shared" si="1"/>
        <v>31.795200000000005</v>
      </c>
      <c r="F33" s="197">
        <f t="shared" si="2"/>
        <v>31.795200000000005</v>
      </c>
    </row>
    <row r="34" spans="1:6" x14ac:dyDescent="0.35">
      <c r="A34" s="221">
        <v>41643</v>
      </c>
      <c r="B34" s="223">
        <f>'Power and Disinfectant'!O12</f>
        <v>0</v>
      </c>
      <c r="C34">
        <v>8.5</v>
      </c>
      <c r="D34" s="28">
        <f t="shared" si="0"/>
        <v>36</v>
      </c>
      <c r="E34" s="29">
        <f t="shared" si="1"/>
        <v>31.795200000000005</v>
      </c>
      <c r="F34" s="197">
        <f t="shared" si="2"/>
        <v>31.795200000000005</v>
      </c>
    </row>
    <row r="35" spans="1:6" x14ac:dyDescent="0.35">
      <c r="A35" s="221">
        <v>41644</v>
      </c>
      <c r="B35" s="223">
        <f>'Power and Disinfectant'!O13</f>
        <v>0</v>
      </c>
      <c r="C35">
        <v>8.5</v>
      </c>
      <c r="D35" s="28">
        <f t="shared" si="0"/>
        <v>36</v>
      </c>
      <c r="E35" s="29">
        <f t="shared" si="1"/>
        <v>31.795200000000005</v>
      </c>
      <c r="F35" s="197">
        <f t="shared" si="2"/>
        <v>31.795200000000005</v>
      </c>
    </row>
    <row r="36" spans="1:6" x14ac:dyDescent="0.35">
      <c r="A36" s="221">
        <v>41645</v>
      </c>
      <c r="B36" s="223">
        <f>'Power and Disinfectant'!O14</f>
        <v>5.1319444444444446</v>
      </c>
      <c r="C36">
        <v>8.5</v>
      </c>
      <c r="D36" s="28">
        <f t="shared" si="0"/>
        <v>36</v>
      </c>
      <c r="E36" s="29">
        <f t="shared" si="1"/>
        <v>31.795200000000005</v>
      </c>
      <c r="F36" s="197">
        <f t="shared" si="2"/>
        <v>26.663255555555558</v>
      </c>
    </row>
    <row r="37" spans="1:6" x14ac:dyDescent="0.35">
      <c r="A37" s="221">
        <v>41646</v>
      </c>
      <c r="B37" s="223">
        <f>'Power and Disinfectant'!O15</f>
        <v>20.938333333333325</v>
      </c>
      <c r="C37">
        <v>8.5</v>
      </c>
      <c r="D37" s="28">
        <f t="shared" si="0"/>
        <v>36</v>
      </c>
      <c r="E37" s="29">
        <f t="shared" si="1"/>
        <v>31.795200000000005</v>
      </c>
      <c r="F37" s="197">
        <f t="shared" si="2"/>
        <v>10.856866666666679</v>
      </c>
    </row>
    <row r="38" spans="1:6" x14ac:dyDescent="0.35">
      <c r="A38" s="221">
        <v>41647</v>
      </c>
      <c r="B38" s="223">
        <f>'Power and Disinfectant'!O16</f>
        <v>25.454444444444444</v>
      </c>
      <c r="C38">
        <v>8.5</v>
      </c>
      <c r="D38" s="28">
        <f t="shared" si="0"/>
        <v>36</v>
      </c>
      <c r="E38" s="29">
        <f t="shared" si="1"/>
        <v>31.795200000000005</v>
      </c>
      <c r="F38" s="197">
        <f t="shared" si="2"/>
        <v>6.3407555555555604</v>
      </c>
    </row>
    <row r="39" spans="1:6" x14ac:dyDescent="0.35">
      <c r="A39" s="221">
        <v>41648</v>
      </c>
      <c r="B39" s="223">
        <f>'Power and Disinfectant'!O17</f>
        <v>25.659722222222221</v>
      </c>
      <c r="C39">
        <v>8.5</v>
      </c>
      <c r="D39" s="28">
        <f t="shared" si="0"/>
        <v>36</v>
      </c>
      <c r="E39" s="29">
        <f t="shared" si="1"/>
        <v>31.795200000000005</v>
      </c>
      <c r="F39" s="197">
        <f t="shared" si="2"/>
        <v>6.1354777777777834</v>
      </c>
    </row>
    <row r="40" spans="1:6" x14ac:dyDescent="0.35">
      <c r="A40" s="221">
        <v>41649</v>
      </c>
      <c r="B40" s="223">
        <f>'Power and Disinfectant'!O18</f>
        <v>25.659722222222221</v>
      </c>
      <c r="C40">
        <v>8.5</v>
      </c>
      <c r="D40" s="28">
        <f t="shared" si="0"/>
        <v>36</v>
      </c>
      <c r="E40" s="29">
        <f t="shared" si="1"/>
        <v>31.795200000000005</v>
      </c>
      <c r="F40" s="197">
        <f t="shared" si="2"/>
        <v>6.1354777777777834</v>
      </c>
    </row>
    <row r="41" spans="1:6" x14ac:dyDescent="0.35">
      <c r="A41" s="221">
        <v>41650</v>
      </c>
      <c r="B41" s="223">
        <f>'Power and Disinfectant'!O19</f>
        <v>14.780000000000001</v>
      </c>
      <c r="C41">
        <v>8.5</v>
      </c>
      <c r="D41" s="28">
        <f t="shared" si="0"/>
        <v>36</v>
      </c>
      <c r="E41" s="29">
        <f t="shared" si="1"/>
        <v>31.795200000000005</v>
      </c>
      <c r="F41" s="197">
        <f t="shared" si="2"/>
        <v>17.015200000000004</v>
      </c>
    </row>
    <row r="42" spans="1:6" x14ac:dyDescent="0.35">
      <c r="A42" s="221">
        <v>41651</v>
      </c>
      <c r="B42" s="223">
        <f>'Power and Disinfectant'!O20</f>
        <v>25.659722222222221</v>
      </c>
      <c r="C42">
        <v>8.5</v>
      </c>
      <c r="D42" s="28">
        <f t="shared" si="0"/>
        <v>36</v>
      </c>
      <c r="E42" s="29">
        <f t="shared" si="1"/>
        <v>31.795200000000005</v>
      </c>
      <c r="F42" s="197">
        <f t="shared" si="2"/>
        <v>6.1354777777777834</v>
      </c>
    </row>
    <row r="43" spans="1:6" x14ac:dyDescent="0.35">
      <c r="A43" s="221">
        <v>41652</v>
      </c>
      <c r="B43" s="223">
        <f>'Power and Disinfectant'!O21</f>
        <v>9.8533333333333335</v>
      </c>
      <c r="C43">
        <v>8.5</v>
      </c>
      <c r="D43" s="28">
        <f t="shared" si="0"/>
        <v>36</v>
      </c>
      <c r="E43" s="29">
        <f t="shared" si="1"/>
        <v>31.795200000000005</v>
      </c>
      <c r="F43" s="197">
        <f t="shared" si="2"/>
        <v>21.94186666666667</v>
      </c>
    </row>
    <row r="44" spans="1:6" x14ac:dyDescent="0.35">
      <c r="A44" s="221">
        <v>41653</v>
      </c>
      <c r="B44" s="223">
        <f>'Power and Disinfectant'!O22</f>
        <v>5.9530555555555553</v>
      </c>
      <c r="C44">
        <v>8.5</v>
      </c>
      <c r="D44" s="28">
        <f t="shared" si="0"/>
        <v>36</v>
      </c>
      <c r="E44" s="29">
        <f t="shared" si="1"/>
        <v>31.795200000000005</v>
      </c>
      <c r="F44" s="197">
        <f t="shared" si="2"/>
        <v>25.84214444444445</v>
      </c>
    </row>
    <row r="45" spans="1:6" x14ac:dyDescent="0.35">
      <c r="A45" s="221">
        <v>41654</v>
      </c>
      <c r="B45" s="223">
        <f>'Power and Disinfectant'!O23</f>
        <v>1.6422222222222222</v>
      </c>
      <c r="C45">
        <v>8.5</v>
      </c>
      <c r="D45" s="28">
        <f t="shared" si="0"/>
        <v>36</v>
      </c>
      <c r="E45" s="29">
        <f t="shared" si="1"/>
        <v>31.795200000000005</v>
      </c>
      <c r="F45" s="197">
        <f t="shared" si="2"/>
        <v>30.152977777777782</v>
      </c>
    </row>
    <row r="46" spans="1:6" x14ac:dyDescent="0.35">
      <c r="A46" s="221">
        <v>41655</v>
      </c>
      <c r="B46" s="223">
        <f>'Power and Disinfectant'!O24</f>
        <v>0.82111111111111112</v>
      </c>
      <c r="C46">
        <v>8.5</v>
      </c>
      <c r="D46" s="28">
        <f t="shared" si="0"/>
        <v>36</v>
      </c>
      <c r="E46" s="29">
        <f t="shared" si="1"/>
        <v>31.795200000000005</v>
      </c>
      <c r="F46" s="197">
        <f t="shared" si="2"/>
        <v>30.974088888888893</v>
      </c>
    </row>
    <row r="47" spans="1:6" x14ac:dyDescent="0.35">
      <c r="A47" s="221">
        <v>41656</v>
      </c>
      <c r="B47" s="223">
        <f>'Power and Disinfectant'!O25</f>
        <v>0</v>
      </c>
      <c r="C47">
        <v>8.5</v>
      </c>
      <c r="D47" s="28">
        <f t="shared" si="0"/>
        <v>36</v>
      </c>
      <c r="E47" s="29">
        <f t="shared" si="1"/>
        <v>31.795200000000005</v>
      </c>
      <c r="F47" s="197">
        <f t="shared" si="2"/>
        <v>31.795200000000005</v>
      </c>
    </row>
    <row r="48" spans="1:6" x14ac:dyDescent="0.35">
      <c r="A48" s="221">
        <v>41657</v>
      </c>
      <c r="B48" s="223">
        <f>'Power and Disinfectant'!O26</f>
        <v>2.6686111111111113</v>
      </c>
      <c r="C48">
        <v>8.5</v>
      </c>
      <c r="D48" s="28">
        <f t="shared" si="0"/>
        <v>36</v>
      </c>
      <c r="E48" s="29">
        <f t="shared" si="1"/>
        <v>31.795200000000005</v>
      </c>
      <c r="F48" s="197">
        <f t="shared" si="2"/>
        <v>29.126588888888893</v>
      </c>
    </row>
    <row r="49" spans="1:6" x14ac:dyDescent="0.35">
      <c r="A49" s="221">
        <v>41658</v>
      </c>
      <c r="B49" s="223">
        <f>'Power and Disinfectant'!O27</f>
        <v>1.0263888888888888</v>
      </c>
      <c r="C49">
        <v>8.5</v>
      </c>
      <c r="D49" s="28">
        <f t="shared" si="0"/>
        <v>36</v>
      </c>
      <c r="E49" s="29">
        <f t="shared" si="1"/>
        <v>31.795200000000005</v>
      </c>
      <c r="F49" s="197">
        <f t="shared" si="2"/>
        <v>30.768811111111116</v>
      </c>
    </row>
    <row r="50" spans="1:6" x14ac:dyDescent="0.35">
      <c r="A50" s="221">
        <v>41659</v>
      </c>
      <c r="B50" s="223">
        <f>'Power and Disinfectant'!O28</f>
        <v>0.61583333333333334</v>
      </c>
      <c r="C50">
        <v>8.5</v>
      </c>
      <c r="D50" s="28">
        <f t="shared" si="0"/>
        <v>36</v>
      </c>
      <c r="E50" s="29">
        <f t="shared" si="1"/>
        <v>31.795200000000005</v>
      </c>
      <c r="F50" s="197">
        <f t="shared" si="2"/>
        <v>31.17936666666667</v>
      </c>
    </row>
    <row r="51" spans="1:6" x14ac:dyDescent="0.35">
      <c r="A51" s="221">
        <v>41660</v>
      </c>
      <c r="B51" s="223">
        <f>'Power and Disinfectant'!O29</f>
        <v>0.82111111111111112</v>
      </c>
      <c r="C51">
        <v>8.5</v>
      </c>
      <c r="D51" s="28">
        <f t="shared" si="0"/>
        <v>36</v>
      </c>
      <c r="E51" s="29">
        <f t="shared" si="1"/>
        <v>31.795200000000005</v>
      </c>
      <c r="F51" s="197">
        <f t="shared" si="2"/>
        <v>30.974088888888893</v>
      </c>
    </row>
    <row r="52" spans="1:6" x14ac:dyDescent="0.35">
      <c r="A52" s="221">
        <v>41661</v>
      </c>
      <c r="B52" s="223">
        <f>'Power and Disinfectant'!O30</f>
        <v>0.61583333333333334</v>
      </c>
      <c r="C52">
        <v>8.5</v>
      </c>
      <c r="D52" s="28">
        <f t="shared" si="0"/>
        <v>36</v>
      </c>
      <c r="E52" s="29">
        <f t="shared" si="1"/>
        <v>31.795200000000005</v>
      </c>
      <c r="F52" s="197">
        <f t="shared" si="2"/>
        <v>31.17936666666667</v>
      </c>
    </row>
    <row r="53" spans="1:6" x14ac:dyDescent="0.35">
      <c r="A53" s="221">
        <v>41662</v>
      </c>
      <c r="B53" s="223">
        <f>'Power and Disinfectant'!O31</f>
        <v>0</v>
      </c>
      <c r="C53">
        <v>8.5</v>
      </c>
      <c r="D53" s="28">
        <f t="shared" si="0"/>
        <v>36</v>
      </c>
      <c r="E53" s="29">
        <f t="shared" si="1"/>
        <v>31.795200000000005</v>
      </c>
      <c r="F53" s="197">
        <f t="shared" si="2"/>
        <v>31.795200000000005</v>
      </c>
    </row>
    <row r="54" spans="1:6" x14ac:dyDescent="0.35">
      <c r="A54" s="221">
        <v>41663</v>
      </c>
      <c r="B54" s="223">
        <f>'Power and Disinfectant'!O32</f>
        <v>0</v>
      </c>
      <c r="C54">
        <v>8.5</v>
      </c>
      <c r="D54" s="28">
        <f t="shared" si="0"/>
        <v>36</v>
      </c>
      <c r="E54" s="29">
        <f t="shared" si="1"/>
        <v>31.795200000000005</v>
      </c>
      <c r="F54" s="197">
        <f t="shared" si="2"/>
        <v>31.795200000000005</v>
      </c>
    </row>
    <row r="55" spans="1:6" x14ac:dyDescent="0.35">
      <c r="A55" s="221">
        <v>41664</v>
      </c>
      <c r="B55" s="223">
        <f>'Power and Disinfectant'!O33</f>
        <v>0</v>
      </c>
      <c r="C55">
        <v>8.5</v>
      </c>
      <c r="D55" s="28">
        <f t="shared" si="0"/>
        <v>36</v>
      </c>
      <c r="E55" s="29">
        <f t="shared" si="1"/>
        <v>31.795200000000005</v>
      </c>
      <c r="F55" s="197">
        <f t="shared" si="2"/>
        <v>31.795200000000005</v>
      </c>
    </row>
    <row r="56" spans="1:6" x14ac:dyDescent="0.35">
      <c r="A56" s="221">
        <v>41665</v>
      </c>
      <c r="B56" s="223">
        <f>'Power and Disinfectant'!O34</f>
        <v>0</v>
      </c>
      <c r="C56">
        <v>8.5</v>
      </c>
      <c r="D56" s="28">
        <f t="shared" si="0"/>
        <v>36</v>
      </c>
      <c r="E56" s="29">
        <f t="shared" si="1"/>
        <v>31.795200000000005</v>
      </c>
      <c r="F56" s="197">
        <f t="shared" si="2"/>
        <v>31.795200000000005</v>
      </c>
    </row>
    <row r="57" spans="1:6" x14ac:dyDescent="0.35">
      <c r="A57" s="221">
        <v>41666</v>
      </c>
      <c r="B57" s="223">
        <f>'Power and Disinfectant'!O35</f>
        <v>18.064444444444447</v>
      </c>
      <c r="C57">
        <v>8.5</v>
      </c>
      <c r="D57" s="28">
        <f t="shared" si="0"/>
        <v>36</v>
      </c>
      <c r="E57" s="29">
        <f t="shared" si="1"/>
        <v>31.795200000000005</v>
      </c>
      <c r="F57" s="197">
        <f t="shared" si="2"/>
        <v>13.730755555555557</v>
      </c>
    </row>
    <row r="58" spans="1:6" x14ac:dyDescent="0.35">
      <c r="A58" s="221">
        <v>41667</v>
      </c>
      <c r="B58" s="223">
        <f>'Power and Disinfectant'!O36</f>
        <v>0</v>
      </c>
      <c r="C58">
        <v>8.5</v>
      </c>
      <c r="D58" s="28">
        <f t="shared" si="0"/>
        <v>36</v>
      </c>
      <c r="E58" s="29">
        <f t="shared" si="1"/>
        <v>31.795200000000005</v>
      </c>
      <c r="F58" s="197">
        <f t="shared" si="2"/>
        <v>31.795200000000005</v>
      </c>
    </row>
    <row r="59" spans="1:6" x14ac:dyDescent="0.35">
      <c r="A59" s="221">
        <v>41668</v>
      </c>
      <c r="B59" s="223">
        <f>'Power and Disinfectant'!O37</f>
        <v>0</v>
      </c>
      <c r="C59">
        <v>8.5</v>
      </c>
      <c r="D59" s="28">
        <f t="shared" si="0"/>
        <v>36</v>
      </c>
      <c r="E59" s="29">
        <f t="shared" si="1"/>
        <v>31.795200000000005</v>
      </c>
      <c r="F59" s="197">
        <f t="shared" si="2"/>
        <v>31.795200000000005</v>
      </c>
    </row>
    <row r="60" spans="1:6" x14ac:dyDescent="0.35">
      <c r="A60" s="221">
        <v>41669</v>
      </c>
      <c r="B60" s="223">
        <f>'Power and Disinfectant'!O38</f>
        <v>0</v>
      </c>
      <c r="C60">
        <v>8.5</v>
      </c>
      <c r="D60" s="28">
        <f t="shared" si="0"/>
        <v>36</v>
      </c>
      <c r="E60" s="29">
        <f t="shared" si="1"/>
        <v>31.795200000000005</v>
      </c>
      <c r="F60" s="197">
        <f t="shared" si="2"/>
        <v>31.795200000000005</v>
      </c>
    </row>
    <row r="61" spans="1:6" x14ac:dyDescent="0.35">
      <c r="A61" s="221">
        <v>41670</v>
      </c>
      <c r="B61" s="223">
        <f>'Power and Disinfectant'!O39</f>
        <v>2.6686111111111113</v>
      </c>
      <c r="C61">
        <v>8.5</v>
      </c>
      <c r="D61" s="28">
        <f t="shared" si="0"/>
        <v>36</v>
      </c>
      <c r="E61" s="29">
        <f t="shared" si="1"/>
        <v>31.795200000000005</v>
      </c>
      <c r="F61" s="197">
        <f t="shared" si="2"/>
        <v>29.126588888888893</v>
      </c>
    </row>
    <row r="62" spans="1:6" x14ac:dyDescent="0.35">
      <c r="A62" s="221">
        <v>41671</v>
      </c>
      <c r="B62" s="223">
        <f>'Power and Disinfectant'!O40</f>
        <v>6.9886111111111111</v>
      </c>
      <c r="C62">
        <v>10</v>
      </c>
      <c r="D62" s="28">
        <f t="shared" si="0"/>
        <v>36</v>
      </c>
      <c r="E62" s="29">
        <f t="shared" si="1"/>
        <v>31.795200000000005</v>
      </c>
      <c r="F62" s="197">
        <f t="shared" si="2"/>
        <v>24.806588888888893</v>
      </c>
    </row>
    <row r="63" spans="1:6" x14ac:dyDescent="0.35">
      <c r="A63" s="221">
        <v>41672</v>
      </c>
      <c r="B63" s="223">
        <f>'Power and Disinfectant'!O41</f>
        <v>4.32</v>
      </c>
      <c r="C63">
        <v>10</v>
      </c>
      <c r="D63" s="28">
        <f t="shared" si="0"/>
        <v>36</v>
      </c>
      <c r="E63" s="29">
        <f t="shared" si="1"/>
        <v>31.795200000000005</v>
      </c>
      <c r="F63" s="197">
        <f t="shared" si="2"/>
        <v>27.475200000000005</v>
      </c>
    </row>
    <row r="64" spans="1:6" x14ac:dyDescent="0.35">
      <c r="A64" s="221">
        <v>41673</v>
      </c>
      <c r="B64" s="223">
        <f>'Power and Disinfectant'!O42</f>
        <v>4.32</v>
      </c>
      <c r="C64">
        <v>10</v>
      </c>
      <c r="D64" s="28">
        <f t="shared" si="0"/>
        <v>36</v>
      </c>
      <c r="E64" s="29">
        <f t="shared" si="1"/>
        <v>31.795200000000005</v>
      </c>
      <c r="F64" s="197">
        <f t="shared" si="2"/>
        <v>27.475200000000005</v>
      </c>
    </row>
    <row r="65" spans="1:6" x14ac:dyDescent="0.35">
      <c r="A65" s="221">
        <v>41674</v>
      </c>
      <c r="B65" s="223">
        <f>'Power and Disinfectant'!O43</f>
        <v>4.32</v>
      </c>
      <c r="C65">
        <v>10</v>
      </c>
      <c r="D65" s="28">
        <f t="shared" si="0"/>
        <v>36</v>
      </c>
      <c r="E65" s="29">
        <f t="shared" si="1"/>
        <v>31.795200000000005</v>
      </c>
      <c r="F65" s="197">
        <f t="shared" si="2"/>
        <v>27.475200000000005</v>
      </c>
    </row>
    <row r="66" spans="1:6" x14ac:dyDescent="0.35">
      <c r="A66" s="221">
        <v>41675</v>
      </c>
      <c r="B66" s="223">
        <f>'Power and Disinfectant'!O44</f>
        <v>4.32</v>
      </c>
      <c r="C66">
        <v>10</v>
      </c>
      <c r="D66" s="28">
        <f t="shared" si="0"/>
        <v>36</v>
      </c>
      <c r="E66" s="29">
        <f t="shared" si="1"/>
        <v>31.795200000000005</v>
      </c>
      <c r="F66" s="197">
        <f t="shared" si="2"/>
        <v>27.475200000000005</v>
      </c>
    </row>
    <row r="67" spans="1:6" x14ac:dyDescent="0.35">
      <c r="A67" s="221">
        <v>41676</v>
      </c>
      <c r="B67" s="223">
        <f>'Power and Disinfectant'!O45</f>
        <v>4.32</v>
      </c>
      <c r="C67">
        <v>10</v>
      </c>
      <c r="D67" s="28">
        <f t="shared" si="0"/>
        <v>36</v>
      </c>
      <c r="E67" s="29">
        <f t="shared" si="1"/>
        <v>31.795200000000005</v>
      </c>
      <c r="F67" s="197">
        <f t="shared" si="2"/>
        <v>27.475200000000005</v>
      </c>
    </row>
    <row r="68" spans="1:6" x14ac:dyDescent="0.35">
      <c r="A68" s="221">
        <v>41677</v>
      </c>
      <c r="B68" s="223">
        <f>'Power and Disinfectant'!O46</f>
        <v>4.32</v>
      </c>
      <c r="C68">
        <v>10</v>
      </c>
      <c r="D68" s="28">
        <f t="shared" si="0"/>
        <v>36</v>
      </c>
      <c r="E68" s="29">
        <f t="shared" si="1"/>
        <v>31.795200000000005</v>
      </c>
      <c r="F68" s="197">
        <f t="shared" si="2"/>
        <v>27.475200000000005</v>
      </c>
    </row>
    <row r="69" spans="1:6" x14ac:dyDescent="0.35">
      <c r="A69" s="221">
        <v>41678</v>
      </c>
      <c r="B69" s="223">
        <f>'Power and Disinfectant'!O47</f>
        <v>4.32</v>
      </c>
      <c r="C69">
        <v>10</v>
      </c>
      <c r="D69" s="28">
        <f t="shared" si="0"/>
        <v>36</v>
      </c>
      <c r="E69" s="29">
        <f t="shared" si="1"/>
        <v>31.795200000000005</v>
      </c>
      <c r="F69" s="197">
        <f t="shared" si="2"/>
        <v>27.475200000000005</v>
      </c>
    </row>
    <row r="70" spans="1:6" x14ac:dyDescent="0.35">
      <c r="A70" s="221">
        <v>41679</v>
      </c>
      <c r="B70" s="223">
        <f>'Power and Disinfectant'!O48</f>
        <v>16.841944444444444</v>
      </c>
      <c r="C70">
        <v>10</v>
      </c>
      <c r="D70" s="28">
        <f t="shared" si="0"/>
        <v>36</v>
      </c>
      <c r="E70" s="29">
        <f t="shared" si="1"/>
        <v>31.795200000000005</v>
      </c>
      <c r="F70" s="197">
        <f t="shared" si="2"/>
        <v>14.953255555555561</v>
      </c>
    </row>
    <row r="71" spans="1:6" x14ac:dyDescent="0.35">
      <c r="A71" s="221">
        <v>41680</v>
      </c>
      <c r="B71" s="223">
        <f>'Power and Disinfectant'!O49</f>
        <v>18.073611111111109</v>
      </c>
      <c r="C71">
        <v>10</v>
      </c>
      <c r="D71" s="28">
        <f t="shared" si="0"/>
        <v>36</v>
      </c>
      <c r="E71" s="29">
        <f t="shared" si="1"/>
        <v>31.795200000000005</v>
      </c>
      <c r="F71" s="197">
        <f t="shared" si="2"/>
        <v>13.721588888888895</v>
      </c>
    </row>
    <row r="72" spans="1:6" x14ac:dyDescent="0.35">
      <c r="A72" s="221">
        <v>41681</v>
      </c>
      <c r="B72" s="223">
        <f>'Power and Disinfectant'!O50</f>
        <v>29.979722222222222</v>
      </c>
      <c r="C72">
        <v>10</v>
      </c>
      <c r="D72" s="28">
        <f t="shared" si="0"/>
        <v>36</v>
      </c>
      <c r="E72" s="29">
        <f t="shared" si="1"/>
        <v>31.795200000000005</v>
      </c>
      <c r="F72" s="197">
        <f t="shared" si="2"/>
        <v>1.8154777777777831</v>
      </c>
    </row>
    <row r="73" spans="1:6" x14ac:dyDescent="0.35">
      <c r="A73" s="221">
        <v>41682</v>
      </c>
      <c r="B73" s="223">
        <f>'Power and Disinfectant'!O51</f>
        <v>21.56333333333334</v>
      </c>
      <c r="C73">
        <v>10</v>
      </c>
      <c r="D73" s="28">
        <f t="shared" si="0"/>
        <v>36</v>
      </c>
      <c r="E73" s="29">
        <f t="shared" si="1"/>
        <v>31.795200000000005</v>
      </c>
      <c r="F73" s="197">
        <f t="shared" si="2"/>
        <v>10.231866666666665</v>
      </c>
    </row>
    <row r="74" spans="1:6" x14ac:dyDescent="0.35">
      <c r="A74" s="221">
        <v>41683</v>
      </c>
      <c r="B74" s="223">
        <f>'Power and Disinfectant'!O52</f>
        <v>20.33166666666666</v>
      </c>
      <c r="C74">
        <v>10</v>
      </c>
      <c r="D74" s="28">
        <f t="shared" si="0"/>
        <v>36</v>
      </c>
      <c r="E74" s="29">
        <f t="shared" si="1"/>
        <v>31.795200000000005</v>
      </c>
      <c r="F74" s="197">
        <f t="shared" si="2"/>
        <v>11.463533333333345</v>
      </c>
    </row>
    <row r="75" spans="1:6" x14ac:dyDescent="0.35">
      <c r="A75" s="221">
        <v>41684</v>
      </c>
      <c r="B75" s="223">
        <f>'Power and Disinfectant'!O53</f>
        <v>7.3991666666666669</v>
      </c>
      <c r="C75">
        <v>10</v>
      </c>
      <c r="D75" s="28">
        <f t="shared" si="0"/>
        <v>36</v>
      </c>
      <c r="E75" s="29">
        <f t="shared" si="1"/>
        <v>31.795200000000005</v>
      </c>
      <c r="F75" s="197">
        <f t="shared" si="2"/>
        <v>24.396033333333339</v>
      </c>
    </row>
    <row r="76" spans="1:6" x14ac:dyDescent="0.35">
      <c r="A76" s="221">
        <v>41685</v>
      </c>
      <c r="B76" s="223">
        <f>'Power and Disinfectant'!O54</f>
        <v>16.226111111111113</v>
      </c>
      <c r="C76">
        <v>10</v>
      </c>
      <c r="D76" s="28">
        <f t="shared" si="0"/>
        <v>36</v>
      </c>
      <c r="E76" s="29">
        <f t="shared" si="1"/>
        <v>31.795200000000005</v>
      </c>
      <c r="F76" s="197">
        <f t="shared" si="2"/>
        <v>15.569088888888892</v>
      </c>
    </row>
    <row r="77" spans="1:6" x14ac:dyDescent="0.35">
      <c r="A77" s="221">
        <v>41686</v>
      </c>
      <c r="B77" s="223">
        <f>'Power and Disinfectant'!O55</f>
        <v>23.82138888888889</v>
      </c>
      <c r="C77">
        <v>10</v>
      </c>
      <c r="D77" s="28">
        <f t="shared" si="0"/>
        <v>36</v>
      </c>
      <c r="E77" s="29">
        <f t="shared" si="1"/>
        <v>31.795200000000005</v>
      </c>
      <c r="F77" s="197">
        <f t="shared" si="2"/>
        <v>7.9738111111111145</v>
      </c>
    </row>
    <row r="78" spans="1:6" x14ac:dyDescent="0.35">
      <c r="A78" s="221">
        <v>41687</v>
      </c>
      <c r="B78" s="223">
        <f>'Power and Disinfectant'!O56</f>
        <v>13.762777777777776</v>
      </c>
      <c r="C78">
        <v>10</v>
      </c>
      <c r="D78" s="28">
        <f t="shared" si="0"/>
        <v>36</v>
      </c>
      <c r="E78" s="29">
        <f t="shared" si="1"/>
        <v>31.795200000000005</v>
      </c>
      <c r="F78" s="197">
        <f t="shared" si="2"/>
        <v>18.03242222222223</v>
      </c>
    </row>
    <row r="79" spans="1:6" x14ac:dyDescent="0.35">
      <c r="A79" s="221">
        <v>41688</v>
      </c>
      <c r="B79" s="223">
        <f>'Power and Disinfectant'!O57</f>
        <v>17.252500000000001</v>
      </c>
      <c r="C79">
        <v>10</v>
      </c>
      <c r="D79" s="28">
        <f t="shared" si="0"/>
        <v>36</v>
      </c>
      <c r="E79" s="29">
        <f t="shared" si="1"/>
        <v>31.795200000000005</v>
      </c>
      <c r="F79" s="197">
        <f t="shared" si="2"/>
        <v>14.542700000000004</v>
      </c>
    </row>
    <row r="80" spans="1:6" x14ac:dyDescent="0.35">
      <c r="A80" s="221">
        <v>41689</v>
      </c>
      <c r="B80" s="223">
        <f>'Power and Disinfectant'!O58</f>
        <v>26.695277777777779</v>
      </c>
      <c r="C80">
        <v>10</v>
      </c>
      <c r="D80" s="28">
        <f t="shared" si="0"/>
        <v>36</v>
      </c>
      <c r="E80" s="29">
        <f t="shared" si="1"/>
        <v>31.795200000000005</v>
      </c>
      <c r="F80" s="197">
        <f t="shared" si="2"/>
        <v>5.0999222222222258</v>
      </c>
    </row>
    <row r="81" spans="1:6" x14ac:dyDescent="0.35">
      <c r="A81" s="221">
        <v>41690</v>
      </c>
      <c r="B81" s="223">
        <f>'Power and Disinfectant'!O59</f>
        <v>6.7833333333333341</v>
      </c>
      <c r="C81">
        <v>10</v>
      </c>
      <c r="D81" s="28">
        <f t="shared" si="0"/>
        <v>36</v>
      </c>
      <c r="E81" s="29">
        <f t="shared" si="1"/>
        <v>31.795200000000005</v>
      </c>
      <c r="F81" s="197">
        <f t="shared" si="2"/>
        <v>25.01186666666667</v>
      </c>
    </row>
    <row r="82" spans="1:6" x14ac:dyDescent="0.35">
      <c r="A82" s="221">
        <v>41691</v>
      </c>
      <c r="B82" s="223">
        <f>'Power and Disinfectant'!O60</f>
        <v>5.141111111111111</v>
      </c>
      <c r="C82">
        <v>10</v>
      </c>
      <c r="D82" s="28">
        <f t="shared" si="0"/>
        <v>36</v>
      </c>
      <c r="E82" s="29">
        <f t="shared" si="1"/>
        <v>31.795200000000005</v>
      </c>
      <c r="F82" s="197">
        <f t="shared" si="2"/>
        <v>26.654088888888893</v>
      </c>
    </row>
    <row r="83" spans="1:6" x14ac:dyDescent="0.35">
      <c r="A83" s="221">
        <v>41692</v>
      </c>
      <c r="B83" s="223">
        <f>'Power and Disinfectant'!O61</f>
        <v>9.2466666666666679</v>
      </c>
      <c r="C83">
        <v>10</v>
      </c>
      <c r="D83" s="28">
        <f t="shared" si="0"/>
        <v>36</v>
      </c>
      <c r="E83" s="29">
        <f t="shared" si="1"/>
        <v>31.795200000000005</v>
      </c>
      <c r="F83" s="197">
        <f t="shared" si="2"/>
        <v>22.548533333333339</v>
      </c>
    </row>
    <row r="84" spans="1:6" x14ac:dyDescent="0.35">
      <c r="A84" s="221">
        <v>41693</v>
      </c>
      <c r="B84" s="223">
        <f>'Power and Disinfectant'!O62</f>
        <v>19.305277777777778</v>
      </c>
      <c r="C84">
        <v>10</v>
      </c>
      <c r="D84" s="28">
        <f t="shared" si="0"/>
        <v>36</v>
      </c>
      <c r="E84" s="29">
        <f t="shared" si="1"/>
        <v>31.795200000000005</v>
      </c>
      <c r="F84" s="197">
        <f t="shared" si="2"/>
        <v>12.489922222222226</v>
      </c>
    </row>
    <row r="85" spans="1:6" x14ac:dyDescent="0.35">
      <c r="A85" s="221">
        <v>41694</v>
      </c>
      <c r="B85" s="223">
        <f>'Power and Disinfectant'!O63</f>
        <v>11.299444444444442</v>
      </c>
      <c r="C85">
        <v>10</v>
      </c>
      <c r="D85" s="28">
        <f t="shared" si="0"/>
        <v>36</v>
      </c>
      <c r="E85" s="29">
        <f t="shared" si="1"/>
        <v>31.795200000000005</v>
      </c>
      <c r="F85" s="197">
        <f t="shared" si="2"/>
        <v>20.495755555555562</v>
      </c>
    </row>
    <row r="86" spans="1:6" x14ac:dyDescent="0.35">
      <c r="A86" s="221">
        <v>41695</v>
      </c>
      <c r="B86" s="223">
        <f>'Power and Disinfectant'!O64</f>
        <v>4.32</v>
      </c>
      <c r="C86">
        <v>10</v>
      </c>
      <c r="D86" s="28">
        <f t="shared" si="0"/>
        <v>36</v>
      </c>
      <c r="E86" s="29">
        <f t="shared" si="1"/>
        <v>31.795200000000005</v>
      </c>
      <c r="F86" s="197">
        <f t="shared" si="2"/>
        <v>27.475200000000005</v>
      </c>
    </row>
    <row r="87" spans="1:6" x14ac:dyDescent="0.35">
      <c r="A87" s="221">
        <v>41696</v>
      </c>
      <c r="B87" s="223">
        <f>'Power and Disinfectant'!O65</f>
        <v>5.141111111111111</v>
      </c>
      <c r="C87">
        <v>10</v>
      </c>
      <c r="D87" s="28">
        <f t="shared" si="0"/>
        <v>36</v>
      </c>
      <c r="E87" s="29">
        <f t="shared" si="1"/>
        <v>31.795200000000005</v>
      </c>
      <c r="F87" s="197">
        <f t="shared" si="2"/>
        <v>26.654088888888893</v>
      </c>
    </row>
    <row r="88" spans="1:6" x14ac:dyDescent="0.35">
      <c r="A88" s="221">
        <v>41697</v>
      </c>
      <c r="B88" s="223">
        <f>'Power and Disinfectant'!O66</f>
        <v>4.32</v>
      </c>
      <c r="C88">
        <v>10</v>
      </c>
      <c r="D88" s="28">
        <f t="shared" si="0"/>
        <v>36</v>
      </c>
      <c r="E88" s="29">
        <f t="shared" si="1"/>
        <v>31.795200000000005</v>
      </c>
      <c r="F88" s="197">
        <f t="shared" si="2"/>
        <v>27.475200000000005</v>
      </c>
    </row>
    <row r="89" spans="1:6" x14ac:dyDescent="0.35">
      <c r="A89" s="221">
        <v>41698</v>
      </c>
      <c r="B89" s="223">
        <f>'Power and Disinfectant'!O67</f>
        <v>4.7305555555555561</v>
      </c>
      <c r="C89">
        <v>10</v>
      </c>
      <c r="D89" s="28">
        <f t="shared" si="0"/>
        <v>36</v>
      </c>
      <c r="E89" s="29">
        <f t="shared" si="1"/>
        <v>31.795200000000005</v>
      </c>
      <c r="F89" s="197">
        <f t="shared" si="2"/>
        <v>27.064644444444447</v>
      </c>
    </row>
    <row r="90" spans="1:6" x14ac:dyDescent="0.35">
      <c r="A90" s="221">
        <v>41699</v>
      </c>
      <c r="B90" s="223">
        <f>'Power and Disinfectant'!O68</f>
        <v>6.3727777777777783</v>
      </c>
      <c r="C90">
        <v>11.8</v>
      </c>
      <c r="D90" s="28">
        <f t="shared" si="0"/>
        <v>36</v>
      </c>
      <c r="E90" s="29">
        <f t="shared" si="1"/>
        <v>31.795200000000005</v>
      </c>
      <c r="F90" s="197">
        <f t="shared" si="2"/>
        <v>25.422422222222227</v>
      </c>
    </row>
    <row r="91" spans="1:6" x14ac:dyDescent="0.35">
      <c r="A91" s="221">
        <v>41700</v>
      </c>
      <c r="B91" s="223">
        <f>'Power and Disinfectant'!O69</f>
        <v>23.82138888888889</v>
      </c>
      <c r="C91">
        <v>11.8</v>
      </c>
      <c r="D91" s="28">
        <f t="shared" si="0"/>
        <v>36</v>
      </c>
      <c r="E91" s="29">
        <f t="shared" si="1"/>
        <v>31.795200000000005</v>
      </c>
      <c r="F91" s="197">
        <f t="shared" si="2"/>
        <v>7.9738111111111145</v>
      </c>
    </row>
    <row r="92" spans="1:6" x14ac:dyDescent="0.35">
      <c r="A92" s="221">
        <v>41701</v>
      </c>
      <c r="B92" s="223">
        <f>'Power and Disinfectant'!O70</f>
        <v>5.3463888888888889</v>
      </c>
      <c r="C92">
        <v>11.8</v>
      </c>
      <c r="D92" s="28">
        <f t="shared" si="0"/>
        <v>36</v>
      </c>
      <c r="E92" s="29">
        <f t="shared" si="1"/>
        <v>31.795200000000005</v>
      </c>
      <c r="F92" s="197">
        <f t="shared" si="2"/>
        <v>26.448811111111116</v>
      </c>
    </row>
    <row r="93" spans="1:6" x14ac:dyDescent="0.35">
      <c r="A93" s="221">
        <v>41702</v>
      </c>
      <c r="B93" s="223">
        <f>'Power and Disinfectant'!O71</f>
        <v>6.7833333333333341</v>
      </c>
      <c r="C93">
        <v>11.8</v>
      </c>
      <c r="D93" s="28">
        <f t="shared" si="0"/>
        <v>36</v>
      </c>
      <c r="E93" s="29">
        <f t="shared" si="1"/>
        <v>31.795200000000005</v>
      </c>
      <c r="F93" s="197">
        <f t="shared" si="2"/>
        <v>25.01186666666667</v>
      </c>
    </row>
    <row r="94" spans="1:6" x14ac:dyDescent="0.35">
      <c r="A94" s="221">
        <v>41703</v>
      </c>
      <c r="B94" s="223">
        <f>'Power and Disinfectant'!O72</f>
        <v>28.748055555555563</v>
      </c>
      <c r="C94">
        <v>11.8</v>
      </c>
      <c r="D94" s="28">
        <f t="shared" si="0"/>
        <v>36</v>
      </c>
      <c r="E94" s="29">
        <f t="shared" si="1"/>
        <v>31.795200000000005</v>
      </c>
      <c r="F94" s="197">
        <f t="shared" si="2"/>
        <v>3.0471444444444415</v>
      </c>
    </row>
    <row r="95" spans="1:6" x14ac:dyDescent="0.35">
      <c r="A95" s="221">
        <v>41704</v>
      </c>
      <c r="B95" s="223">
        <f>'Power and Disinfectant'!O73</f>
        <v>13.146944444444445</v>
      </c>
      <c r="C95">
        <v>11.8</v>
      </c>
      <c r="D95" s="28">
        <f t="shared" si="0"/>
        <v>36</v>
      </c>
      <c r="E95" s="29">
        <f t="shared" si="1"/>
        <v>31.795200000000005</v>
      </c>
      <c r="F95" s="197">
        <f t="shared" si="2"/>
        <v>18.648255555555558</v>
      </c>
    </row>
    <row r="96" spans="1:6" x14ac:dyDescent="0.35">
      <c r="A96" s="221">
        <v>41705</v>
      </c>
      <c r="B96" s="223">
        <f>'Power and Disinfectant'!O74</f>
        <v>29.979722222222222</v>
      </c>
      <c r="C96">
        <v>11.8</v>
      </c>
      <c r="D96" s="28">
        <f t="shared" ref="D96:D159" si="3">IF(((C96*$B$7*3600*$B$3*$B$2)*$B$4)*$B$11/1000000&gt;$B$12,$B$12,((C96*$B$7*3600*$B$3)*$B$4*$B$2)*$B$11/1000000)</f>
        <v>36</v>
      </c>
      <c r="E96" s="29">
        <f t="shared" ref="E96:E159" si="4">D96*0.92*0.96</f>
        <v>31.795200000000005</v>
      </c>
      <c r="F96" s="197">
        <f t="shared" ref="F96:F159" si="5">IF(E96-B96&lt;0,0,E96-B96)</f>
        <v>1.8154777777777831</v>
      </c>
    </row>
    <row r="97" spans="1:6" x14ac:dyDescent="0.35">
      <c r="A97" s="221">
        <v>41706</v>
      </c>
      <c r="B97" s="223">
        <f>'Power and Disinfectant'!O75</f>
        <v>29.979722222222222</v>
      </c>
      <c r="C97">
        <v>11.8</v>
      </c>
      <c r="D97" s="28">
        <f t="shared" si="3"/>
        <v>36</v>
      </c>
      <c r="E97" s="29">
        <f t="shared" si="4"/>
        <v>31.795200000000005</v>
      </c>
      <c r="F97" s="197">
        <f t="shared" si="5"/>
        <v>1.8154777777777831</v>
      </c>
    </row>
    <row r="98" spans="1:6" x14ac:dyDescent="0.35">
      <c r="A98" s="221">
        <v>41707</v>
      </c>
      <c r="B98" s="223">
        <f>'Power and Disinfectant'!O76</f>
        <v>15.199722222222222</v>
      </c>
      <c r="C98">
        <v>11.8</v>
      </c>
      <c r="D98" s="28">
        <f t="shared" si="3"/>
        <v>36</v>
      </c>
      <c r="E98" s="29">
        <f t="shared" si="4"/>
        <v>31.795200000000005</v>
      </c>
      <c r="F98" s="197">
        <f t="shared" si="5"/>
        <v>16.595477777777781</v>
      </c>
    </row>
    <row r="99" spans="1:6" x14ac:dyDescent="0.35">
      <c r="A99" s="221">
        <v>41708</v>
      </c>
      <c r="B99" s="223">
        <f>'Power and Disinfectant'!O77</f>
        <v>6.7833333333333341</v>
      </c>
      <c r="C99">
        <v>11.8</v>
      </c>
      <c r="D99" s="28">
        <f t="shared" si="3"/>
        <v>36</v>
      </c>
      <c r="E99" s="29">
        <f t="shared" si="4"/>
        <v>31.795200000000005</v>
      </c>
      <c r="F99" s="197">
        <f t="shared" si="5"/>
        <v>25.01186666666667</v>
      </c>
    </row>
    <row r="100" spans="1:6" x14ac:dyDescent="0.35">
      <c r="A100" s="221">
        <v>41709</v>
      </c>
      <c r="B100" s="223">
        <f>'Power and Disinfectant'!O78</f>
        <v>4.32</v>
      </c>
      <c r="C100">
        <v>11.8</v>
      </c>
      <c r="D100" s="28">
        <f t="shared" si="3"/>
        <v>36</v>
      </c>
      <c r="E100" s="29">
        <f t="shared" si="4"/>
        <v>31.795200000000005</v>
      </c>
      <c r="F100" s="197">
        <f t="shared" si="5"/>
        <v>27.475200000000005</v>
      </c>
    </row>
    <row r="101" spans="1:6" x14ac:dyDescent="0.35">
      <c r="A101" s="221">
        <v>41710</v>
      </c>
      <c r="B101" s="223">
        <f>'Power and Disinfectant'!O79</f>
        <v>7.1938888888888881</v>
      </c>
      <c r="C101">
        <v>11.8</v>
      </c>
      <c r="D101" s="28">
        <f t="shared" si="3"/>
        <v>36</v>
      </c>
      <c r="E101" s="29">
        <f t="shared" si="4"/>
        <v>31.795200000000005</v>
      </c>
      <c r="F101" s="197">
        <f t="shared" si="5"/>
        <v>24.601311111111116</v>
      </c>
    </row>
    <row r="102" spans="1:6" x14ac:dyDescent="0.35">
      <c r="A102" s="221">
        <v>41711</v>
      </c>
      <c r="B102" s="223">
        <f>'Power and Disinfectant'!O80</f>
        <v>25.053055555555556</v>
      </c>
      <c r="C102">
        <v>11.8</v>
      </c>
      <c r="D102" s="28">
        <f t="shared" si="3"/>
        <v>36</v>
      </c>
      <c r="E102" s="29">
        <f t="shared" si="4"/>
        <v>31.795200000000005</v>
      </c>
      <c r="F102" s="197">
        <f t="shared" si="5"/>
        <v>6.7421444444444489</v>
      </c>
    </row>
    <row r="103" spans="1:6" x14ac:dyDescent="0.35">
      <c r="A103" s="221">
        <v>41712</v>
      </c>
      <c r="B103" s="223">
        <f>'Power and Disinfectant'!O81</f>
        <v>18.48416666666667</v>
      </c>
      <c r="C103">
        <v>11.8</v>
      </c>
      <c r="D103" s="28">
        <f t="shared" si="3"/>
        <v>36</v>
      </c>
      <c r="E103" s="29">
        <f t="shared" si="4"/>
        <v>31.795200000000005</v>
      </c>
      <c r="F103" s="197">
        <f t="shared" si="5"/>
        <v>13.311033333333334</v>
      </c>
    </row>
    <row r="104" spans="1:6" x14ac:dyDescent="0.35">
      <c r="A104" s="221">
        <v>41713</v>
      </c>
      <c r="B104" s="223">
        <f>'Power and Disinfectant'!O82</f>
        <v>27.721666666666675</v>
      </c>
      <c r="C104">
        <v>11.8</v>
      </c>
      <c r="D104" s="28">
        <f t="shared" si="3"/>
        <v>36</v>
      </c>
      <c r="E104" s="29">
        <f t="shared" si="4"/>
        <v>31.795200000000005</v>
      </c>
      <c r="F104" s="197">
        <f t="shared" si="5"/>
        <v>4.0735333333333301</v>
      </c>
    </row>
    <row r="105" spans="1:6" x14ac:dyDescent="0.35">
      <c r="A105" s="221">
        <v>41714</v>
      </c>
      <c r="B105" s="223">
        <f>'Power and Disinfectant'!O83</f>
        <v>9.8625000000000007</v>
      </c>
      <c r="C105">
        <v>11.8</v>
      </c>
      <c r="D105" s="28">
        <f t="shared" si="3"/>
        <v>36</v>
      </c>
      <c r="E105" s="29">
        <f t="shared" si="4"/>
        <v>31.795200000000005</v>
      </c>
      <c r="F105" s="197">
        <f t="shared" si="5"/>
        <v>21.932700000000004</v>
      </c>
    </row>
    <row r="106" spans="1:6" x14ac:dyDescent="0.35">
      <c r="A106" s="221">
        <v>41715</v>
      </c>
      <c r="B106" s="223">
        <f>'Power and Disinfectant'!O84</f>
        <v>4.7305555555555561</v>
      </c>
      <c r="C106">
        <v>11.8</v>
      </c>
      <c r="D106" s="28">
        <f t="shared" si="3"/>
        <v>36</v>
      </c>
      <c r="E106" s="29">
        <f t="shared" si="4"/>
        <v>31.795200000000005</v>
      </c>
      <c r="F106" s="197">
        <f t="shared" si="5"/>
        <v>27.064644444444447</v>
      </c>
    </row>
    <row r="107" spans="1:6" x14ac:dyDescent="0.35">
      <c r="A107" s="221">
        <v>41716</v>
      </c>
      <c r="B107" s="223">
        <f>'Power and Disinfectant'!O85</f>
        <v>29.979722222222222</v>
      </c>
      <c r="C107">
        <v>11.8</v>
      </c>
      <c r="D107" s="28">
        <f t="shared" si="3"/>
        <v>36</v>
      </c>
      <c r="E107" s="29">
        <f t="shared" si="4"/>
        <v>31.795200000000005</v>
      </c>
      <c r="F107" s="197">
        <f t="shared" si="5"/>
        <v>1.8154777777777831</v>
      </c>
    </row>
    <row r="108" spans="1:6" x14ac:dyDescent="0.35">
      <c r="A108" s="221">
        <v>41717</v>
      </c>
      <c r="B108" s="223">
        <f>'Power and Disinfectant'!O86</f>
        <v>5.9622222222222225</v>
      </c>
      <c r="C108">
        <v>11.8</v>
      </c>
      <c r="D108" s="28">
        <f t="shared" si="3"/>
        <v>36</v>
      </c>
      <c r="E108" s="29">
        <f t="shared" si="4"/>
        <v>31.795200000000005</v>
      </c>
      <c r="F108" s="197">
        <f t="shared" si="5"/>
        <v>25.832977777777781</v>
      </c>
    </row>
    <row r="109" spans="1:6" x14ac:dyDescent="0.35">
      <c r="A109" s="221">
        <v>41718</v>
      </c>
      <c r="B109" s="223">
        <f>'Power and Disinfectant'!O87</f>
        <v>5.9622222222222225</v>
      </c>
      <c r="C109">
        <v>11.8</v>
      </c>
      <c r="D109" s="28">
        <f t="shared" si="3"/>
        <v>36</v>
      </c>
      <c r="E109" s="29">
        <f t="shared" si="4"/>
        <v>31.795200000000005</v>
      </c>
      <c r="F109" s="197">
        <f t="shared" si="5"/>
        <v>25.832977777777781</v>
      </c>
    </row>
    <row r="110" spans="1:6" x14ac:dyDescent="0.35">
      <c r="A110" s="221">
        <v>41719</v>
      </c>
      <c r="B110" s="223">
        <f>'Power and Disinfectant'!O88</f>
        <v>12.120555555555555</v>
      </c>
      <c r="C110">
        <v>11.8</v>
      </c>
      <c r="D110" s="28">
        <f t="shared" si="3"/>
        <v>36</v>
      </c>
      <c r="E110" s="29">
        <f t="shared" si="4"/>
        <v>31.795200000000005</v>
      </c>
      <c r="F110" s="197">
        <f t="shared" si="5"/>
        <v>19.67464444444445</v>
      </c>
    </row>
    <row r="111" spans="1:6" x14ac:dyDescent="0.35">
      <c r="A111" s="221">
        <v>41720</v>
      </c>
      <c r="B111" s="223">
        <f>'Power and Disinfectant'!O89</f>
        <v>6.9886111111111111</v>
      </c>
      <c r="C111">
        <v>11.8</v>
      </c>
      <c r="D111" s="28">
        <f t="shared" si="3"/>
        <v>36</v>
      </c>
      <c r="E111" s="29">
        <f t="shared" si="4"/>
        <v>31.795200000000005</v>
      </c>
      <c r="F111" s="197">
        <f t="shared" si="5"/>
        <v>24.806588888888893</v>
      </c>
    </row>
    <row r="112" spans="1:6" x14ac:dyDescent="0.35">
      <c r="A112" s="221">
        <v>41721</v>
      </c>
      <c r="B112" s="223">
        <f>'Power and Disinfectant'!O90</f>
        <v>4.32</v>
      </c>
      <c r="C112">
        <v>11.8</v>
      </c>
      <c r="D112" s="28">
        <f t="shared" si="3"/>
        <v>36</v>
      </c>
      <c r="E112" s="29">
        <f t="shared" si="4"/>
        <v>31.795200000000005</v>
      </c>
      <c r="F112" s="197">
        <f t="shared" si="5"/>
        <v>27.475200000000005</v>
      </c>
    </row>
    <row r="113" spans="1:6" x14ac:dyDescent="0.35">
      <c r="A113" s="221">
        <v>41722</v>
      </c>
      <c r="B113" s="223">
        <f>'Power and Disinfectant'!O91</f>
        <v>8.4255555555555564</v>
      </c>
      <c r="C113">
        <v>11.8</v>
      </c>
      <c r="D113" s="28">
        <f t="shared" si="3"/>
        <v>36</v>
      </c>
      <c r="E113" s="29">
        <f t="shared" si="4"/>
        <v>31.795200000000005</v>
      </c>
      <c r="F113" s="197">
        <f t="shared" si="5"/>
        <v>23.369644444444447</v>
      </c>
    </row>
    <row r="114" spans="1:6" x14ac:dyDescent="0.35">
      <c r="A114" s="221">
        <v>41723</v>
      </c>
      <c r="B114" s="223">
        <f>'Power and Disinfectant'!O92</f>
        <v>29.979722222222222</v>
      </c>
      <c r="C114">
        <v>11.8</v>
      </c>
      <c r="D114" s="28">
        <f t="shared" si="3"/>
        <v>36</v>
      </c>
      <c r="E114" s="29">
        <f t="shared" si="4"/>
        <v>31.795200000000005</v>
      </c>
      <c r="F114" s="197">
        <f t="shared" si="5"/>
        <v>1.8154777777777831</v>
      </c>
    </row>
    <row r="115" spans="1:6" x14ac:dyDescent="0.35">
      <c r="A115" s="221">
        <v>41724</v>
      </c>
      <c r="B115" s="223">
        <f>'Power and Disinfectant'!O93</f>
        <v>4.5252777777777782</v>
      </c>
      <c r="C115">
        <v>11.8</v>
      </c>
      <c r="D115" s="28">
        <f t="shared" si="3"/>
        <v>36</v>
      </c>
      <c r="E115" s="29">
        <f t="shared" si="4"/>
        <v>31.795200000000005</v>
      </c>
      <c r="F115" s="197">
        <f t="shared" si="5"/>
        <v>27.269922222222228</v>
      </c>
    </row>
    <row r="116" spans="1:6" x14ac:dyDescent="0.35">
      <c r="A116" s="221">
        <v>41725</v>
      </c>
      <c r="B116" s="223">
        <f>'Power and Disinfectant'!O94</f>
        <v>8.8361111111111121</v>
      </c>
      <c r="C116">
        <v>11.8</v>
      </c>
      <c r="D116" s="28">
        <f t="shared" si="3"/>
        <v>36</v>
      </c>
      <c r="E116" s="29">
        <f t="shared" si="4"/>
        <v>31.795200000000005</v>
      </c>
      <c r="F116" s="197">
        <f t="shared" si="5"/>
        <v>22.959088888888893</v>
      </c>
    </row>
    <row r="117" spans="1:6" x14ac:dyDescent="0.35">
      <c r="A117" s="221">
        <v>41726</v>
      </c>
      <c r="B117" s="223">
        <f>'Power and Disinfectant'!O95</f>
        <v>28.542777777777786</v>
      </c>
      <c r="C117">
        <v>11.8</v>
      </c>
      <c r="D117" s="28">
        <f t="shared" si="3"/>
        <v>36</v>
      </c>
      <c r="E117" s="29">
        <f t="shared" si="4"/>
        <v>31.795200000000005</v>
      </c>
      <c r="F117" s="197">
        <f t="shared" si="5"/>
        <v>3.2524222222222186</v>
      </c>
    </row>
    <row r="118" spans="1:6" x14ac:dyDescent="0.35">
      <c r="A118" s="221">
        <v>41727</v>
      </c>
      <c r="B118" s="223">
        <f>'Power and Disinfectant'!O96</f>
        <v>29.979722222222222</v>
      </c>
      <c r="C118">
        <v>11.8</v>
      </c>
      <c r="D118" s="28">
        <f t="shared" si="3"/>
        <v>36</v>
      </c>
      <c r="E118" s="29">
        <f t="shared" si="4"/>
        <v>31.795200000000005</v>
      </c>
      <c r="F118" s="197">
        <f t="shared" si="5"/>
        <v>1.8154777777777831</v>
      </c>
    </row>
    <row r="119" spans="1:6" x14ac:dyDescent="0.35">
      <c r="A119" s="221">
        <v>41728</v>
      </c>
      <c r="B119" s="223">
        <f>'Power and Disinfectant'!O97</f>
        <v>7.3991666666666669</v>
      </c>
      <c r="C119">
        <v>11.8</v>
      </c>
      <c r="D119" s="28">
        <f t="shared" si="3"/>
        <v>36</v>
      </c>
      <c r="E119" s="29">
        <f t="shared" si="4"/>
        <v>31.795200000000005</v>
      </c>
      <c r="F119" s="197">
        <f t="shared" si="5"/>
        <v>24.396033333333339</v>
      </c>
    </row>
    <row r="120" spans="1:6" x14ac:dyDescent="0.35">
      <c r="A120" s="221">
        <v>41729</v>
      </c>
      <c r="B120" s="223">
        <f>'Power and Disinfectant'!O98</f>
        <v>4.32</v>
      </c>
      <c r="C120">
        <v>11.8</v>
      </c>
      <c r="D120" s="28">
        <f t="shared" si="3"/>
        <v>36</v>
      </c>
      <c r="E120" s="29">
        <f t="shared" si="4"/>
        <v>31.795200000000005</v>
      </c>
      <c r="F120" s="197">
        <f t="shared" si="5"/>
        <v>27.475200000000005</v>
      </c>
    </row>
    <row r="121" spans="1:6" x14ac:dyDescent="0.35">
      <c r="A121" s="221">
        <v>41730</v>
      </c>
      <c r="B121" s="223">
        <f>'Power and Disinfectant'!O99</f>
        <v>4.32</v>
      </c>
      <c r="C121">
        <v>13.6</v>
      </c>
      <c r="D121" s="28">
        <f t="shared" si="3"/>
        <v>36</v>
      </c>
      <c r="E121" s="29">
        <f t="shared" si="4"/>
        <v>31.795200000000005</v>
      </c>
      <c r="F121" s="197">
        <f t="shared" si="5"/>
        <v>27.475200000000005</v>
      </c>
    </row>
    <row r="122" spans="1:6" x14ac:dyDescent="0.35">
      <c r="A122" s="221">
        <v>41731</v>
      </c>
      <c r="B122" s="223">
        <f>'Power and Disinfectant'!O100</f>
        <v>10.067777777777776</v>
      </c>
      <c r="C122">
        <v>13.6</v>
      </c>
      <c r="D122" s="28">
        <f t="shared" si="3"/>
        <v>36</v>
      </c>
      <c r="E122" s="29">
        <f t="shared" si="4"/>
        <v>31.795200000000005</v>
      </c>
      <c r="F122" s="197">
        <f t="shared" si="5"/>
        <v>21.727422222222231</v>
      </c>
    </row>
    <row r="123" spans="1:6" x14ac:dyDescent="0.35">
      <c r="A123" s="221">
        <v>41732</v>
      </c>
      <c r="B123" s="223">
        <f>'Power and Disinfectant'!O101</f>
        <v>25.258333333333326</v>
      </c>
      <c r="C123">
        <v>13.6</v>
      </c>
      <c r="D123" s="28">
        <f t="shared" si="3"/>
        <v>36</v>
      </c>
      <c r="E123" s="29">
        <f t="shared" si="4"/>
        <v>31.795200000000005</v>
      </c>
      <c r="F123" s="197">
        <f t="shared" si="5"/>
        <v>6.536866666666679</v>
      </c>
    </row>
    <row r="124" spans="1:6" x14ac:dyDescent="0.35">
      <c r="A124" s="221">
        <v>41733</v>
      </c>
      <c r="B124" s="223">
        <f>'Power and Disinfectant'!O102</f>
        <v>6.9886111111111111</v>
      </c>
      <c r="C124">
        <v>13.6</v>
      </c>
      <c r="D124" s="28">
        <f t="shared" si="3"/>
        <v>36</v>
      </c>
      <c r="E124" s="29">
        <f t="shared" si="4"/>
        <v>31.795200000000005</v>
      </c>
      <c r="F124" s="197">
        <f t="shared" si="5"/>
        <v>24.806588888888893</v>
      </c>
    </row>
    <row r="125" spans="1:6" x14ac:dyDescent="0.35">
      <c r="A125" s="221">
        <v>41734</v>
      </c>
      <c r="B125" s="223">
        <f>'Power and Disinfectant'!O103</f>
        <v>20.639583333333331</v>
      </c>
      <c r="C125">
        <v>13.6</v>
      </c>
      <c r="D125" s="28">
        <f t="shared" si="3"/>
        <v>36</v>
      </c>
      <c r="E125" s="29">
        <f t="shared" si="4"/>
        <v>31.795200000000005</v>
      </c>
      <c r="F125" s="197">
        <f t="shared" si="5"/>
        <v>11.155616666666674</v>
      </c>
    </row>
    <row r="126" spans="1:6" x14ac:dyDescent="0.35">
      <c r="A126" s="221">
        <v>41735</v>
      </c>
      <c r="B126" s="223">
        <f>'Power and Disinfectant'!O104</f>
        <v>13.968055555555559</v>
      </c>
      <c r="C126">
        <v>13.6</v>
      </c>
      <c r="D126" s="28">
        <f t="shared" si="3"/>
        <v>36</v>
      </c>
      <c r="E126" s="29">
        <f t="shared" si="4"/>
        <v>31.795200000000005</v>
      </c>
      <c r="F126" s="197">
        <f t="shared" si="5"/>
        <v>17.827144444444446</v>
      </c>
    </row>
    <row r="127" spans="1:6" x14ac:dyDescent="0.35">
      <c r="A127" s="221">
        <v>41736</v>
      </c>
      <c r="B127" s="223">
        <f>'Power and Disinfectant'!O105</f>
        <v>18.278888888888883</v>
      </c>
      <c r="C127">
        <v>13.6</v>
      </c>
      <c r="D127" s="28">
        <f t="shared" si="3"/>
        <v>36</v>
      </c>
      <c r="E127" s="29">
        <f t="shared" si="4"/>
        <v>31.795200000000005</v>
      </c>
      <c r="F127" s="197">
        <f t="shared" si="5"/>
        <v>13.516311111111122</v>
      </c>
    </row>
    <row r="128" spans="1:6" x14ac:dyDescent="0.35">
      <c r="A128" s="221">
        <v>41737</v>
      </c>
      <c r="B128" s="223">
        <f>'Power and Disinfectant'!O106</f>
        <v>10.067777777777776</v>
      </c>
      <c r="C128">
        <v>13.6</v>
      </c>
      <c r="D128" s="28">
        <f t="shared" si="3"/>
        <v>36</v>
      </c>
      <c r="E128" s="29">
        <f t="shared" si="4"/>
        <v>31.795200000000005</v>
      </c>
      <c r="F128" s="197">
        <f t="shared" si="5"/>
        <v>21.727422222222231</v>
      </c>
    </row>
    <row r="129" spans="1:6" x14ac:dyDescent="0.35">
      <c r="A129" s="221">
        <v>41738</v>
      </c>
      <c r="B129" s="223">
        <f>'Power and Disinfectant'!O107</f>
        <v>4.32</v>
      </c>
      <c r="C129">
        <v>13.6</v>
      </c>
      <c r="D129" s="28">
        <f t="shared" si="3"/>
        <v>36</v>
      </c>
      <c r="E129" s="29">
        <f t="shared" si="4"/>
        <v>31.795200000000005</v>
      </c>
      <c r="F129" s="197">
        <f t="shared" si="5"/>
        <v>27.475200000000005</v>
      </c>
    </row>
    <row r="130" spans="1:6" x14ac:dyDescent="0.35">
      <c r="A130" s="221">
        <v>41739</v>
      </c>
      <c r="B130" s="223">
        <f>'Power and Disinfectant'!O108</f>
        <v>21.358055555555556</v>
      </c>
      <c r="C130">
        <v>13.6</v>
      </c>
      <c r="D130" s="28">
        <f t="shared" si="3"/>
        <v>36</v>
      </c>
      <c r="E130" s="29">
        <f t="shared" si="4"/>
        <v>31.795200000000005</v>
      </c>
      <c r="F130" s="197">
        <f t="shared" si="5"/>
        <v>10.437144444444449</v>
      </c>
    </row>
    <row r="131" spans="1:6" x14ac:dyDescent="0.35">
      <c r="A131" s="221">
        <v>41740</v>
      </c>
      <c r="B131" s="223">
        <f>'Power and Disinfectant'!O109</f>
        <v>4.32</v>
      </c>
      <c r="C131">
        <v>13.6</v>
      </c>
      <c r="D131" s="28">
        <f t="shared" si="3"/>
        <v>36</v>
      </c>
      <c r="E131" s="29">
        <f t="shared" si="4"/>
        <v>31.795200000000005</v>
      </c>
      <c r="F131" s="197">
        <f t="shared" si="5"/>
        <v>27.475200000000005</v>
      </c>
    </row>
    <row r="132" spans="1:6" x14ac:dyDescent="0.35">
      <c r="A132" s="221">
        <v>41741</v>
      </c>
      <c r="B132" s="223">
        <f>'Power and Disinfectant'!O110</f>
        <v>4.32</v>
      </c>
      <c r="C132">
        <v>13.6</v>
      </c>
      <c r="D132" s="28">
        <f t="shared" si="3"/>
        <v>36</v>
      </c>
      <c r="E132" s="29">
        <f t="shared" si="4"/>
        <v>31.795200000000005</v>
      </c>
      <c r="F132" s="197">
        <f t="shared" si="5"/>
        <v>27.475200000000005</v>
      </c>
    </row>
    <row r="133" spans="1:6" x14ac:dyDescent="0.35">
      <c r="A133" s="221">
        <v>41742</v>
      </c>
      <c r="B133" s="223">
        <f>'Power and Disinfectant'!O111</f>
        <v>4.32</v>
      </c>
      <c r="C133">
        <v>13.6</v>
      </c>
      <c r="D133" s="28">
        <f t="shared" si="3"/>
        <v>36</v>
      </c>
      <c r="E133" s="29">
        <f t="shared" si="4"/>
        <v>31.795200000000005</v>
      </c>
      <c r="F133" s="197">
        <f t="shared" si="5"/>
        <v>27.475200000000005</v>
      </c>
    </row>
    <row r="134" spans="1:6" x14ac:dyDescent="0.35">
      <c r="A134" s="221">
        <v>41743</v>
      </c>
      <c r="B134" s="223">
        <f>'Power and Disinfectant'!O112</f>
        <v>19.510555555555555</v>
      </c>
      <c r="C134">
        <v>13.6</v>
      </c>
      <c r="D134" s="28">
        <f t="shared" si="3"/>
        <v>36</v>
      </c>
      <c r="E134" s="29">
        <f t="shared" si="4"/>
        <v>31.795200000000005</v>
      </c>
      <c r="F134" s="197">
        <f t="shared" si="5"/>
        <v>12.284644444444449</v>
      </c>
    </row>
    <row r="135" spans="1:6" x14ac:dyDescent="0.35">
      <c r="A135" s="221">
        <v>41744</v>
      </c>
      <c r="B135" s="223">
        <f>'Power and Disinfectant'!O113</f>
        <v>25.66888888888889</v>
      </c>
      <c r="C135">
        <v>13.6</v>
      </c>
      <c r="D135" s="28">
        <f t="shared" si="3"/>
        <v>36</v>
      </c>
      <c r="E135" s="29">
        <f t="shared" si="4"/>
        <v>31.795200000000005</v>
      </c>
      <c r="F135" s="197">
        <f t="shared" si="5"/>
        <v>6.1263111111111144</v>
      </c>
    </row>
    <row r="136" spans="1:6" x14ac:dyDescent="0.35">
      <c r="A136" s="221">
        <v>41745</v>
      </c>
      <c r="B136" s="223">
        <f>'Power and Disinfectant'!O114</f>
        <v>29.979722222222222</v>
      </c>
      <c r="C136">
        <v>13.6</v>
      </c>
      <c r="D136" s="28">
        <f t="shared" si="3"/>
        <v>36</v>
      </c>
      <c r="E136" s="29">
        <f t="shared" si="4"/>
        <v>31.795200000000005</v>
      </c>
      <c r="F136" s="197">
        <f t="shared" si="5"/>
        <v>1.8154777777777831</v>
      </c>
    </row>
    <row r="137" spans="1:6" x14ac:dyDescent="0.35">
      <c r="A137" s="221">
        <v>41746</v>
      </c>
      <c r="B137" s="223">
        <f>'Power and Disinfectant'!O115</f>
        <v>14.378611111111114</v>
      </c>
      <c r="C137">
        <v>13.6</v>
      </c>
      <c r="D137" s="28">
        <f t="shared" si="3"/>
        <v>36</v>
      </c>
      <c r="E137" s="29">
        <f t="shared" si="4"/>
        <v>31.795200000000005</v>
      </c>
      <c r="F137" s="197">
        <f t="shared" si="5"/>
        <v>17.416588888888889</v>
      </c>
    </row>
    <row r="138" spans="1:6" x14ac:dyDescent="0.35">
      <c r="A138" s="221">
        <v>41747</v>
      </c>
      <c r="B138" s="223">
        <f>'Power and Disinfectant'!O116</f>
        <v>6.2701388888888898</v>
      </c>
      <c r="C138">
        <v>13.6</v>
      </c>
      <c r="D138" s="28">
        <f t="shared" si="3"/>
        <v>36</v>
      </c>
      <c r="E138" s="29">
        <f t="shared" si="4"/>
        <v>31.795200000000005</v>
      </c>
      <c r="F138" s="197">
        <f t="shared" si="5"/>
        <v>25.525061111111114</v>
      </c>
    </row>
    <row r="139" spans="1:6" x14ac:dyDescent="0.35">
      <c r="A139" s="221">
        <v>41748</v>
      </c>
      <c r="B139" s="223">
        <f>'Power and Disinfectant'!O117</f>
        <v>25.874166666666667</v>
      </c>
      <c r="C139">
        <v>13.6</v>
      </c>
      <c r="D139" s="28">
        <f t="shared" si="3"/>
        <v>36</v>
      </c>
      <c r="E139" s="29">
        <f t="shared" si="4"/>
        <v>31.795200000000005</v>
      </c>
      <c r="F139" s="197">
        <f t="shared" si="5"/>
        <v>5.9210333333333374</v>
      </c>
    </row>
    <row r="140" spans="1:6" x14ac:dyDescent="0.35">
      <c r="A140" s="221">
        <v>41749</v>
      </c>
      <c r="B140" s="223">
        <f>'Power and Disinfectant'!O118</f>
        <v>29.979722222222222</v>
      </c>
      <c r="C140">
        <v>13.6</v>
      </c>
      <c r="D140" s="28">
        <f t="shared" si="3"/>
        <v>36</v>
      </c>
      <c r="E140" s="29">
        <f t="shared" si="4"/>
        <v>31.795200000000005</v>
      </c>
      <c r="F140" s="197">
        <f t="shared" si="5"/>
        <v>1.8154777777777831</v>
      </c>
    </row>
    <row r="141" spans="1:6" x14ac:dyDescent="0.35">
      <c r="A141" s="221">
        <v>41750</v>
      </c>
      <c r="B141" s="223">
        <f>'Power and Disinfectant'!O119</f>
        <v>4.32</v>
      </c>
      <c r="C141">
        <v>13.6</v>
      </c>
      <c r="D141" s="28">
        <f t="shared" si="3"/>
        <v>36</v>
      </c>
      <c r="E141" s="29">
        <f t="shared" si="4"/>
        <v>31.795200000000005</v>
      </c>
      <c r="F141" s="197">
        <f t="shared" si="5"/>
        <v>27.475200000000005</v>
      </c>
    </row>
    <row r="142" spans="1:6" x14ac:dyDescent="0.35">
      <c r="A142" s="221">
        <v>41751</v>
      </c>
      <c r="B142" s="223">
        <f>'Power and Disinfectant'!O120</f>
        <v>8.8361111111111121</v>
      </c>
      <c r="C142">
        <v>13.6</v>
      </c>
      <c r="D142" s="28">
        <f t="shared" si="3"/>
        <v>36</v>
      </c>
      <c r="E142" s="29">
        <f t="shared" si="4"/>
        <v>31.795200000000005</v>
      </c>
      <c r="F142" s="197">
        <f t="shared" si="5"/>
        <v>22.959088888888893</v>
      </c>
    </row>
    <row r="143" spans="1:6" x14ac:dyDescent="0.35">
      <c r="A143" s="221">
        <v>41752</v>
      </c>
      <c r="B143" s="223">
        <f>'Power and Disinfectant'!O121</f>
        <v>17.457777777777778</v>
      </c>
      <c r="C143">
        <v>13.6</v>
      </c>
      <c r="D143" s="28">
        <f t="shared" si="3"/>
        <v>36</v>
      </c>
      <c r="E143" s="29">
        <f t="shared" si="4"/>
        <v>31.795200000000005</v>
      </c>
      <c r="F143" s="197">
        <f t="shared" si="5"/>
        <v>14.337422222222227</v>
      </c>
    </row>
    <row r="144" spans="1:6" x14ac:dyDescent="0.35">
      <c r="A144" s="221">
        <v>41753</v>
      </c>
      <c r="B144" s="223">
        <f>'Power and Disinfectant'!O122</f>
        <v>29.979722222222222</v>
      </c>
      <c r="C144">
        <v>13.6</v>
      </c>
      <c r="D144" s="28">
        <f t="shared" si="3"/>
        <v>36</v>
      </c>
      <c r="E144" s="29">
        <f t="shared" si="4"/>
        <v>31.795200000000005</v>
      </c>
      <c r="F144" s="197">
        <f t="shared" si="5"/>
        <v>1.8154777777777831</v>
      </c>
    </row>
    <row r="145" spans="1:6" x14ac:dyDescent="0.35">
      <c r="A145" s="221">
        <v>41754</v>
      </c>
      <c r="B145" s="223">
        <f>'Power and Disinfectant'!O123</f>
        <v>6.1675000000000004</v>
      </c>
      <c r="C145">
        <v>13.6</v>
      </c>
      <c r="D145" s="28">
        <f t="shared" si="3"/>
        <v>36</v>
      </c>
      <c r="E145" s="29">
        <f t="shared" si="4"/>
        <v>31.795200000000005</v>
      </c>
      <c r="F145" s="197">
        <f t="shared" si="5"/>
        <v>25.627700000000004</v>
      </c>
    </row>
    <row r="146" spans="1:6" x14ac:dyDescent="0.35">
      <c r="A146" s="221">
        <v>41755</v>
      </c>
      <c r="B146" s="223">
        <f>'Power and Disinfectant'!O124</f>
        <v>29.979722222222222</v>
      </c>
      <c r="C146">
        <v>13.6</v>
      </c>
      <c r="D146" s="28">
        <f t="shared" si="3"/>
        <v>36</v>
      </c>
      <c r="E146" s="29">
        <f t="shared" si="4"/>
        <v>31.795200000000005</v>
      </c>
      <c r="F146" s="197">
        <f t="shared" si="5"/>
        <v>1.8154777777777831</v>
      </c>
    </row>
    <row r="147" spans="1:6" x14ac:dyDescent="0.35">
      <c r="A147" s="221">
        <v>41756</v>
      </c>
      <c r="B147" s="223">
        <f>'Power and Disinfectant'!O125</f>
        <v>11.709999999999999</v>
      </c>
      <c r="C147">
        <v>13.6</v>
      </c>
      <c r="D147" s="28">
        <f t="shared" si="3"/>
        <v>36</v>
      </c>
      <c r="E147" s="29">
        <f t="shared" si="4"/>
        <v>31.795200000000005</v>
      </c>
      <c r="F147" s="197">
        <f t="shared" si="5"/>
        <v>20.085200000000007</v>
      </c>
    </row>
    <row r="148" spans="1:6" x14ac:dyDescent="0.35">
      <c r="A148" s="221">
        <v>41757</v>
      </c>
      <c r="B148" s="223">
        <f>'Power and Disinfectant'!O126</f>
        <v>5.141111111111111</v>
      </c>
      <c r="C148">
        <v>13.6</v>
      </c>
      <c r="D148" s="28">
        <f t="shared" si="3"/>
        <v>36</v>
      </c>
      <c r="E148" s="29">
        <f t="shared" si="4"/>
        <v>31.795200000000005</v>
      </c>
      <c r="F148" s="197">
        <f t="shared" si="5"/>
        <v>26.654088888888893</v>
      </c>
    </row>
    <row r="149" spans="1:6" x14ac:dyDescent="0.35">
      <c r="A149" s="221">
        <v>41758</v>
      </c>
      <c r="B149" s="223">
        <f>'Power and Disinfectant'!O127</f>
        <v>4.4226388888888888</v>
      </c>
      <c r="C149">
        <v>13.6</v>
      </c>
      <c r="D149" s="28">
        <f t="shared" si="3"/>
        <v>36</v>
      </c>
      <c r="E149" s="29">
        <f t="shared" si="4"/>
        <v>31.795200000000005</v>
      </c>
      <c r="F149" s="197">
        <f t="shared" si="5"/>
        <v>27.372561111111118</v>
      </c>
    </row>
    <row r="150" spans="1:6" x14ac:dyDescent="0.35">
      <c r="A150" s="221">
        <v>41759</v>
      </c>
      <c r="B150" s="223">
        <f>'Power and Disinfectant'!O128</f>
        <v>4.32</v>
      </c>
      <c r="C150">
        <v>13.6</v>
      </c>
      <c r="D150" s="28">
        <f t="shared" si="3"/>
        <v>36</v>
      </c>
      <c r="E150" s="29">
        <f t="shared" si="4"/>
        <v>31.795200000000005</v>
      </c>
      <c r="F150" s="197">
        <f t="shared" si="5"/>
        <v>27.475200000000005</v>
      </c>
    </row>
    <row r="151" spans="1:6" x14ac:dyDescent="0.35">
      <c r="A151" s="221">
        <v>41760</v>
      </c>
      <c r="B151" s="223">
        <f>'Power and Disinfectant'!O129</f>
        <v>4.32</v>
      </c>
      <c r="C151">
        <v>15.3</v>
      </c>
      <c r="D151" s="28">
        <f t="shared" si="3"/>
        <v>36</v>
      </c>
      <c r="E151" s="29">
        <f t="shared" si="4"/>
        <v>31.795200000000005</v>
      </c>
      <c r="F151" s="197">
        <f t="shared" si="5"/>
        <v>27.475200000000005</v>
      </c>
    </row>
    <row r="152" spans="1:6" x14ac:dyDescent="0.35">
      <c r="A152" s="221">
        <v>41761</v>
      </c>
      <c r="B152" s="223">
        <f>'Power and Disinfectant'!O130</f>
        <v>6.3727777777777783</v>
      </c>
      <c r="C152">
        <v>15.3</v>
      </c>
      <c r="D152" s="28">
        <f t="shared" si="3"/>
        <v>36</v>
      </c>
      <c r="E152" s="29">
        <f t="shared" si="4"/>
        <v>31.795200000000005</v>
      </c>
      <c r="F152" s="197">
        <f t="shared" si="5"/>
        <v>25.422422222222227</v>
      </c>
    </row>
    <row r="153" spans="1:6" x14ac:dyDescent="0.35">
      <c r="A153" s="221">
        <v>41762</v>
      </c>
      <c r="B153" s="223">
        <f>'Power and Disinfectant'!O131</f>
        <v>9.0413888888888874</v>
      </c>
      <c r="C153">
        <v>15.3</v>
      </c>
      <c r="D153" s="28">
        <f t="shared" si="3"/>
        <v>36</v>
      </c>
      <c r="E153" s="29">
        <f t="shared" si="4"/>
        <v>31.795200000000005</v>
      </c>
      <c r="F153" s="197">
        <f t="shared" si="5"/>
        <v>22.753811111111119</v>
      </c>
    </row>
    <row r="154" spans="1:6" x14ac:dyDescent="0.35">
      <c r="A154" s="221">
        <v>41763</v>
      </c>
      <c r="B154" s="223">
        <f>'Power and Disinfectant'!O132</f>
        <v>8.2202777777777793</v>
      </c>
      <c r="C154">
        <v>15.3</v>
      </c>
      <c r="D154" s="28">
        <f t="shared" si="3"/>
        <v>36</v>
      </c>
      <c r="E154" s="29">
        <f t="shared" si="4"/>
        <v>31.795200000000005</v>
      </c>
      <c r="F154" s="197">
        <f t="shared" si="5"/>
        <v>23.574922222222227</v>
      </c>
    </row>
    <row r="155" spans="1:6" x14ac:dyDescent="0.35">
      <c r="A155" s="221">
        <v>41764</v>
      </c>
      <c r="B155" s="223">
        <f>'Power and Disinfectant'!O133</f>
        <v>4.32</v>
      </c>
      <c r="C155">
        <v>15.3</v>
      </c>
      <c r="D155" s="28">
        <f t="shared" si="3"/>
        <v>36</v>
      </c>
      <c r="E155" s="29">
        <f t="shared" si="4"/>
        <v>31.795200000000005</v>
      </c>
      <c r="F155" s="197">
        <f t="shared" si="5"/>
        <v>27.475200000000005</v>
      </c>
    </row>
    <row r="156" spans="1:6" x14ac:dyDescent="0.35">
      <c r="A156" s="221">
        <v>41765</v>
      </c>
      <c r="B156" s="223">
        <f>'Power and Disinfectant'!O134</f>
        <v>4.32</v>
      </c>
      <c r="C156">
        <v>15.3</v>
      </c>
      <c r="D156" s="28">
        <f t="shared" si="3"/>
        <v>36</v>
      </c>
      <c r="E156" s="29">
        <f t="shared" si="4"/>
        <v>31.795200000000005</v>
      </c>
      <c r="F156" s="197">
        <f t="shared" si="5"/>
        <v>27.475200000000005</v>
      </c>
    </row>
    <row r="157" spans="1:6" x14ac:dyDescent="0.35">
      <c r="A157" s="221">
        <v>41766</v>
      </c>
      <c r="B157" s="223">
        <f>'Power and Disinfectant'!O135</f>
        <v>4.32</v>
      </c>
      <c r="C157">
        <v>15.3</v>
      </c>
      <c r="D157" s="28">
        <f t="shared" si="3"/>
        <v>36</v>
      </c>
      <c r="E157" s="29">
        <f t="shared" si="4"/>
        <v>31.795200000000005</v>
      </c>
      <c r="F157" s="197">
        <f t="shared" si="5"/>
        <v>27.475200000000005</v>
      </c>
    </row>
    <row r="158" spans="1:6" x14ac:dyDescent="0.35">
      <c r="A158" s="221">
        <v>41767</v>
      </c>
      <c r="B158" s="223">
        <f>'Power and Disinfectant'!O136</f>
        <v>4.32</v>
      </c>
      <c r="C158">
        <v>15.3</v>
      </c>
      <c r="D158" s="28">
        <f t="shared" si="3"/>
        <v>36</v>
      </c>
      <c r="E158" s="29">
        <f t="shared" si="4"/>
        <v>31.795200000000005</v>
      </c>
      <c r="F158" s="197">
        <f t="shared" si="5"/>
        <v>27.475200000000005</v>
      </c>
    </row>
    <row r="159" spans="1:6" x14ac:dyDescent="0.35">
      <c r="A159" s="221">
        <v>41768</v>
      </c>
      <c r="B159" s="223">
        <f>'Power and Disinfectant'!O137</f>
        <v>4.32</v>
      </c>
      <c r="C159">
        <v>15.3</v>
      </c>
      <c r="D159" s="28">
        <f t="shared" si="3"/>
        <v>36</v>
      </c>
      <c r="E159" s="29">
        <f t="shared" si="4"/>
        <v>31.795200000000005</v>
      </c>
      <c r="F159" s="197">
        <f t="shared" si="5"/>
        <v>27.475200000000005</v>
      </c>
    </row>
    <row r="160" spans="1:6" x14ac:dyDescent="0.35">
      <c r="A160" s="221">
        <v>41769</v>
      </c>
      <c r="B160" s="223">
        <f>'Power and Disinfectant'!O138</f>
        <v>4.5252777777777782</v>
      </c>
      <c r="C160">
        <v>15.3</v>
      </c>
      <c r="D160" s="28">
        <f t="shared" ref="D160:D223" si="6">IF(((C160*$B$7*3600*$B$3*$B$2)*$B$4)*$B$11/1000000&gt;$B$12,$B$12,((C160*$B$7*3600*$B$3)*$B$4*$B$2)*$B$11/1000000)</f>
        <v>36</v>
      </c>
      <c r="E160" s="29">
        <f t="shared" ref="E160:E223" si="7">D160*0.92*0.96</f>
        <v>31.795200000000005</v>
      </c>
      <c r="F160" s="197">
        <f t="shared" ref="F160:F223" si="8">IF(E160-B160&lt;0,0,E160-B160)</f>
        <v>27.269922222222228</v>
      </c>
    </row>
    <row r="161" spans="1:6" x14ac:dyDescent="0.35">
      <c r="A161" s="221">
        <v>41770</v>
      </c>
      <c r="B161" s="223">
        <f>'Power and Disinfectant'!O139</f>
        <v>4.32</v>
      </c>
      <c r="C161">
        <v>15.3</v>
      </c>
      <c r="D161" s="28">
        <f t="shared" si="6"/>
        <v>36</v>
      </c>
      <c r="E161" s="29">
        <f t="shared" si="7"/>
        <v>31.795200000000005</v>
      </c>
      <c r="F161" s="197">
        <f t="shared" si="8"/>
        <v>27.475200000000005</v>
      </c>
    </row>
    <row r="162" spans="1:6" x14ac:dyDescent="0.35">
      <c r="A162" s="221">
        <v>41771</v>
      </c>
      <c r="B162" s="223">
        <f>'Power and Disinfectant'!O140</f>
        <v>4.5252777777777782</v>
      </c>
      <c r="C162">
        <v>15.3</v>
      </c>
      <c r="D162" s="28">
        <f t="shared" si="6"/>
        <v>36</v>
      </c>
      <c r="E162" s="29">
        <f t="shared" si="7"/>
        <v>31.795200000000005</v>
      </c>
      <c r="F162" s="197">
        <f t="shared" si="8"/>
        <v>27.269922222222228</v>
      </c>
    </row>
    <row r="163" spans="1:6" x14ac:dyDescent="0.35">
      <c r="A163" s="221">
        <v>41772</v>
      </c>
      <c r="B163" s="223">
        <f>'Power and Disinfectant'!O141</f>
        <v>4.32</v>
      </c>
      <c r="C163">
        <v>15.3</v>
      </c>
      <c r="D163" s="28">
        <f t="shared" si="6"/>
        <v>36</v>
      </c>
      <c r="E163" s="29">
        <f t="shared" si="7"/>
        <v>31.795200000000005</v>
      </c>
      <c r="F163" s="197">
        <f t="shared" si="8"/>
        <v>27.475200000000005</v>
      </c>
    </row>
    <row r="164" spans="1:6" x14ac:dyDescent="0.35">
      <c r="A164" s="221">
        <v>41773</v>
      </c>
      <c r="B164" s="223">
        <f>'Power and Disinfectant'!O142</f>
        <v>4.32</v>
      </c>
      <c r="C164">
        <v>15.3</v>
      </c>
      <c r="D164" s="28">
        <f t="shared" si="6"/>
        <v>36</v>
      </c>
      <c r="E164" s="29">
        <f t="shared" si="7"/>
        <v>31.795200000000005</v>
      </c>
      <c r="F164" s="197">
        <f t="shared" si="8"/>
        <v>27.475200000000005</v>
      </c>
    </row>
    <row r="165" spans="1:6" x14ac:dyDescent="0.35">
      <c r="A165" s="221">
        <v>41774</v>
      </c>
      <c r="B165" s="223">
        <f>'Power and Disinfectant'!O143</f>
        <v>4.32</v>
      </c>
      <c r="C165">
        <v>15.3</v>
      </c>
      <c r="D165" s="28">
        <f t="shared" si="6"/>
        <v>36</v>
      </c>
      <c r="E165" s="29">
        <f t="shared" si="7"/>
        <v>31.795200000000005</v>
      </c>
      <c r="F165" s="197">
        <f t="shared" si="8"/>
        <v>27.475200000000005</v>
      </c>
    </row>
    <row r="166" spans="1:6" x14ac:dyDescent="0.35">
      <c r="A166" s="221">
        <v>41775</v>
      </c>
      <c r="B166" s="223">
        <f>'Power and Disinfectant'!O144</f>
        <v>7.1938888888888881</v>
      </c>
      <c r="C166">
        <v>15.3</v>
      </c>
      <c r="D166" s="28">
        <f t="shared" si="6"/>
        <v>36</v>
      </c>
      <c r="E166" s="29">
        <f t="shared" si="7"/>
        <v>31.795200000000005</v>
      </c>
      <c r="F166" s="197">
        <f t="shared" si="8"/>
        <v>24.601311111111116</v>
      </c>
    </row>
    <row r="167" spans="1:6" x14ac:dyDescent="0.35">
      <c r="A167" s="221">
        <v>41776</v>
      </c>
      <c r="B167" s="223">
        <f>'Power and Disinfectant'!O145</f>
        <v>4.32</v>
      </c>
      <c r="C167">
        <v>15.3</v>
      </c>
      <c r="D167" s="28">
        <f t="shared" si="6"/>
        <v>36</v>
      </c>
      <c r="E167" s="29">
        <f t="shared" si="7"/>
        <v>31.795200000000005</v>
      </c>
      <c r="F167" s="197">
        <f t="shared" si="8"/>
        <v>27.475200000000005</v>
      </c>
    </row>
    <row r="168" spans="1:6" x14ac:dyDescent="0.35">
      <c r="A168" s="221">
        <v>41777</v>
      </c>
      <c r="B168" s="223">
        <f>'Power and Disinfectant'!O146</f>
        <v>4.32</v>
      </c>
      <c r="C168">
        <v>15.3</v>
      </c>
      <c r="D168" s="28">
        <f t="shared" si="6"/>
        <v>36</v>
      </c>
      <c r="E168" s="29">
        <f t="shared" si="7"/>
        <v>31.795200000000005</v>
      </c>
      <c r="F168" s="197">
        <f t="shared" si="8"/>
        <v>27.475200000000005</v>
      </c>
    </row>
    <row r="169" spans="1:6" x14ac:dyDescent="0.35">
      <c r="A169" s="221">
        <v>41778</v>
      </c>
      <c r="B169" s="223">
        <f>'Power and Disinfectant'!O147</f>
        <v>4.32</v>
      </c>
      <c r="C169">
        <v>15.3</v>
      </c>
      <c r="D169" s="28">
        <f t="shared" si="6"/>
        <v>36</v>
      </c>
      <c r="E169" s="29">
        <f t="shared" si="7"/>
        <v>31.795200000000005</v>
      </c>
      <c r="F169" s="197">
        <f t="shared" si="8"/>
        <v>27.475200000000005</v>
      </c>
    </row>
    <row r="170" spans="1:6" x14ac:dyDescent="0.35">
      <c r="A170" s="221">
        <v>41779</v>
      </c>
      <c r="B170" s="223">
        <f>'Power and Disinfectant'!O148</f>
        <v>4.32</v>
      </c>
      <c r="C170">
        <v>15.3</v>
      </c>
      <c r="D170" s="28">
        <f t="shared" si="6"/>
        <v>36</v>
      </c>
      <c r="E170" s="29">
        <f t="shared" si="7"/>
        <v>31.795200000000005</v>
      </c>
      <c r="F170" s="197">
        <f t="shared" si="8"/>
        <v>27.475200000000005</v>
      </c>
    </row>
    <row r="171" spans="1:6" x14ac:dyDescent="0.35">
      <c r="A171" s="221">
        <v>41780</v>
      </c>
      <c r="B171" s="223">
        <f>'Power and Disinfectant'!O149</f>
        <v>12.736388888888886</v>
      </c>
      <c r="C171">
        <v>15.3</v>
      </c>
      <c r="D171" s="28">
        <f t="shared" si="6"/>
        <v>36</v>
      </c>
      <c r="E171" s="29">
        <f t="shared" si="7"/>
        <v>31.795200000000005</v>
      </c>
      <c r="F171" s="197">
        <f t="shared" si="8"/>
        <v>19.058811111111119</v>
      </c>
    </row>
    <row r="172" spans="1:6" x14ac:dyDescent="0.35">
      <c r="A172" s="221">
        <v>41781</v>
      </c>
      <c r="B172" s="223">
        <f>'Power and Disinfectant'!O150</f>
        <v>29.979722222222222</v>
      </c>
      <c r="C172">
        <v>15.3</v>
      </c>
      <c r="D172" s="28">
        <f t="shared" si="6"/>
        <v>36</v>
      </c>
      <c r="E172" s="29">
        <f t="shared" si="7"/>
        <v>31.795200000000005</v>
      </c>
      <c r="F172" s="197">
        <f t="shared" si="8"/>
        <v>1.8154777777777831</v>
      </c>
    </row>
    <row r="173" spans="1:6" x14ac:dyDescent="0.35">
      <c r="A173" s="221">
        <v>41782</v>
      </c>
      <c r="B173" s="223">
        <f>'Power and Disinfectant'!O151</f>
        <v>5.141111111111111</v>
      </c>
      <c r="C173">
        <v>15.3</v>
      </c>
      <c r="D173" s="28">
        <f t="shared" si="6"/>
        <v>36</v>
      </c>
      <c r="E173" s="29">
        <f t="shared" si="7"/>
        <v>31.795200000000005</v>
      </c>
      <c r="F173" s="197">
        <f t="shared" si="8"/>
        <v>26.654088888888893</v>
      </c>
    </row>
    <row r="174" spans="1:6" x14ac:dyDescent="0.35">
      <c r="A174" s="221">
        <v>41783</v>
      </c>
      <c r="B174" s="223">
        <f>'Power and Disinfectant'!O152</f>
        <v>9.6572222222222219</v>
      </c>
      <c r="C174">
        <v>15.3</v>
      </c>
      <c r="D174" s="28">
        <f t="shared" si="6"/>
        <v>36</v>
      </c>
      <c r="E174" s="29">
        <f t="shared" si="7"/>
        <v>31.795200000000005</v>
      </c>
      <c r="F174" s="197">
        <f t="shared" si="8"/>
        <v>22.137977777777785</v>
      </c>
    </row>
    <row r="175" spans="1:6" x14ac:dyDescent="0.35">
      <c r="A175" s="221">
        <v>41784</v>
      </c>
      <c r="B175" s="223">
        <f>'Power and Disinfectant'!O153</f>
        <v>28.337499999999999</v>
      </c>
      <c r="C175">
        <v>15.3</v>
      </c>
      <c r="D175" s="28">
        <f t="shared" si="6"/>
        <v>36</v>
      </c>
      <c r="E175" s="29">
        <f t="shared" si="7"/>
        <v>31.795200000000005</v>
      </c>
      <c r="F175" s="197">
        <f t="shared" si="8"/>
        <v>3.4577000000000062</v>
      </c>
    </row>
    <row r="176" spans="1:6" x14ac:dyDescent="0.35">
      <c r="A176" s="221">
        <v>41785</v>
      </c>
      <c r="B176" s="223">
        <f>'Power and Disinfectant'!O154</f>
        <v>4.32</v>
      </c>
      <c r="C176">
        <v>15.3</v>
      </c>
      <c r="D176" s="28">
        <f t="shared" si="6"/>
        <v>36</v>
      </c>
      <c r="E176" s="29">
        <f t="shared" si="7"/>
        <v>31.795200000000005</v>
      </c>
      <c r="F176" s="197">
        <f t="shared" si="8"/>
        <v>27.475200000000005</v>
      </c>
    </row>
    <row r="177" spans="1:6" x14ac:dyDescent="0.35">
      <c r="A177" s="221">
        <v>41786</v>
      </c>
      <c r="B177" s="223">
        <f>'Power and Disinfectant'!O155</f>
        <v>8.8361111111111121</v>
      </c>
      <c r="C177">
        <v>15.3</v>
      </c>
      <c r="D177" s="28">
        <f t="shared" si="6"/>
        <v>36</v>
      </c>
      <c r="E177" s="29">
        <f t="shared" si="7"/>
        <v>31.795200000000005</v>
      </c>
      <c r="F177" s="197">
        <f t="shared" si="8"/>
        <v>22.959088888888893</v>
      </c>
    </row>
    <row r="178" spans="1:6" x14ac:dyDescent="0.35">
      <c r="A178" s="221">
        <v>41787</v>
      </c>
      <c r="B178" s="223">
        <f>'Power and Disinfectant'!O156</f>
        <v>4.32</v>
      </c>
      <c r="C178">
        <v>15.3</v>
      </c>
      <c r="D178" s="28">
        <f t="shared" si="6"/>
        <v>36</v>
      </c>
      <c r="E178" s="29">
        <f t="shared" si="7"/>
        <v>31.795200000000005</v>
      </c>
      <c r="F178" s="197">
        <f t="shared" si="8"/>
        <v>27.475200000000005</v>
      </c>
    </row>
    <row r="179" spans="1:6" x14ac:dyDescent="0.35">
      <c r="A179" s="221">
        <v>41788</v>
      </c>
      <c r="B179" s="223">
        <f>'Power and Disinfectant'!O157</f>
        <v>4.32</v>
      </c>
      <c r="C179">
        <v>15.3</v>
      </c>
      <c r="D179" s="28">
        <f t="shared" si="6"/>
        <v>36</v>
      </c>
      <c r="E179" s="29">
        <f t="shared" si="7"/>
        <v>31.795200000000005</v>
      </c>
      <c r="F179" s="197">
        <f t="shared" si="8"/>
        <v>27.475200000000005</v>
      </c>
    </row>
    <row r="180" spans="1:6" x14ac:dyDescent="0.35">
      <c r="A180" s="221">
        <v>41789</v>
      </c>
      <c r="B180" s="223">
        <f>'Power and Disinfectant'!O158</f>
        <v>4.32</v>
      </c>
      <c r="C180">
        <v>15.3</v>
      </c>
      <c r="D180" s="28">
        <f t="shared" si="6"/>
        <v>36</v>
      </c>
      <c r="E180" s="29">
        <f t="shared" si="7"/>
        <v>31.795200000000005</v>
      </c>
      <c r="F180" s="197">
        <f t="shared" si="8"/>
        <v>27.475200000000005</v>
      </c>
    </row>
    <row r="181" spans="1:6" x14ac:dyDescent="0.35">
      <c r="A181" s="221">
        <v>41790</v>
      </c>
      <c r="B181" s="223">
        <f>'Power and Disinfectant'!O159</f>
        <v>4.32</v>
      </c>
      <c r="C181">
        <v>15.3</v>
      </c>
      <c r="D181" s="28">
        <f t="shared" si="6"/>
        <v>36</v>
      </c>
      <c r="E181" s="29">
        <f t="shared" si="7"/>
        <v>31.795200000000005</v>
      </c>
      <c r="F181" s="197">
        <f t="shared" si="8"/>
        <v>27.475200000000005</v>
      </c>
    </row>
    <row r="182" spans="1:6" x14ac:dyDescent="0.35">
      <c r="A182" s="221">
        <v>41791</v>
      </c>
      <c r="B182" s="223">
        <f>'Power and Disinfectant'!O160</f>
        <v>4.32</v>
      </c>
      <c r="C182">
        <v>16</v>
      </c>
      <c r="D182" s="28">
        <f t="shared" si="6"/>
        <v>36</v>
      </c>
      <c r="E182" s="29">
        <f t="shared" si="7"/>
        <v>31.795200000000005</v>
      </c>
      <c r="F182" s="197">
        <f t="shared" si="8"/>
        <v>27.475200000000005</v>
      </c>
    </row>
    <row r="183" spans="1:6" x14ac:dyDescent="0.35">
      <c r="A183" s="221">
        <v>41792</v>
      </c>
      <c r="B183" s="223">
        <f>'Power and Disinfectant'!O161</f>
        <v>4.32</v>
      </c>
      <c r="C183">
        <v>16</v>
      </c>
      <c r="D183" s="28">
        <f t="shared" si="6"/>
        <v>36</v>
      </c>
      <c r="E183" s="29">
        <f t="shared" si="7"/>
        <v>31.795200000000005</v>
      </c>
      <c r="F183" s="197">
        <f t="shared" si="8"/>
        <v>27.475200000000005</v>
      </c>
    </row>
    <row r="184" spans="1:6" x14ac:dyDescent="0.35">
      <c r="A184" s="221">
        <v>41793</v>
      </c>
      <c r="B184" s="223">
        <f>'Power and Disinfectant'!O162</f>
        <v>4.32</v>
      </c>
      <c r="C184">
        <v>16</v>
      </c>
      <c r="D184" s="28">
        <f t="shared" si="6"/>
        <v>36</v>
      </c>
      <c r="E184" s="29">
        <f t="shared" si="7"/>
        <v>31.795200000000005</v>
      </c>
      <c r="F184" s="197">
        <f t="shared" si="8"/>
        <v>27.475200000000005</v>
      </c>
    </row>
    <row r="185" spans="1:6" x14ac:dyDescent="0.35">
      <c r="A185" s="221">
        <v>41794</v>
      </c>
      <c r="B185" s="223">
        <f>'Power and Disinfectant'!O163</f>
        <v>4.32</v>
      </c>
      <c r="C185">
        <v>16</v>
      </c>
      <c r="D185" s="28">
        <f t="shared" si="6"/>
        <v>36</v>
      </c>
      <c r="E185" s="29">
        <f t="shared" si="7"/>
        <v>31.795200000000005</v>
      </c>
      <c r="F185" s="197">
        <f t="shared" si="8"/>
        <v>27.475200000000005</v>
      </c>
    </row>
    <row r="186" spans="1:6" x14ac:dyDescent="0.35">
      <c r="A186" s="221">
        <v>41795</v>
      </c>
      <c r="B186" s="223">
        <f>'Power and Disinfectant'!O164</f>
        <v>4.32</v>
      </c>
      <c r="C186">
        <v>16</v>
      </c>
      <c r="D186" s="28">
        <f t="shared" si="6"/>
        <v>36</v>
      </c>
      <c r="E186" s="29">
        <f t="shared" si="7"/>
        <v>31.795200000000005</v>
      </c>
      <c r="F186" s="197">
        <f t="shared" si="8"/>
        <v>27.475200000000005</v>
      </c>
    </row>
    <row r="187" spans="1:6" x14ac:dyDescent="0.35">
      <c r="A187" s="221">
        <v>41796</v>
      </c>
      <c r="B187" s="223">
        <f>'Power and Disinfectant'!O165</f>
        <v>4.32</v>
      </c>
      <c r="C187">
        <v>16</v>
      </c>
      <c r="D187" s="28">
        <f t="shared" si="6"/>
        <v>36</v>
      </c>
      <c r="E187" s="29">
        <f t="shared" si="7"/>
        <v>31.795200000000005</v>
      </c>
      <c r="F187" s="197">
        <f t="shared" si="8"/>
        <v>27.475200000000005</v>
      </c>
    </row>
    <row r="188" spans="1:6" x14ac:dyDescent="0.35">
      <c r="A188" s="221">
        <v>41797</v>
      </c>
      <c r="B188" s="223">
        <f>'Power and Disinfectant'!O166</f>
        <v>4.32</v>
      </c>
      <c r="C188">
        <v>16</v>
      </c>
      <c r="D188" s="28">
        <f t="shared" si="6"/>
        <v>36</v>
      </c>
      <c r="E188" s="29">
        <f t="shared" si="7"/>
        <v>31.795200000000005</v>
      </c>
      <c r="F188" s="197">
        <f t="shared" si="8"/>
        <v>27.475200000000005</v>
      </c>
    </row>
    <row r="189" spans="1:6" x14ac:dyDescent="0.35">
      <c r="A189" s="221">
        <v>41798</v>
      </c>
      <c r="B189" s="223">
        <f>'Power and Disinfectant'!O167</f>
        <v>4.5252777777777782</v>
      </c>
      <c r="C189">
        <v>16</v>
      </c>
      <c r="D189" s="28">
        <f t="shared" si="6"/>
        <v>36</v>
      </c>
      <c r="E189" s="29">
        <f t="shared" si="7"/>
        <v>31.795200000000005</v>
      </c>
      <c r="F189" s="197">
        <f t="shared" si="8"/>
        <v>27.269922222222228</v>
      </c>
    </row>
    <row r="190" spans="1:6" x14ac:dyDescent="0.35">
      <c r="A190" s="221">
        <v>41799</v>
      </c>
      <c r="B190" s="223">
        <f>'Power and Disinfectant'!O168</f>
        <v>4.32</v>
      </c>
      <c r="C190">
        <v>16</v>
      </c>
      <c r="D190" s="28">
        <f t="shared" si="6"/>
        <v>36</v>
      </c>
      <c r="E190" s="29">
        <f t="shared" si="7"/>
        <v>31.795200000000005</v>
      </c>
      <c r="F190" s="197">
        <f t="shared" si="8"/>
        <v>27.475200000000005</v>
      </c>
    </row>
    <row r="191" spans="1:6" x14ac:dyDescent="0.35">
      <c r="A191" s="221">
        <v>41800</v>
      </c>
      <c r="B191" s="223">
        <f>'Power and Disinfectant'!O169</f>
        <v>4.32</v>
      </c>
      <c r="C191">
        <v>16</v>
      </c>
      <c r="D191" s="28">
        <f t="shared" si="6"/>
        <v>36</v>
      </c>
      <c r="E191" s="29">
        <f t="shared" si="7"/>
        <v>31.795200000000005</v>
      </c>
      <c r="F191" s="197">
        <f t="shared" si="8"/>
        <v>27.475200000000005</v>
      </c>
    </row>
    <row r="192" spans="1:6" x14ac:dyDescent="0.35">
      <c r="A192" s="221">
        <v>41801</v>
      </c>
      <c r="B192" s="223">
        <f>'Power and Disinfectant'!O170</f>
        <v>4.32</v>
      </c>
      <c r="C192">
        <v>16</v>
      </c>
      <c r="D192" s="28">
        <f t="shared" si="6"/>
        <v>36</v>
      </c>
      <c r="E192" s="29">
        <f t="shared" si="7"/>
        <v>31.795200000000005</v>
      </c>
      <c r="F192" s="197">
        <f t="shared" si="8"/>
        <v>27.475200000000005</v>
      </c>
    </row>
    <row r="193" spans="1:6" x14ac:dyDescent="0.35">
      <c r="A193" s="221">
        <v>41802</v>
      </c>
      <c r="B193" s="223">
        <f>'Power and Disinfectant'!O171</f>
        <v>4.32</v>
      </c>
      <c r="C193">
        <v>16</v>
      </c>
      <c r="D193" s="28">
        <f t="shared" si="6"/>
        <v>36</v>
      </c>
      <c r="E193" s="29">
        <f t="shared" si="7"/>
        <v>31.795200000000005</v>
      </c>
      <c r="F193" s="197">
        <f t="shared" si="8"/>
        <v>27.475200000000005</v>
      </c>
    </row>
    <row r="194" spans="1:6" x14ac:dyDescent="0.35">
      <c r="A194" s="221">
        <v>41803</v>
      </c>
      <c r="B194" s="223">
        <f>'Power and Disinfectant'!O172</f>
        <v>4.32</v>
      </c>
      <c r="C194">
        <v>16</v>
      </c>
      <c r="D194" s="28">
        <f t="shared" si="6"/>
        <v>36</v>
      </c>
      <c r="E194" s="29">
        <f t="shared" si="7"/>
        <v>31.795200000000005</v>
      </c>
      <c r="F194" s="197">
        <f t="shared" si="8"/>
        <v>27.475200000000005</v>
      </c>
    </row>
    <row r="195" spans="1:6" x14ac:dyDescent="0.35">
      <c r="A195" s="221">
        <v>41804</v>
      </c>
      <c r="B195" s="223">
        <f>'Power and Disinfectant'!O173</f>
        <v>8.0150000000000006</v>
      </c>
      <c r="C195">
        <v>16</v>
      </c>
      <c r="D195" s="28">
        <f t="shared" si="6"/>
        <v>36</v>
      </c>
      <c r="E195" s="29">
        <f t="shared" si="7"/>
        <v>31.795200000000005</v>
      </c>
      <c r="F195" s="197">
        <f t="shared" si="8"/>
        <v>23.780200000000004</v>
      </c>
    </row>
    <row r="196" spans="1:6" x14ac:dyDescent="0.35">
      <c r="A196" s="221">
        <v>41805</v>
      </c>
      <c r="B196" s="223">
        <f>'Power and Disinfectant'!O174</f>
        <v>4.32</v>
      </c>
      <c r="C196">
        <v>16</v>
      </c>
      <c r="D196" s="28">
        <f t="shared" si="6"/>
        <v>36</v>
      </c>
      <c r="E196" s="29">
        <f t="shared" si="7"/>
        <v>31.795200000000005</v>
      </c>
      <c r="F196" s="197">
        <f t="shared" si="8"/>
        <v>27.475200000000005</v>
      </c>
    </row>
    <row r="197" spans="1:6" x14ac:dyDescent="0.35">
      <c r="A197" s="221">
        <v>41806</v>
      </c>
      <c r="B197" s="223">
        <f>'Power and Disinfectant'!O175</f>
        <v>4.32</v>
      </c>
      <c r="C197">
        <v>16</v>
      </c>
      <c r="D197" s="28">
        <f t="shared" si="6"/>
        <v>36</v>
      </c>
      <c r="E197" s="29">
        <f t="shared" si="7"/>
        <v>31.795200000000005</v>
      </c>
      <c r="F197" s="197">
        <f t="shared" si="8"/>
        <v>27.475200000000005</v>
      </c>
    </row>
    <row r="198" spans="1:6" x14ac:dyDescent="0.35">
      <c r="A198" s="221">
        <v>41807</v>
      </c>
      <c r="B198" s="223">
        <f>'Power and Disinfectant'!O176</f>
        <v>4.32</v>
      </c>
      <c r="C198">
        <v>16</v>
      </c>
      <c r="D198" s="28">
        <f t="shared" si="6"/>
        <v>36</v>
      </c>
      <c r="E198" s="29">
        <f t="shared" si="7"/>
        <v>31.795200000000005</v>
      </c>
      <c r="F198" s="197">
        <f t="shared" si="8"/>
        <v>27.475200000000005</v>
      </c>
    </row>
    <row r="199" spans="1:6" x14ac:dyDescent="0.35">
      <c r="A199" s="221">
        <v>41808</v>
      </c>
      <c r="B199" s="223">
        <f>'Power and Disinfectant'!O177</f>
        <v>5.9622222222222225</v>
      </c>
      <c r="C199">
        <v>16</v>
      </c>
      <c r="D199" s="28">
        <f t="shared" si="6"/>
        <v>36</v>
      </c>
      <c r="E199" s="29">
        <f t="shared" si="7"/>
        <v>31.795200000000005</v>
      </c>
      <c r="F199" s="197">
        <f t="shared" si="8"/>
        <v>25.832977777777781</v>
      </c>
    </row>
    <row r="200" spans="1:6" x14ac:dyDescent="0.35">
      <c r="A200" s="221">
        <v>41809</v>
      </c>
      <c r="B200" s="223">
        <f>'Power and Disinfectant'!O178</f>
        <v>25.66888888888889</v>
      </c>
      <c r="C200">
        <v>16</v>
      </c>
      <c r="D200" s="28">
        <f t="shared" si="6"/>
        <v>36</v>
      </c>
      <c r="E200" s="29">
        <f t="shared" si="7"/>
        <v>31.795200000000005</v>
      </c>
      <c r="F200" s="197">
        <f t="shared" si="8"/>
        <v>6.1263111111111144</v>
      </c>
    </row>
    <row r="201" spans="1:6" x14ac:dyDescent="0.35">
      <c r="A201" s="221">
        <v>41810</v>
      </c>
      <c r="B201" s="223">
        <f>'Power and Disinfectant'!O179</f>
        <v>7.6044444444444448</v>
      </c>
      <c r="C201">
        <v>16</v>
      </c>
      <c r="D201" s="28">
        <f t="shared" si="6"/>
        <v>36</v>
      </c>
      <c r="E201" s="29">
        <f t="shared" si="7"/>
        <v>31.795200000000005</v>
      </c>
      <c r="F201" s="197">
        <f t="shared" si="8"/>
        <v>24.190755555555562</v>
      </c>
    </row>
    <row r="202" spans="1:6" x14ac:dyDescent="0.35">
      <c r="A202" s="221">
        <v>41811</v>
      </c>
      <c r="B202" s="223">
        <f>'Power and Disinfectant'!O180</f>
        <v>5.5516666666666667</v>
      </c>
      <c r="C202">
        <v>16</v>
      </c>
      <c r="D202" s="28">
        <f t="shared" si="6"/>
        <v>36</v>
      </c>
      <c r="E202" s="29">
        <f t="shared" si="7"/>
        <v>31.795200000000005</v>
      </c>
      <c r="F202" s="197">
        <f t="shared" si="8"/>
        <v>26.243533333333339</v>
      </c>
    </row>
    <row r="203" spans="1:6" x14ac:dyDescent="0.35">
      <c r="A203" s="221">
        <v>41812</v>
      </c>
      <c r="B203" s="223">
        <f>'Power and Disinfectant'!O181</f>
        <v>4.32</v>
      </c>
      <c r="C203">
        <v>16</v>
      </c>
      <c r="D203" s="28">
        <f t="shared" si="6"/>
        <v>36</v>
      </c>
      <c r="E203" s="29">
        <f t="shared" si="7"/>
        <v>31.795200000000005</v>
      </c>
      <c r="F203" s="197">
        <f t="shared" si="8"/>
        <v>27.475200000000005</v>
      </c>
    </row>
    <row r="204" spans="1:6" x14ac:dyDescent="0.35">
      <c r="A204" s="221">
        <v>41813</v>
      </c>
      <c r="B204" s="223">
        <f>'Power and Disinfectant'!O182</f>
        <v>20.126388888888886</v>
      </c>
      <c r="C204">
        <v>16</v>
      </c>
      <c r="D204" s="28">
        <f t="shared" si="6"/>
        <v>36</v>
      </c>
      <c r="E204" s="29">
        <f t="shared" si="7"/>
        <v>31.795200000000005</v>
      </c>
      <c r="F204" s="197">
        <f t="shared" si="8"/>
        <v>11.668811111111118</v>
      </c>
    </row>
    <row r="205" spans="1:6" x14ac:dyDescent="0.35">
      <c r="A205" s="221">
        <v>41814</v>
      </c>
      <c r="B205" s="223">
        <f>'Power and Disinfectant'!O183</f>
        <v>5.5516666666666667</v>
      </c>
      <c r="C205">
        <v>16</v>
      </c>
      <c r="D205" s="28">
        <f t="shared" si="6"/>
        <v>36</v>
      </c>
      <c r="E205" s="29">
        <f t="shared" si="7"/>
        <v>31.795200000000005</v>
      </c>
      <c r="F205" s="197">
        <f t="shared" si="8"/>
        <v>26.243533333333339</v>
      </c>
    </row>
    <row r="206" spans="1:6" x14ac:dyDescent="0.35">
      <c r="A206" s="221">
        <v>41815</v>
      </c>
      <c r="B206" s="223">
        <f>'Power and Disinfectant'!O184</f>
        <v>4.32</v>
      </c>
      <c r="C206">
        <v>16</v>
      </c>
      <c r="D206" s="28">
        <f t="shared" si="6"/>
        <v>36</v>
      </c>
      <c r="E206" s="29">
        <f t="shared" si="7"/>
        <v>31.795200000000005</v>
      </c>
      <c r="F206" s="197">
        <f t="shared" si="8"/>
        <v>27.475200000000005</v>
      </c>
    </row>
    <row r="207" spans="1:6" x14ac:dyDescent="0.35">
      <c r="A207" s="221">
        <v>41816</v>
      </c>
      <c r="B207" s="223">
        <f>'Power and Disinfectant'!O185</f>
        <v>10.273055555555556</v>
      </c>
      <c r="C207">
        <v>16</v>
      </c>
      <c r="D207" s="28">
        <f t="shared" si="6"/>
        <v>36</v>
      </c>
      <c r="E207" s="29">
        <f t="shared" si="7"/>
        <v>31.795200000000005</v>
      </c>
      <c r="F207" s="197">
        <f t="shared" si="8"/>
        <v>21.52214444444445</v>
      </c>
    </row>
    <row r="208" spans="1:6" x14ac:dyDescent="0.35">
      <c r="A208" s="221">
        <v>41817</v>
      </c>
      <c r="B208" s="223">
        <f>'Power and Disinfectant'!O186</f>
        <v>25.258333333333326</v>
      </c>
      <c r="C208">
        <v>16</v>
      </c>
      <c r="D208" s="28">
        <f t="shared" si="6"/>
        <v>36</v>
      </c>
      <c r="E208" s="29">
        <f t="shared" si="7"/>
        <v>31.795200000000005</v>
      </c>
      <c r="F208" s="197">
        <f t="shared" si="8"/>
        <v>6.536866666666679</v>
      </c>
    </row>
    <row r="209" spans="1:6" x14ac:dyDescent="0.35">
      <c r="A209" s="221">
        <v>41818</v>
      </c>
      <c r="B209" s="223">
        <f>'Power and Disinfectant'!O187</f>
        <v>25.258333333333326</v>
      </c>
      <c r="C209">
        <v>16</v>
      </c>
      <c r="D209" s="28">
        <f t="shared" si="6"/>
        <v>36</v>
      </c>
      <c r="E209" s="29">
        <f t="shared" si="7"/>
        <v>31.795200000000005</v>
      </c>
      <c r="F209" s="197">
        <f t="shared" si="8"/>
        <v>6.536866666666679</v>
      </c>
    </row>
    <row r="210" spans="1:6" x14ac:dyDescent="0.35">
      <c r="A210" s="221">
        <v>41819</v>
      </c>
      <c r="B210" s="223">
        <f>'Power and Disinfectant'!O188</f>
        <v>4.9358333333333331</v>
      </c>
      <c r="C210">
        <v>16</v>
      </c>
      <c r="D210" s="28">
        <f t="shared" si="6"/>
        <v>36</v>
      </c>
      <c r="E210" s="29">
        <f t="shared" si="7"/>
        <v>31.795200000000005</v>
      </c>
      <c r="F210" s="197">
        <f t="shared" si="8"/>
        <v>26.859366666666673</v>
      </c>
    </row>
    <row r="211" spans="1:6" x14ac:dyDescent="0.35">
      <c r="A211" s="221">
        <v>41820</v>
      </c>
      <c r="B211" s="223">
        <f>'Power and Disinfectant'!O189</f>
        <v>4.32</v>
      </c>
      <c r="C211">
        <v>16</v>
      </c>
      <c r="D211" s="28">
        <f t="shared" si="6"/>
        <v>36</v>
      </c>
      <c r="E211" s="29">
        <f t="shared" si="7"/>
        <v>31.795200000000005</v>
      </c>
      <c r="F211" s="197">
        <f t="shared" si="8"/>
        <v>27.475200000000005</v>
      </c>
    </row>
    <row r="212" spans="1:6" x14ac:dyDescent="0.35">
      <c r="A212" s="221">
        <v>41821</v>
      </c>
      <c r="B212" s="223">
        <f>'Power and Disinfectant'!O190</f>
        <v>4.32</v>
      </c>
      <c r="C212">
        <v>15.8</v>
      </c>
      <c r="D212" s="28">
        <f t="shared" si="6"/>
        <v>36</v>
      </c>
      <c r="E212" s="29">
        <f t="shared" si="7"/>
        <v>31.795200000000005</v>
      </c>
      <c r="F212" s="197">
        <f t="shared" si="8"/>
        <v>27.475200000000005</v>
      </c>
    </row>
    <row r="213" spans="1:6" x14ac:dyDescent="0.35">
      <c r="A213" s="221">
        <v>41822</v>
      </c>
      <c r="B213" s="223">
        <f>'Power and Disinfectant'!O191</f>
        <v>6.1675000000000004</v>
      </c>
      <c r="C213">
        <v>15.8</v>
      </c>
      <c r="D213" s="28">
        <f t="shared" si="6"/>
        <v>36</v>
      </c>
      <c r="E213" s="29">
        <f t="shared" si="7"/>
        <v>31.795200000000005</v>
      </c>
      <c r="F213" s="197">
        <f t="shared" si="8"/>
        <v>25.627700000000004</v>
      </c>
    </row>
    <row r="214" spans="1:6" x14ac:dyDescent="0.35">
      <c r="A214" s="221">
        <v>41823</v>
      </c>
      <c r="B214" s="223">
        <f>'Power and Disinfectant'!O192</f>
        <v>10.683611111111111</v>
      </c>
      <c r="C214">
        <v>15.8</v>
      </c>
      <c r="D214" s="28">
        <f t="shared" si="6"/>
        <v>36</v>
      </c>
      <c r="E214" s="29">
        <f t="shared" si="7"/>
        <v>31.795200000000005</v>
      </c>
      <c r="F214" s="197">
        <f t="shared" si="8"/>
        <v>21.111588888888896</v>
      </c>
    </row>
    <row r="215" spans="1:6" x14ac:dyDescent="0.35">
      <c r="A215" s="221">
        <v>41824</v>
      </c>
      <c r="B215" s="223">
        <f>'Power and Disinfectant'!O193</f>
        <v>13.968055555555559</v>
      </c>
      <c r="C215">
        <v>15.8</v>
      </c>
      <c r="D215" s="28">
        <f t="shared" si="6"/>
        <v>36</v>
      </c>
      <c r="E215" s="29">
        <f t="shared" si="7"/>
        <v>31.795200000000005</v>
      </c>
      <c r="F215" s="197">
        <f t="shared" si="8"/>
        <v>17.827144444444446</v>
      </c>
    </row>
    <row r="216" spans="1:6" x14ac:dyDescent="0.35">
      <c r="A216" s="221">
        <v>41825</v>
      </c>
      <c r="B216" s="223">
        <f>'Power and Disinfectant'!O194</f>
        <v>29.979722222222222</v>
      </c>
      <c r="C216">
        <v>15.8</v>
      </c>
      <c r="D216" s="28">
        <f t="shared" si="6"/>
        <v>36</v>
      </c>
      <c r="E216" s="29">
        <f t="shared" si="7"/>
        <v>31.795200000000005</v>
      </c>
      <c r="F216" s="197">
        <f t="shared" si="8"/>
        <v>1.8154777777777831</v>
      </c>
    </row>
    <row r="217" spans="1:6" x14ac:dyDescent="0.35">
      <c r="A217" s="221">
        <v>41826</v>
      </c>
      <c r="B217" s="223">
        <f>'Power and Disinfectant'!O195</f>
        <v>18.278888888888883</v>
      </c>
      <c r="C217">
        <v>15.8</v>
      </c>
      <c r="D217" s="28">
        <f t="shared" si="6"/>
        <v>36</v>
      </c>
      <c r="E217" s="29">
        <f t="shared" si="7"/>
        <v>31.795200000000005</v>
      </c>
      <c r="F217" s="197">
        <f t="shared" si="8"/>
        <v>13.516311111111122</v>
      </c>
    </row>
    <row r="218" spans="1:6" x14ac:dyDescent="0.35">
      <c r="A218" s="221">
        <v>41827</v>
      </c>
      <c r="B218" s="223">
        <f>'Power and Disinfectant'!O196</f>
        <v>4.32</v>
      </c>
      <c r="C218">
        <v>15.8</v>
      </c>
      <c r="D218" s="28">
        <f t="shared" si="6"/>
        <v>36</v>
      </c>
      <c r="E218" s="29">
        <f t="shared" si="7"/>
        <v>31.795200000000005</v>
      </c>
      <c r="F218" s="197">
        <f t="shared" si="8"/>
        <v>27.475200000000005</v>
      </c>
    </row>
    <row r="219" spans="1:6" x14ac:dyDescent="0.35">
      <c r="A219" s="221">
        <v>41828</v>
      </c>
      <c r="B219" s="223">
        <f>'Power and Disinfectant'!O197</f>
        <v>4.32</v>
      </c>
      <c r="C219">
        <v>15.8</v>
      </c>
      <c r="D219" s="28">
        <f t="shared" si="6"/>
        <v>36</v>
      </c>
      <c r="E219" s="29">
        <f t="shared" si="7"/>
        <v>31.795200000000005</v>
      </c>
      <c r="F219" s="197">
        <f t="shared" si="8"/>
        <v>27.475200000000005</v>
      </c>
    </row>
    <row r="220" spans="1:6" x14ac:dyDescent="0.35">
      <c r="A220" s="221">
        <v>41829</v>
      </c>
      <c r="B220" s="223">
        <f>'Power and Disinfectant'!O198</f>
        <v>4.32</v>
      </c>
      <c r="C220">
        <v>15.8</v>
      </c>
      <c r="D220" s="28">
        <f t="shared" si="6"/>
        <v>36</v>
      </c>
      <c r="E220" s="29">
        <f t="shared" si="7"/>
        <v>31.795200000000005</v>
      </c>
      <c r="F220" s="197">
        <f t="shared" si="8"/>
        <v>27.475200000000005</v>
      </c>
    </row>
    <row r="221" spans="1:6" x14ac:dyDescent="0.35">
      <c r="A221" s="221">
        <v>41830</v>
      </c>
      <c r="B221" s="223">
        <f>'Power and Disinfectant'!O199</f>
        <v>4.32</v>
      </c>
      <c r="C221">
        <v>15.8</v>
      </c>
      <c r="D221" s="28">
        <f t="shared" si="6"/>
        <v>36</v>
      </c>
      <c r="E221" s="29">
        <f t="shared" si="7"/>
        <v>31.795200000000005</v>
      </c>
      <c r="F221" s="197">
        <f t="shared" si="8"/>
        <v>27.475200000000005</v>
      </c>
    </row>
    <row r="222" spans="1:6" x14ac:dyDescent="0.35">
      <c r="A222" s="221">
        <v>41831</v>
      </c>
      <c r="B222" s="223">
        <f>'Power and Disinfectant'!O200</f>
        <v>4.32</v>
      </c>
      <c r="C222">
        <v>15.8</v>
      </c>
      <c r="D222" s="28">
        <f t="shared" si="6"/>
        <v>36</v>
      </c>
      <c r="E222" s="29">
        <f t="shared" si="7"/>
        <v>31.795200000000005</v>
      </c>
      <c r="F222" s="197">
        <f t="shared" si="8"/>
        <v>27.475200000000005</v>
      </c>
    </row>
    <row r="223" spans="1:6" x14ac:dyDescent="0.35">
      <c r="A223" s="221">
        <v>41832</v>
      </c>
      <c r="B223" s="223">
        <f>'Power and Disinfectant'!O201</f>
        <v>4.32</v>
      </c>
      <c r="C223">
        <v>15.8</v>
      </c>
      <c r="D223" s="28">
        <f t="shared" si="6"/>
        <v>36</v>
      </c>
      <c r="E223" s="29">
        <f t="shared" si="7"/>
        <v>31.795200000000005</v>
      </c>
      <c r="F223" s="197">
        <f t="shared" si="8"/>
        <v>27.475200000000005</v>
      </c>
    </row>
    <row r="224" spans="1:6" x14ac:dyDescent="0.35">
      <c r="A224" s="221">
        <v>41833</v>
      </c>
      <c r="B224" s="223">
        <f>'Power and Disinfectant'!O202</f>
        <v>4.32</v>
      </c>
      <c r="C224">
        <v>15.8</v>
      </c>
      <c r="D224" s="28">
        <f t="shared" ref="D224:D287" si="9">IF(((C224*$B$7*3600*$B$3*$B$2)*$B$4)*$B$11/1000000&gt;$B$12,$B$12,((C224*$B$7*3600*$B$3)*$B$4*$B$2)*$B$11/1000000)</f>
        <v>36</v>
      </c>
      <c r="E224" s="29">
        <f t="shared" ref="E224:E287" si="10">D224*0.92*0.96</f>
        <v>31.795200000000005</v>
      </c>
      <c r="F224" s="197">
        <f t="shared" ref="F224:F287" si="11">IF(E224-B224&lt;0,0,E224-B224)</f>
        <v>27.475200000000005</v>
      </c>
    </row>
    <row r="225" spans="1:6" x14ac:dyDescent="0.35">
      <c r="A225" s="221">
        <v>41834</v>
      </c>
      <c r="B225" s="223">
        <f>'Power and Disinfectant'!O203</f>
        <v>4.32</v>
      </c>
      <c r="C225">
        <v>15.8</v>
      </c>
      <c r="D225" s="28">
        <f t="shared" si="9"/>
        <v>36</v>
      </c>
      <c r="E225" s="29">
        <f t="shared" si="10"/>
        <v>31.795200000000005</v>
      </c>
      <c r="F225" s="197">
        <f t="shared" si="11"/>
        <v>27.475200000000005</v>
      </c>
    </row>
    <row r="226" spans="1:6" x14ac:dyDescent="0.35">
      <c r="A226" s="221">
        <v>41835</v>
      </c>
      <c r="B226" s="223">
        <f>'Power and Disinfectant'!O204</f>
        <v>4.32</v>
      </c>
      <c r="C226">
        <v>15.8</v>
      </c>
      <c r="D226" s="28">
        <f t="shared" si="9"/>
        <v>36</v>
      </c>
      <c r="E226" s="29">
        <f t="shared" si="10"/>
        <v>31.795200000000005</v>
      </c>
      <c r="F226" s="197">
        <f t="shared" si="11"/>
        <v>27.475200000000005</v>
      </c>
    </row>
    <row r="227" spans="1:6" x14ac:dyDescent="0.35">
      <c r="A227" s="221">
        <v>41836</v>
      </c>
      <c r="B227" s="223">
        <f>'Power and Disinfectant'!O205</f>
        <v>4.32</v>
      </c>
      <c r="C227">
        <v>15.8</v>
      </c>
      <c r="D227" s="28">
        <f t="shared" si="9"/>
        <v>36</v>
      </c>
      <c r="E227" s="29">
        <f t="shared" si="10"/>
        <v>31.795200000000005</v>
      </c>
      <c r="F227" s="197">
        <f t="shared" si="11"/>
        <v>27.475200000000005</v>
      </c>
    </row>
    <row r="228" spans="1:6" x14ac:dyDescent="0.35">
      <c r="A228" s="221">
        <v>41837</v>
      </c>
      <c r="B228" s="223">
        <f>'Power and Disinfectant'!O206</f>
        <v>4.32</v>
      </c>
      <c r="C228">
        <v>15.8</v>
      </c>
      <c r="D228" s="28">
        <f t="shared" si="9"/>
        <v>36</v>
      </c>
      <c r="E228" s="29">
        <f t="shared" si="10"/>
        <v>31.795200000000005</v>
      </c>
      <c r="F228" s="197">
        <f t="shared" si="11"/>
        <v>27.475200000000005</v>
      </c>
    </row>
    <row r="229" spans="1:6" x14ac:dyDescent="0.35">
      <c r="A229" s="221">
        <v>41838</v>
      </c>
      <c r="B229" s="223">
        <f>'Power and Disinfectant'!O207</f>
        <v>29.979722222222222</v>
      </c>
      <c r="C229">
        <v>15.8</v>
      </c>
      <c r="D229" s="28">
        <f t="shared" si="9"/>
        <v>36</v>
      </c>
      <c r="E229" s="29">
        <f t="shared" si="10"/>
        <v>31.795200000000005</v>
      </c>
      <c r="F229" s="197">
        <f t="shared" si="11"/>
        <v>1.8154777777777831</v>
      </c>
    </row>
    <row r="230" spans="1:6" x14ac:dyDescent="0.35">
      <c r="A230" s="221">
        <v>41839</v>
      </c>
      <c r="B230" s="223">
        <f>'Power and Disinfectant'!O208</f>
        <v>6.1675000000000004</v>
      </c>
      <c r="C230">
        <v>15.8</v>
      </c>
      <c r="D230" s="28">
        <f t="shared" si="9"/>
        <v>36</v>
      </c>
      <c r="E230" s="29">
        <f t="shared" si="10"/>
        <v>31.795200000000005</v>
      </c>
      <c r="F230" s="197">
        <f t="shared" si="11"/>
        <v>25.627700000000004</v>
      </c>
    </row>
    <row r="231" spans="1:6" x14ac:dyDescent="0.35">
      <c r="A231" s="221">
        <v>41840</v>
      </c>
      <c r="B231" s="223">
        <f>'Power and Disinfectant'!O209</f>
        <v>4.32</v>
      </c>
      <c r="C231">
        <v>15.8</v>
      </c>
      <c r="D231" s="28">
        <f t="shared" si="9"/>
        <v>36</v>
      </c>
      <c r="E231" s="29">
        <f t="shared" si="10"/>
        <v>31.795200000000005</v>
      </c>
      <c r="F231" s="197">
        <f t="shared" si="11"/>
        <v>27.475200000000005</v>
      </c>
    </row>
    <row r="232" spans="1:6" x14ac:dyDescent="0.35">
      <c r="A232" s="221">
        <v>41841</v>
      </c>
      <c r="B232" s="223">
        <f>'Power and Disinfectant'!O210</f>
        <v>4.32</v>
      </c>
      <c r="C232">
        <v>15.8</v>
      </c>
      <c r="D232" s="28">
        <f t="shared" si="9"/>
        <v>36</v>
      </c>
      <c r="E232" s="29">
        <f t="shared" si="10"/>
        <v>31.795200000000005</v>
      </c>
      <c r="F232" s="197">
        <f t="shared" si="11"/>
        <v>27.475200000000005</v>
      </c>
    </row>
    <row r="233" spans="1:6" x14ac:dyDescent="0.35">
      <c r="A233" s="221">
        <v>41842</v>
      </c>
      <c r="B233" s="223">
        <f>'Power and Disinfectant'!O211</f>
        <v>12.531111111111111</v>
      </c>
      <c r="C233">
        <v>15.8</v>
      </c>
      <c r="D233" s="28">
        <f t="shared" si="9"/>
        <v>36</v>
      </c>
      <c r="E233" s="29">
        <f t="shared" si="10"/>
        <v>31.795200000000005</v>
      </c>
      <c r="F233" s="197">
        <f t="shared" si="11"/>
        <v>19.264088888888892</v>
      </c>
    </row>
    <row r="234" spans="1:6" x14ac:dyDescent="0.35">
      <c r="A234" s="221">
        <v>41843</v>
      </c>
      <c r="B234" s="223">
        <f>'Power and Disinfectant'!O212</f>
        <v>23.000277777777779</v>
      </c>
      <c r="C234">
        <v>15.8</v>
      </c>
      <c r="D234" s="28">
        <f t="shared" si="9"/>
        <v>36</v>
      </c>
      <c r="E234" s="29">
        <f t="shared" si="10"/>
        <v>31.795200000000005</v>
      </c>
      <c r="F234" s="197">
        <f t="shared" si="11"/>
        <v>8.7949222222222261</v>
      </c>
    </row>
    <row r="235" spans="1:6" x14ac:dyDescent="0.35">
      <c r="A235" s="221">
        <v>41844</v>
      </c>
      <c r="B235" s="223">
        <f>'Power and Disinfectant'!O213</f>
        <v>4.9358333333333331</v>
      </c>
      <c r="C235">
        <v>15.8</v>
      </c>
      <c r="D235" s="28">
        <f t="shared" si="9"/>
        <v>36</v>
      </c>
      <c r="E235" s="29">
        <f t="shared" si="10"/>
        <v>31.795200000000005</v>
      </c>
      <c r="F235" s="197">
        <f t="shared" si="11"/>
        <v>26.859366666666673</v>
      </c>
    </row>
    <row r="236" spans="1:6" x14ac:dyDescent="0.35">
      <c r="A236" s="221">
        <v>41845</v>
      </c>
      <c r="B236" s="223">
        <f>'Power and Disinfectant'!O214</f>
        <v>4.32</v>
      </c>
      <c r="C236">
        <v>15.8</v>
      </c>
      <c r="D236" s="28">
        <f t="shared" si="9"/>
        <v>36</v>
      </c>
      <c r="E236" s="29">
        <f t="shared" si="10"/>
        <v>31.795200000000005</v>
      </c>
      <c r="F236" s="197">
        <f t="shared" si="11"/>
        <v>27.475200000000005</v>
      </c>
    </row>
    <row r="237" spans="1:6" x14ac:dyDescent="0.35">
      <c r="A237" s="221">
        <v>41846</v>
      </c>
      <c r="B237" s="223">
        <f>'Power and Disinfectant'!O215</f>
        <v>4.32</v>
      </c>
      <c r="C237">
        <v>15.8</v>
      </c>
      <c r="D237" s="28">
        <f t="shared" si="9"/>
        <v>36</v>
      </c>
      <c r="E237" s="29">
        <f t="shared" si="10"/>
        <v>31.795200000000005</v>
      </c>
      <c r="F237" s="197">
        <f t="shared" si="11"/>
        <v>27.475200000000005</v>
      </c>
    </row>
    <row r="238" spans="1:6" x14ac:dyDescent="0.35">
      <c r="A238" s="221">
        <v>41847</v>
      </c>
      <c r="B238" s="223">
        <f>'Power and Disinfectant'!O216</f>
        <v>4.32</v>
      </c>
      <c r="C238">
        <v>15.8</v>
      </c>
      <c r="D238" s="28">
        <f t="shared" si="9"/>
        <v>36</v>
      </c>
      <c r="E238" s="29">
        <f t="shared" si="10"/>
        <v>31.795200000000005</v>
      </c>
      <c r="F238" s="197">
        <f t="shared" si="11"/>
        <v>27.475200000000005</v>
      </c>
    </row>
    <row r="239" spans="1:6" x14ac:dyDescent="0.35">
      <c r="A239" s="221">
        <v>41848</v>
      </c>
      <c r="B239" s="223">
        <f>'Power and Disinfectant'!O217</f>
        <v>4.32</v>
      </c>
      <c r="C239">
        <v>15.8</v>
      </c>
      <c r="D239" s="28">
        <f t="shared" si="9"/>
        <v>36</v>
      </c>
      <c r="E239" s="29">
        <f t="shared" si="10"/>
        <v>31.795200000000005</v>
      </c>
      <c r="F239" s="197">
        <f t="shared" si="11"/>
        <v>27.475200000000005</v>
      </c>
    </row>
    <row r="240" spans="1:6" x14ac:dyDescent="0.35">
      <c r="A240" s="221">
        <v>41849</v>
      </c>
      <c r="B240" s="223">
        <f>'Power and Disinfectant'!O218</f>
        <v>4.32</v>
      </c>
      <c r="C240">
        <v>15.8</v>
      </c>
      <c r="D240" s="28">
        <f t="shared" si="9"/>
        <v>36</v>
      </c>
      <c r="E240" s="29">
        <f t="shared" si="10"/>
        <v>31.795200000000005</v>
      </c>
      <c r="F240" s="197">
        <f t="shared" si="11"/>
        <v>27.475200000000005</v>
      </c>
    </row>
    <row r="241" spans="1:6" x14ac:dyDescent="0.35">
      <c r="A241" s="221">
        <v>41850</v>
      </c>
      <c r="B241" s="223">
        <f>'Power and Disinfectant'!O219</f>
        <v>4.32</v>
      </c>
      <c r="C241">
        <v>15.8</v>
      </c>
      <c r="D241" s="28">
        <f t="shared" si="9"/>
        <v>36</v>
      </c>
      <c r="E241" s="29">
        <f t="shared" si="10"/>
        <v>31.795200000000005</v>
      </c>
      <c r="F241" s="197">
        <f t="shared" si="11"/>
        <v>27.475200000000005</v>
      </c>
    </row>
    <row r="242" spans="1:6" x14ac:dyDescent="0.35">
      <c r="A242" s="221">
        <v>41851</v>
      </c>
      <c r="B242" s="223">
        <f>'Power and Disinfectant'!O220</f>
        <v>4.32</v>
      </c>
      <c r="C242">
        <v>15.8</v>
      </c>
      <c r="D242" s="28">
        <f t="shared" si="9"/>
        <v>36</v>
      </c>
      <c r="E242" s="29">
        <f t="shared" si="10"/>
        <v>31.795200000000005</v>
      </c>
      <c r="F242" s="197">
        <f t="shared" si="11"/>
        <v>27.475200000000005</v>
      </c>
    </row>
    <row r="243" spans="1:6" x14ac:dyDescent="0.35">
      <c r="A243" s="221">
        <v>41852</v>
      </c>
      <c r="B243" s="223">
        <f>'Power and Disinfectant'!O221</f>
        <v>4.32</v>
      </c>
      <c r="C243">
        <v>14.2</v>
      </c>
      <c r="D243" s="28">
        <f t="shared" si="9"/>
        <v>36</v>
      </c>
      <c r="E243" s="29">
        <f t="shared" si="10"/>
        <v>31.795200000000005</v>
      </c>
      <c r="F243" s="197">
        <f t="shared" si="11"/>
        <v>27.475200000000005</v>
      </c>
    </row>
    <row r="244" spans="1:6" x14ac:dyDescent="0.35">
      <c r="A244" s="221">
        <v>41853</v>
      </c>
      <c r="B244" s="223">
        <f>'Power and Disinfectant'!O222</f>
        <v>4.32</v>
      </c>
      <c r="C244">
        <v>14.2</v>
      </c>
      <c r="D244" s="28">
        <f t="shared" si="9"/>
        <v>36</v>
      </c>
      <c r="E244" s="29">
        <f t="shared" si="10"/>
        <v>31.795200000000005</v>
      </c>
      <c r="F244" s="197">
        <f t="shared" si="11"/>
        <v>27.475200000000005</v>
      </c>
    </row>
    <row r="245" spans="1:6" x14ac:dyDescent="0.35">
      <c r="A245" s="221">
        <v>41854</v>
      </c>
      <c r="B245" s="223">
        <f>'Power and Disinfectant'!O223</f>
        <v>4.32</v>
      </c>
      <c r="C245">
        <v>14.2</v>
      </c>
      <c r="D245" s="28">
        <f t="shared" si="9"/>
        <v>36</v>
      </c>
      <c r="E245" s="29">
        <f t="shared" si="10"/>
        <v>31.795200000000005</v>
      </c>
      <c r="F245" s="197">
        <f t="shared" si="11"/>
        <v>27.475200000000005</v>
      </c>
    </row>
    <row r="246" spans="1:6" x14ac:dyDescent="0.35">
      <c r="A246" s="221">
        <v>41855</v>
      </c>
      <c r="B246" s="223">
        <f>'Power and Disinfectant'!O224</f>
        <v>4.32</v>
      </c>
      <c r="C246">
        <v>14.2</v>
      </c>
      <c r="D246" s="28">
        <f t="shared" si="9"/>
        <v>36</v>
      </c>
      <c r="E246" s="29">
        <f t="shared" si="10"/>
        <v>31.795200000000005</v>
      </c>
      <c r="F246" s="197">
        <f t="shared" si="11"/>
        <v>27.475200000000005</v>
      </c>
    </row>
    <row r="247" spans="1:6" x14ac:dyDescent="0.35">
      <c r="A247" s="221">
        <v>41856</v>
      </c>
      <c r="B247" s="223">
        <f>'Power and Disinfectant'!O225</f>
        <v>4.32</v>
      </c>
      <c r="C247">
        <v>14.2</v>
      </c>
      <c r="D247" s="28">
        <f t="shared" si="9"/>
        <v>36</v>
      </c>
      <c r="E247" s="29">
        <f t="shared" si="10"/>
        <v>31.795200000000005</v>
      </c>
      <c r="F247" s="197">
        <f t="shared" si="11"/>
        <v>27.475200000000005</v>
      </c>
    </row>
    <row r="248" spans="1:6" x14ac:dyDescent="0.35">
      <c r="A248" s="221">
        <v>41857</v>
      </c>
      <c r="B248" s="223">
        <f>'Power and Disinfectant'!O226</f>
        <v>4.32</v>
      </c>
      <c r="C248">
        <v>14.2</v>
      </c>
      <c r="D248" s="28">
        <f t="shared" si="9"/>
        <v>36</v>
      </c>
      <c r="E248" s="29">
        <f t="shared" si="10"/>
        <v>31.795200000000005</v>
      </c>
      <c r="F248" s="197">
        <f t="shared" si="11"/>
        <v>27.475200000000005</v>
      </c>
    </row>
    <row r="249" spans="1:6" x14ac:dyDescent="0.35">
      <c r="A249" s="221">
        <v>41858</v>
      </c>
      <c r="B249" s="223">
        <f>'Power and Disinfectant'!O227</f>
        <v>4.32</v>
      </c>
      <c r="C249">
        <v>14.2</v>
      </c>
      <c r="D249" s="28">
        <f t="shared" si="9"/>
        <v>36</v>
      </c>
      <c r="E249" s="29">
        <f t="shared" si="10"/>
        <v>31.795200000000005</v>
      </c>
      <c r="F249" s="197">
        <f t="shared" si="11"/>
        <v>27.475200000000005</v>
      </c>
    </row>
    <row r="250" spans="1:6" x14ac:dyDescent="0.35">
      <c r="A250" s="221">
        <v>41859</v>
      </c>
      <c r="B250" s="223">
        <f>'Power and Disinfectant'!O228</f>
        <v>4.32</v>
      </c>
      <c r="C250">
        <v>14.2</v>
      </c>
      <c r="D250" s="28">
        <f t="shared" si="9"/>
        <v>36</v>
      </c>
      <c r="E250" s="29">
        <f t="shared" si="10"/>
        <v>31.795200000000005</v>
      </c>
      <c r="F250" s="197">
        <f t="shared" si="11"/>
        <v>27.475200000000005</v>
      </c>
    </row>
    <row r="251" spans="1:6" x14ac:dyDescent="0.35">
      <c r="A251" s="221">
        <v>41860</v>
      </c>
      <c r="B251" s="223">
        <f>'Power and Disinfectant'!O229</f>
        <v>4.32</v>
      </c>
      <c r="C251">
        <v>14.2</v>
      </c>
      <c r="D251" s="28">
        <f t="shared" si="9"/>
        <v>36</v>
      </c>
      <c r="E251" s="29">
        <f t="shared" si="10"/>
        <v>31.795200000000005</v>
      </c>
      <c r="F251" s="197">
        <f t="shared" si="11"/>
        <v>27.475200000000005</v>
      </c>
    </row>
    <row r="252" spans="1:6" x14ac:dyDescent="0.35">
      <c r="A252" s="221">
        <v>41861</v>
      </c>
      <c r="B252" s="223">
        <f>'Power and Disinfectant'!O230</f>
        <v>4.32</v>
      </c>
      <c r="C252">
        <v>14.2</v>
      </c>
      <c r="D252" s="28">
        <f t="shared" si="9"/>
        <v>36</v>
      </c>
      <c r="E252" s="29">
        <f t="shared" si="10"/>
        <v>31.795200000000005</v>
      </c>
      <c r="F252" s="197">
        <f t="shared" si="11"/>
        <v>27.475200000000005</v>
      </c>
    </row>
    <row r="253" spans="1:6" x14ac:dyDescent="0.35">
      <c r="A253" s="221">
        <v>41862</v>
      </c>
      <c r="B253" s="223">
        <f>'Power and Disinfectant'!O231</f>
        <v>4.32</v>
      </c>
      <c r="C253">
        <v>14.2</v>
      </c>
      <c r="D253" s="28">
        <f t="shared" si="9"/>
        <v>36</v>
      </c>
      <c r="E253" s="29">
        <f t="shared" si="10"/>
        <v>31.795200000000005</v>
      </c>
      <c r="F253" s="197">
        <f t="shared" si="11"/>
        <v>27.475200000000005</v>
      </c>
    </row>
    <row r="254" spans="1:6" x14ac:dyDescent="0.35">
      <c r="A254" s="221">
        <v>41863</v>
      </c>
      <c r="B254" s="223">
        <f>'Power and Disinfectant'!O232</f>
        <v>4.32</v>
      </c>
      <c r="C254">
        <v>14.2</v>
      </c>
      <c r="D254" s="28">
        <f t="shared" si="9"/>
        <v>36</v>
      </c>
      <c r="E254" s="29">
        <f t="shared" si="10"/>
        <v>31.795200000000005</v>
      </c>
      <c r="F254" s="197">
        <f t="shared" si="11"/>
        <v>27.475200000000005</v>
      </c>
    </row>
    <row r="255" spans="1:6" x14ac:dyDescent="0.35">
      <c r="A255" s="221">
        <v>41864</v>
      </c>
      <c r="B255" s="223">
        <f>'Power and Disinfectant'!O233</f>
        <v>4.32</v>
      </c>
      <c r="C255">
        <v>14.2</v>
      </c>
      <c r="D255" s="28">
        <f t="shared" si="9"/>
        <v>36</v>
      </c>
      <c r="E255" s="29">
        <f t="shared" si="10"/>
        <v>31.795200000000005</v>
      </c>
      <c r="F255" s="197">
        <f t="shared" si="11"/>
        <v>27.475200000000005</v>
      </c>
    </row>
    <row r="256" spans="1:6" x14ac:dyDescent="0.35">
      <c r="A256" s="221">
        <v>41865</v>
      </c>
      <c r="B256" s="223">
        <f>'Power and Disinfectant'!O234</f>
        <v>4.32</v>
      </c>
      <c r="C256">
        <v>14.2</v>
      </c>
      <c r="D256" s="28">
        <f t="shared" si="9"/>
        <v>36</v>
      </c>
      <c r="E256" s="29">
        <f t="shared" si="10"/>
        <v>31.795200000000005</v>
      </c>
      <c r="F256" s="197">
        <f t="shared" si="11"/>
        <v>27.475200000000005</v>
      </c>
    </row>
    <row r="257" spans="1:6" x14ac:dyDescent="0.35">
      <c r="A257" s="221">
        <v>41866</v>
      </c>
      <c r="B257" s="223">
        <f>'Power and Disinfectant'!O235</f>
        <v>4.32</v>
      </c>
      <c r="C257">
        <v>14.2</v>
      </c>
      <c r="D257" s="28">
        <f t="shared" si="9"/>
        <v>36</v>
      </c>
      <c r="E257" s="29">
        <f t="shared" si="10"/>
        <v>31.795200000000005</v>
      </c>
      <c r="F257" s="197">
        <f t="shared" si="11"/>
        <v>27.475200000000005</v>
      </c>
    </row>
    <row r="258" spans="1:6" x14ac:dyDescent="0.35">
      <c r="A258" s="221">
        <v>41867</v>
      </c>
      <c r="B258" s="223">
        <f>'Power and Disinfectant'!O236</f>
        <v>4.32</v>
      </c>
      <c r="C258">
        <v>14.2</v>
      </c>
      <c r="D258" s="28">
        <f t="shared" si="9"/>
        <v>36</v>
      </c>
      <c r="E258" s="29">
        <f t="shared" si="10"/>
        <v>31.795200000000005</v>
      </c>
      <c r="F258" s="197">
        <f t="shared" si="11"/>
        <v>27.475200000000005</v>
      </c>
    </row>
    <row r="259" spans="1:6" x14ac:dyDescent="0.35">
      <c r="A259" s="221">
        <v>41868</v>
      </c>
      <c r="B259" s="223">
        <f>'Power and Disinfectant'!O237</f>
        <v>4.32</v>
      </c>
      <c r="C259">
        <v>14.2</v>
      </c>
      <c r="D259" s="28">
        <f t="shared" si="9"/>
        <v>36</v>
      </c>
      <c r="E259" s="29">
        <f t="shared" si="10"/>
        <v>31.795200000000005</v>
      </c>
      <c r="F259" s="197">
        <f t="shared" si="11"/>
        <v>27.475200000000005</v>
      </c>
    </row>
    <row r="260" spans="1:6" x14ac:dyDescent="0.35">
      <c r="A260" s="221">
        <v>41869</v>
      </c>
      <c r="B260" s="223">
        <f>'Power and Disinfectant'!O238</f>
        <v>4.32</v>
      </c>
      <c r="C260">
        <v>14.2</v>
      </c>
      <c r="D260" s="28">
        <f t="shared" si="9"/>
        <v>36</v>
      </c>
      <c r="E260" s="29">
        <f t="shared" si="10"/>
        <v>31.795200000000005</v>
      </c>
      <c r="F260" s="197">
        <f t="shared" si="11"/>
        <v>27.475200000000005</v>
      </c>
    </row>
    <row r="261" spans="1:6" x14ac:dyDescent="0.35">
      <c r="A261" s="221">
        <v>41870</v>
      </c>
      <c r="B261" s="223">
        <f>'Power and Disinfectant'!O239</f>
        <v>4.32</v>
      </c>
      <c r="C261">
        <v>14.2</v>
      </c>
      <c r="D261" s="28">
        <f t="shared" si="9"/>
        <v>36</v>
      </c>
      <c r="E261" s="29">
        <f t="shared" si="10"/>
        <v>31.795200000000005</v>
      </c>
      <c r="F261" s="197">
        <f t="shared" si="11"/>
        <v>27.475200000000005</v>
      </c>
    </row>
    <row r="262" spans="1:6" x14ac:dyDescent="0.35">
      <c r="A262" s="221">
        <v>41871</v>
      </c>
      <c r="B262" s="223">
        <f>'Power and Disinfectant'!O240</f>
        <v>4.32</v>
      </c>
      <c r="C262">
        <v>14.2</v>
      </c>
      <c r="D262" s="28">
        <f t="shared" si="9"/>
        <v>36</v>
      </c>
      <c r="E262" s="29">
        <f t="shared" si="10"/>
        <v>31.795200000000005</v>
      </c>
      <c r="F262" s="197">
        <f t="shared" si="11"/>
        <v>27.475200000000005</v>
      </c>
    </row>
    <row r="263" spans="1:6" x14ac:dyDescent="0.35">
      <c r="A263" s="221">
        <v>41872</v>
      </c>
      <c r="B263" s="223">
        <f>'Power and Disinfectant'!O241</f>
        <v>4.32</v>
      </c>
      <c r="C263">
        <v>14.2</v>
      </c>
      <c r="D263" s="28">
        <f t="shared" si="9"/>
        <v>36</v>
      </c>
      <c r="E263" s="29">
        <f t="shared" si="10"/>
        <v>31.795200000000005</v>
      </c>
      <c r="F263" s="197">
        <f t="shared" si="11"/>
        <v>27.475200000000005</v>
      </c>
    </row>
    <row r="264" spans="1:6" x14ac:dyDescent="0.35">
      <c r="A264" s="221">
        <v>41873</v>
      </c>
      <c r="B264" s="223">
        <f>'Power and Disinfectant'!O242</f>
        <v>4.32</v>
      </c>
      <c r="C264">
        <v>14.2</v>
      </c>
      <c r="D264" s="28">
        <f t="shared" si="9"/>
        <v>36</v>
      </c>
      <c r="E264" s="29">
        <f t="shared" si="10"/>
        <v>31.795200000000005</v>
      </c>
      <c r="F264" s="197">
        <f t="shared" si="11"/>
        <v>27.475200000000005</v>
      </c>
    </row>
    <row r="265" spans="1:6" x14ac:dyDescent="0.35">
      <c r="A265" s="221">
        <v>41874</v>
      </c>
      <c r="B265" s="223">
        <f>'Power and Disinfectant'!O243</f>
        <v>4.32</v>
      </c>
      <c r="C265">
        <v>14.2</v>
      </c>
      <c r="D265" s="28">
        <f t="shared" si="9"/>
        <v>36</v>
      </c>
      <c r="E265" s="29">
        <f t="shared" si="10"/>
        <v>31.795200000000005</v>
      </c>
      <c r="F265" s="197">
        <f t="shared" si="11"/>
        <v>27.475200000000005</v>
      </c>
    </row>
    <row r="266" spans="1:6" x14ac:dyDescent="0.35">
      <c r="A266" s="221">
        <v>41875</v>
      </c>
      <c r="B266" s="223">
        <f>'Power and Disinfectant'!O244</f>
        <v>4.32</v>
      </c>
      <c r="C266">
        <v>14.2</v>
      </c>
      <c r="D266" s="28">
        <f t="shared" si="9"/>
        <v>36</v>
      </c>
      <c r="E266" s="29">
        <f t="shared" si="10"/>
        <v>31.795200000000005</v>
      </c>
      <c r="F266" s="197">
        <f t="shared" si="11"/>
        <v>27.475200000000005</v>
      </c>
    </row>
    <row r="267" spans="1:6" x14ac:dyDescent="0.35">
      <c r="A267" s="221">
        <v>41876</v>
      </c>
      <c r="B267" s="223">
        <f>'Power and Disinfectant'!O245</f>
        <v>4.32</v>
      </c>
      <c r="C267">
        <v>14.2</v>
      </c>
      <c r="D267" s="28">
        <f t="shared" si="9"/>
        <v>36</v>
      </c>
      <c r="E267" s="29">
        <f t="shared" si="10"/>
        <v>31.795200000000005</v>
      </c>
      <c r="F267" s="197">
        <f t="shared" si="11"/>
        <v>27.475200000000005</v>
      </c>
    </row>
    <row r="268" spans="1:6" x14ac:dyDescent="0.35">
      <c r="A268" s="221">
        <v>41877</v>
      </c>
      <c r="B268" s="223">
        <f>'Power and Disinfectant'!O246</f>
        <v>4.32</v>
      </c>
      <c r="C268">
        <v>14.2</v>
      </c>
      <c r="D268" s="28">
        <f t="shared" si="9"/>
        <v>36</v>
      </c>
      <c r="E268" s="29">
        <f t="shared" si="10"/>
        <v>31.795200000000005</v>
      </c>
      <c r="F268" s="197">
        <f t="shared" si="11"/>
        <v>27.475200000000005</v>
      </c>
    </row>
    <row r="269" spans="1:6" x14ac:dyDescent="0.35">
      <c r="A269" s="221">
        <v>41878</v>
      </c>
      <c r="B269" s="223">
        <f>'Power and Disinfectant'!O247</f>
        <v>4.32</v>
      </c>
      <c r="C269">
        <v>14.2</v>
      </c>
      <c r="D269" s="28">
        <f t="shared" si="9"/>
        <v>36</v>
      </c>
      <c r="E269" s="29">
        <f t="shared" si="10"/>
        <v>31.795200000000005</v>
      </c>
      <c r="F269" s="197">
        <f t="shared" si="11"/>
        <v>27.475200000000005</v>
      </c>
    </row>
    <row r="270" spans="1:6" x14ac:dyDescent="0.35">
      <c r="A270" s="221">
        <v>41879</v>
      </c>
      <c r="B270" s="223">
        <f>'Power and Disinfectant'!O248</f>
        <v>4.7305555555555561</v>
      </c>
      <c r="C270">
        <v>14.2</v>
      </c>
      <c r="D270" s="28">
        <f t="shared" si="9"/>
        <v>36</v>
      </c>
      <c r="E270" s="29">
        <f t="shared" si="10"/>
        <v>31.795200000000005</v>
      </c>
      <c r="F270" s="197">
        <f t="shared" si="11"/>
        <v>27.064644444444447</v>
      </c>
    </row>
    <row r="271" spans="1:6" x14ac:dyDescent="0.35">
      <c r="A271" s="221">
        <v>41880</v>
      </c>
      <c r="B271" s="223">
        <f>'Power and Disinfectant'!O249</f>
        <v>12.32583333333333</v>
      </c>
      <c r="C271">
        <v>14.2</v>
      </c>
      <c r="D271" s="28">
        <f t="shared" si="9"/>
        <v>36</v>
      </c>
      <c r="E271" s="29">
        <f t="shared" si="10"/>
        <v>31.795200000000005</v>
      </c>
      <c r="F271" s="197">
        <f t="shared" si="11"/>
        <v>19.469366666666673</v>
      </c>
    </row>
    <row r="272" spans="1:6" x14ac:dyDescent="0.35">
      <c r="A272" s="221">
        <v>41881</v>
      </c>
      <c r="B272" s="223">
        <f>'Power and Disinfectant'!O250</f>
        <v>8.0150000000000006</v>
      </c>
      <c r="C272">
        <v>14.2</v>
      </c>
      <c r="D272" s="28">
        <f t="shared" si="9"/>
        <v>36</v>
      </c>
      <c r="E272" s="29">
        <f t="shared" si="10"/>
        <v>31.795200000000005</v>
      </c>
      <c r="F272" s="197">
        <f t="shared" si="11"/>
        <v>23.780200000000004</v>
      </c>
    </row>
    <row r="273" spans="1:6" x14ac:dyDescent="0.35">
      <c r="A273" s="221">
        <v>41882</v>
      </c>
      <c r="B273" s="223">
        <f>'Power and Disinfectant'!O251</f>
        <v>15.199722222222222</v>
      </c>
      <c r="C273">
        <v>14.2</v>
      </c>
      <c r="D273" s="28">
        <f t="shared" si="9"/>
        <v>36</v>
      </c>
      <c r="E273" s="29">
        <f t="shared" si="10"/>
        <v>31.795200000000005</v>
      </c>
      <c r="F273" s="197">
        <f t="shared" si="11"/>
        <v>16.595477777777781</v>
      </c>
    </row>
    <row r="274" spans="1:6" x14ac:dyDescent="0.35">
      <c r="A274" s="221">
        <v>41883</v>
      </c>
      <c r="B274" s="223">
        <f>'Power and Disinfectant'!O252</f>
        <v>7.6044444444444448</v>
      </c>
      <c r="C274">
        <v>12.5</v>
      </c>
      <c r="D274" s="28">
        <f t="shared" si="9"/>
        <v>36</v>
      </c>
      <c r="E274" s="29">
        <f t="shared" si="10"/>
        <v>31.795200000000005</v>
      </c>
      <c r="F274" s="197">
        <f t="shared" si="11"/>
        <v>24.190755555555562</v>
      </c>
    </row>
    <row r="275" spans="1:6" x14ac:dyDescent="0.35">
      <c r="A275" s="221">
        <v>41884</v>
      </c>
      <c r="B275" s="223">
        <f>'Power and Disinfectant'!O253</f>
        <v>10.683611111111111</v>
      </c>
      <c r="C275">
        <v>12.5</v>
      </c>
      <c r="D275" s="28">
        <f t="shared" si="9"/>
        <v>36</v>
      </c>
      <c r="E275" s="29">
        <f t="shared" si="10"/>
        <v>31.795200000000005</v>
      </c>
      <c r="F275" s="197">
        <f t="shared" si="11"/>
        <v>21.111588888888896</v>
      </c>
    </row>
    <row r="276" spans="1:6" x14ac:dyDescent="0.35">
      <c r="A276" s="221">
        <v>41885</v>
      </c>
      <c r="B276" s="223">
        <f>'Power and Disinfectant'!O254</f>
        <v>4.32</v>
      </c>
      <c r="C276">
        <v>12.5</v>
      </c>
      <c r="D276" s="28">
        <f t="shared" si="9"/>
        <v>36</v>
      </c>
      <c r="E276" s="29">
        <f t="shared" si="10"/>
        <v>31.795200000000005</v>
      </c>
      <c r="F276" s="197">
        <f t="shared" si="11"/>
        <v>27.475200000000005</v>
      </c>
    </row>
    <row r="277" spans="1:6" x14ac:dyDescent="0.35">
      <c r="A277" s="221">
        <v>41886</v>
      </c>
      <c r="B277" s="223">
        <f>'Power and Disinfectant'!O255</f>
        <v>4.32</v>
      </c>
      <c r="C277">
        <v>12.5</v>
      </c>
      <c r="D277" s="28">
        <f t="shared" si="9"/>
        <v>36</v>
      </c>
      <c r="E277" s="29">
        <f t="shared" si="10"/>
        <v>31.795200000000005</v>
      </c>
      <c r="F277" s="197">
        <f t="shared" si="11"/>
        <v>27.475200000000005</v>
      </c>
    </row>
    <row r="278" spans="1:6" x14ac:dyDescent="0.35">
      <c r="A278" s="221">
        <v>41887</v>
      </c>
      <c r="B278" s="223">
        <f>'Power and Disinfectant'!O256</f>
        <v>4.32</v>
      </c>
      <c r="C278">
        <v>12.5</v>
      </c>
      <c r="D278" s="28">
        <f t="shared" si="9"/>
        <v>36</v>
      </c>
      <c r="E278" s="29">
        <f t="shared" si="10"/>
        <v>31.795200000000005</v>
      </c>
      <c r="F278" s="197">
        <f t="shared" si="11"/>
        <v>27.475200000000005</v>
      </c>
    </row>
    <row r="279" spans="1:6" x14ac:dyDescent="0.35">
      <c r="A279" s="221">
        <v>41888</v>
      </c>
      <c r="B279" s="223">
        <f>'Power and Disinfectant'!O257</f>
        <v>4.32</v>
      </c>
      <c r="C279">
        <v>12.5</v>
      </c>
      <c r="D279" s="28">
        <f t="shared" si="9"/>
        <v>36</v>
      </c>
      <c r="E279" s="29">
        <f t="shared" si="10"/>
        <v>31.795200000000005</v>
      </c>
      <c r="F279" s="197">
        <f t="shared" si="11"/>
        <v>27.475200000000005</v>
      </c>
    </row>
    <row r="280" spans="1:6" x14ac:dyDescent="0.35">
      <c r="A280" s="221">
        <v>41889</v>
      </c>
      <c r="B280" s="223">
        <f>'Power and Disinfectant'!O258</f>
        <v>4.32</v>
      </c>
      <c r="C280">
        <v>12.5</v>
      </c>
      <c r="D280" s="28">
        <f t="shared" si="9"/>
        <v>36</v>
      </c>
      <c r="E280" s="29">
        <f t="shared" si="10"/>
        <v>31.795200000000005</v>
      </c>
      <c r="F280" s="197">
        <f t="shared" si="11"/>
        <v>27.475200000000005</v>
      </c>
    </row>
    <row r="281" spans="1:6" x14ac:dyDescent="0.35">
      <c r="A281" s="221">
        <v>41890</v>
      </c>
      <c r="B281" s="223">
        <f>'Power and Disinfectant'!O259</f>
        <v>4.32</v>
      </c>
      <c r="C281">
        <v>12.5</v>
      </c>
      <c r="D281" s="28">
        <f t="shared" si="9"/>
        <v>36</v>
      </c>
      <c r="E281" s="29">
        <f t="shared" si="10"/>
        <v>31.795200000000005</v>
      </c>
      <c r="F281" s="197">
        <f t="shared" si="11"/>
        <v>27.475200000000005</v>
      </c>
    </row>
    <row r="282" spans="1:6" x14ac:dyDescent="0.35">
      <c r="A282" s="221">
        <v>41891</v>
      </c>
      <c r="B282" s="223">
        <f>'Power and Disinfectant'!O260</f>
        <v>4.32</v>
      </c>
      <c r="C282">
        <v>12.5</v>
      </c>
      <c r="D282" s="28">
        <f t="shared" si="9"/>
        <v>36</v>
      </c>
      <c r="E282" s="29">
        <f t="shared" si="10"/>
        <v>31.795200000000005</v>
      </c>
      <c r="F282" s="197">
        <f t="shared" si="11"/>
        <v>27.475200000000005</v>
      </c>
    </row>
    <row r="283" spans="1:6" x14ac:dyDescent="0.35">
      <c r="A283" s="221">
        <v>41892</v>
      </c>
      <c r="B283" s="223">
        <f>'Power and Disinfectant'!O261</f>
        <v>4.32</v>
      </c>
      <c r="C283">
        <v>12.5</v>
      </c>
      <c r="D283" s="28">
        <f t="shared" si="9"/>
        <v>36</v>
      </c>
      <c r="E283" s="29">
        <f t="shared" si="10"/>
        <v>31.795200000000005</v>
      </c>
      <c r="F283" s="197">
        <f t="shared" si="11"/>
        <v>27.475200000000005</v>
      </c>
    </row>
    <row r="284" spans="1:6" x14ac:dyDescent="0.35">
      <c r="A284" s="221">
        <v>41893</v>
      </c>
      <c r="B284" s="223">
        <f>'Power and Disinfectant'!O262</f>
        <v>4.32</v>
      </c>
      <c r="C284">
        <v>12.5</v>
      </c>
      <c r="D284" s="28">
        <f t="shared" si="9"/>
        <v>36</v>
      </c>
      <c r="E284" s="29">
        <f t="shared" si="10"/>
        <v>31.795200000000005</v>
      </c>
      <c r="F284" s="197">
        <f t="shared" si="11"/>
        <v>27.475200000000005</v>
      </c>
    </row>
    <row r="285" spans="1:6" x14ac:dyDescent="0.35">
      <c r="A285" s="221">
        <v>41894</v>
      </c>
      <c r="B285" s="223">
        <f>'Power and Disinfectant'!O263</f>
        <v>4.32</v>
      </c>
      <c r="C285">
        <v>12.5</v>
      </c>
      <c r="D285" s="28">
        <f t="shared" si="9"/>
        <v>36</v>
      </c>
      <c r="E285" s="29">
        <f t="shared" si="10"/>
        <v>31.795200000000005</v>
      </c>
      <c r="F285" s="197">
        <f t="shared" si="11"/>
        <v>27.475200000000005</v>
      </c>
    </row>
    <row r="286" spans="1:6" x14ac:dyDescent="0.35">
      <c r="A286" s="221">
        <v>41895</v>
      </c>
      <c r="B286" s="223">
        <f>'Power and Disinfectant'!O264</f>
        <v>4.32</v>
      </c>
      <c r="C286">
        <v>12.5</v>
      </c>
      <c r="D286" s="28">
        <f t="shared" si="9"/>
        <v>36</v>
      </c>
      <c r="E286" s="29">
        <f t="shared" si="10"/>
        <v>31.795200000000005</v>
      </c>
      <c r="F286" s="197">
        <f t="shared" si="11"/>
        <v>27.475200000000005</v>
      </c>
    </row>
    <row r="287" spans="1:6" x14ac:dyDescent="0.35">
      <c r="A287" s="221">
        <v>41896</v>
      </c>
      <c r="B287" s="223">
        <f>'Power and Disinfectant'!O265</f>
        <v>4.32</v>
      </c>
      <c r="C287">
        <v>12.5</v>
      </c>
      <c r="D287" s="28">
        <f t="shared" si="9"/>
        <v>36</v>
      </c>
      <c r="E287" s="29">
        <f t="shared" si="10"/>
        <v>31.795200000000005</v>
      </c>
      <c r="F287" s="197">
        <f t="shared" si="11"/>
        <v>27.475200000000005</v>
      </c>
    </row>
    <row r="288" spans="1:6" x14ac:dyDescent="0.35">
      <c r="A288" s="221">
        <v>41897</v>
      </c>
      <c r="B288" s="223">
        <f>'Power and Disinfectant'!O266</f>
        <v>4.32</v>
      </c>
      <c r="C288">
        <v>12.5</v>
      </c>
      <c r="D288" s="28">
        <f t="shared" ref="D288:D351" si="12">IF(((C288*$B$7*3600*$B$3*$B$2)*$B$4)*$B$11/1000000&gt;$B$12,$B$12,((C288*$B$7*3600*$B$3)*$B$4*$B$2)*$B$11/1000000)</f>
        <v>36</v>
      </c>
      <c r="E288" s="29">
        <f t="shared" ref="E288:E351" si="13">D288*0.92*0.96</f>
        <v>31.795200000000005</v>
      </c>
      <c r="F288" s="197">
        <f t="shared" ref="F288:F351" si="14">IF(E288-B288&lt;0,0,E288-B288)</f>
        <v>27.475200000000005</v>
      </c>
    </row>
    <row r="289" spans="1:6" x14ac:dyDescent="0.35">
      <c r="A289" s="221">
        <v>41898</v>
      </c>
      <c r="B289" s="223">
        <f>'Power and Disinfectant'!O267</f>
        <v>4.32</v>
      </c>
      <c r="C289">
        <v>12.5</v>
      </c>
      <c r="D289" s="28">
        <f t="shared" si="12"/>
        <v>36</v>
      </c>
      <c r="E289" s="29">
        <f t="shared" si="13"/>
        <v>31.795200000000005</v>
      </c>
      <c r="F289" s="197">
        <f t="shared" si="14"/>
        <v>27.475200000000005</v>
      </c>
    </row>
    <row r="290" spans="1:6" x14ac:dyDescent="0.35">
      <c r="A290" s="221">
        <v>41899</v>
      </c>
      <c r="B290" s="223">
        <f>'Power and Disinfectant'!O268</f>
        <v>4.32</v>
      </c>
      <c r="C290">
        <v>12.5</v>
      </c>
      <c r="D290" s="28">
        <f t="shared" si="12"/>
        <v>36</v>
      </c>
      <c r="E290" s="29">
        <f t="shared" si="13"/>
        <v>31.795200000000005</v>
      </c>
      <c r="F290" s="197">
        <f t="shared" si="14"/>
        <v>27.475200000000005</v>
      </c>
    </row>
    <row r="291" spans="1:6" x14ac:dyDescent="0.35">
      <c r="A291" s="221">
        <v>41900</v>
      </c>
      <c r="B291" s="223">
        <f>'Power and Disinfectant'!O269</f>
        <v>29.979722222222222</v>
      </c>
      <c r="C291">
        <v>12.5</v>
      </c>
      <c r="D291" s="28">
        <f t="shared" si="12"/>
        <v>36</v>
      </c>
      <c r="E291" s="29">
        <f t="shared" si="13"/>
        <v>31.795200000000005</v>
      </c>
      <c r="F291" s="197">
        <f t="shared" si="14"/>
        <v>1.8154777777777831</v>
      </c>
    </row>
    <row r="292" spans="1:6" x14ac:dyDescent="0.35">
      <c r="A292" s="221">
        <v>41901</v>
      </c>
      <c r="B292" s="223">
        <f>'Power and Disinfectant'!O270</f>
        <v>4.7305555555555561</v>
      </c>
      <c r="C292">
        <v>12.5</v>
      </c>
      <c r="D292" s="28">
        <f t="shared" si="12"/>
        <v>36</v>
      </c>
      <c r="E292" s="29">
        <f t="shared" si="13"/>
        <v>31.795200000000005</v>
      </c>
      <c r="F292" s="197">
        <f t="shared" si="14"/>
        <v>27.064644444444447</v>
      </c>
    </row>
    <row r="293" spans="1:6" x14ac:dyDescent="0.35">
      <c r="A293" s="221">
        <v>41902</v>
      </c>
      <c r="B293" s="223">
        <f>'Power and Disinfectant'!O271</f>
        <v>4.32</v>
      </c>
      <c r="C293">
        <v>12.5</v>
      </c>
      <c r="D293" s="28">
        <f t="shared" si="12"/>
        <v>36</v>
      </c>
      <c r="E293" s="29">
        <f t="shared" si="13"/>
        <v>31.795200000000005</v>
      </c>
      <c r="F293" s="197">
        <f t="shared" si="14"/>
        <v>27.475200000000005</v>
      </c>
    </row>
    <row r="294" spans="1:6" x14ac:dyDescent="0.35">
      <c r="A294" s="221">
        <v>41903</v>
      </c>
      <c r="B294" s="223">
        <f>'Power and Disinfectant'!O272</f>
        <v>6.3727777777777783</v>
      </c>
      <c r="C294">
        <v>12.5</v>
      </c>
      <c r="D294" s="28">
        <f t="shared" si="12"/>
        <v>36</v>
      </c>
      <c r="E294" s="29">
        <f t="shared" si="13"/>
        <v>31.795200000000005</v>
      </c>
      <c r="F294" s="197">
        <f t="shared" si="14"/>
        <v>25.422422222222227</v>
      </c>
    </row>
    <row r="295" spans="1:6" x14ac:dyDescent="0.35">
      <c r="A295" s="221">
        <v>41904</v>
      </c>
      <c r="B295" s="223">
        <f>'Power and Disinfectant'!O273</f>
        <v>17.047222222222221</v>
      </c>
      <c r="C295">
        <v>12.5</v>
      </c>
      <c r="D295" s="28">
        <f t="shared" si="12"/>
        <v>36</v>
      </c>
      <c r="E295" s="29">
        <f t="shared" si="13"/>
        <v>31.795200000000005</v>
      </c>
      <c r="F295" s="197">
        <f t="shared" si="14"/>
        <v>14.747977777777784</v>
      </c>
    </row>
    <row r="296" spans="1:6" x14ac:dyDescent="0.35">
      <c r="A296" s="221">
        <v>41905</v>
      </c>
      <c r="B296" s="223">
        <f>'Power and Disinfectant'!O274</f>
        <v>29.979722222222222</v>
      </c>
      <c r="C296">
        <v>12.5</v>
      </c>
      <c r="D296" s="28">
        <f t="shared" si="12"/>
        <v>36</v>
      </c>
      <c r="E296" s="29">
        <f t="shared" si="13"/>
        <v>31.795200000000005</v>
      </c>
      <c r="F296" s="197">
        <f t="shared" si="14"/>
        <v>1.8154777777777831</v>
      </c>
    </row>
    <row r="297" spans="1:6" x14ac:dyDescent="0.35">
      <c r="A297" s="221">
        <v>41906</v>
      </c>
      <c r="B297" s="223">
        <f>'Power and Disinfectant'!O275</f>
        <v>5.9622222222222225</v>
      </c>
      <c r="C297">
        <v>12.5</v>
      </c>
      <c r="D297" s="28">
        <f t="shared" si="12"/>
        <v>36</v>
      </c>
      <c r="E297" s="29">
        <f t="shared" si="13"/>
        <v>31.795200000000005</v>
      </c>
      <c r="F297" s="197">
        <f t="shared" si="14"/>
        <v>25.832977777777781</v>
      </c>
    </row>
    <row r="298" spans="1:6" x14ac:dyDescent="0.35">
      <c r="A298" s="221">
        <v>41907</v>
      </c>
      <c r="B298" s="223">
        <f>'Power and Disinfectant'!O276</f>
        <v>4.9358333333333331</v>
      </c>
      <c r="C298">
        <v>12.5</v>
      </c>
      <c r="D298" s="28">
        <f t="shared" si="12"/>
        <v>36</v>
      </c>
      <c r="E298" s="29">
        <f t="shared" si="13"/>
        <v>31.795200000000005</v>
      </c>
      <c r="F298" s="197">
        <f t="shared" si="14"/>
        <v>26.859366666666673</v>
      </c>
    </row>
    <row r="299" spans="1:6" x14ac:dyDescent="0.35">
      <c r="A299" s="221">
        <v>41908</v>
      </c>
      <c r="B299" s="223">
        <f>'Power and Disinfectant'!O277</f>
        <v>12.736388888888886</v>
      </c>
      <c r="C299">
        <v>12.5</v>
      </c>
      <c r="D299" s="28">
        <f t="shared" si="12"/>
        <v>36</v>
      </c>
      <c r="E299" s="29">
        <f t="shared" si="13"/>
        <v>31.795200000000005</v>
      </c>
      <c r="F299" s="197">
        <f t="shared" si="14"/>
        <v>19.058811111111119</v>
      </c>
    </row>
    <row r="300" spans="1:6" x14ac:dyDescent="0.35">
      <c r="A300" s="221">
        <v>41909</v>
      </c>
      <c r="B300" s="223">
        <f>'Power and Disinfectant'!O278</f>
        <v>4.32</v>
      </c>
      <c r="C300">
        <v>12.5</v>
      </c>
      <c r="D300" s="28">
        <f t="shared" si="12"/>
        <v>36</v>
      </c>
      <c r="E300" s="29">
        <f t="shared" si="13"/>
        <v>31.795200000000005</v>
      </c>
      <c r="F300" s="197">
        <f t="shared" si="14"/>
        <v>27.475200000000005</v>
      </c>
    </row>
    <row r="301" spans="1:6" x14ac:dyDescent="0.35">
      <c r="A301" s="221">
        <v>41910</v>
      </c>
      <c r="B301" s="223">
        <f>'Power and Disinfectant'!O279</f>
        <v>17.047222222222221</v>
      </c>
      <c r="C301">
        <v>12.5</v>
      </c>
      <c r="D301" s="28">
        <f t="shared" si="12"/>
        <v>36</v>
      </c>
      <c r="E301" s="29">
        <f t="shared" si="13"/>
        <v>31.795200000000005</v>
      </c>
      <c r="F301" s="197">
        <f t="shared" si="14"/>
        <v>14.747977777777784</v>
      </c>
    </row>
    <row r="302" spans="1:6" x14ac:dyDescent="0.35">
      <c r="A302" s="221">
        <v>41911</v>
      </c>
      <c r="B302" s="223">
        <f>'Power and Disinfectant'!O280</f>
        <v>10.067777777777776</v>
      </c>
      <c r="C302">
        <v>12.5</v>
      </c>
      <c r="D302" s="28">
        <f t="shared" si="12"/>
        <v>36</v>
      </c>
      <c r="E302" s="29">
        <f t="shared" si="13"/>
        <v>31.795200000000005</v>
      </c>
      <c r="F302" s="197">
        <f t="shared" si="14"/>
        <v>21.727422222222231</v>
      </c>
    </row>
    <row r="303" spans="1:6" x14ac:dyDescent="0.35">
      <c r="A303" s="221">
        <v>41912</v>
      </c>
      <c r="B303" s="223">
        <f>'Power and Disinfectant'!O281</f>
        <v>4.32</v>
      </c>
      <c r="C303">
        <v>12.5</v>
      </c>
      <c r="D303" s="28">
        <f t="shared" si="12"/>
        <v>36</v>
      </c>
      <c r="E303" s="29">
        <f t="shared" si="13"/>
        <v>31.795200000000005</v>
      </c>
      <c r="F303" s="197">
        <f t="shared" si="14"/>
        <v>27.475200000000005</v>
      </c>
    </row>
    <row r="304" spans="1:6" x14ac:dyDescent="0.35">
      <c r="A304" s="221">
        <v>41913</v>
      </c>
      <c r="B304" s="223">
        <f>'Power and Disinfectant'!O282</f>
        <v>4.32</v>
      </c>
      <c r="C304">
        <v>10.8</v>
      </c>
      <c r="D304" s="28">
        <f t="shared" si="12"/>
        <v>36</v>
      </c>
      <c r="E304" s="29">
        <f t="shared" si="13"/>
        <v>31.795200000000005</v>
      </c>
      <c r="F304" s="197">
        <f t="shared" si="14"/>
        <v>27.475200000000005</v>
      </c>
    </row>
    <row r="305" spans="1:6" x14ac:dyDescent="0.35">
      <c r="A305" s="221">
        <v>41914</v>
      </c>
      <c r="B305" s="223">
        <f>'Power and Disinfectant'!O283</f>
        <v>4.32</v>
      </c>
      <c r="C305">
        <v>10.8</v>
      </c>
      <c r="D305" s="28">
        <f t="shared" si="12"/>
        <v>36</v>
      </c>
      <c r="E305" s="29">
        <f t="shared" si="13"/>
        <v>31.795200000000005</v>
      </c>
      <c r="F305" s="197">
        <f t="shared" si="14"/>
        <v>27.475200000000005</v>
      </c>
    </row>
    <row r="306" spans="1:6" x14ac:dyDescent="0.35">
      <c r="A306" s="221">
        <v>41915</v>
      </c>
      <c r="B306" s="223">
        <f>'Power and Disinfectant'!O284</f>
        <v>29.979722222222222</v>
      </c>
      <c r="C306">
        <v>10.8</v>
      </c>
      <c r="D306" s="28">
        <f t="shared" si="12"/>
        <v>36</v>
      </c>
      <c r="E306" s="29">
        <f t="shared" si="13"/>
        <v>31.795200000000005</v>
      </c>
      <c r="F306" s="197">
        <f t="shared" si="14"/>
        <v>1.8154777777777831</v>
      </c>
    </row>
    <row r="307" spans="1:6" x14ac:dyDescent="0.35">
      <c r="A307" s="221">
        <v>41916</v>
      </c>
      <c r="B307" s="223">
        <f>'Power and Disinfectant'!O285</f>
        <v>10.478333333333333</v>
      </c>
      <c r="C307">
        <v>10.8</v>
      </c>
      <c r="D307" s="28">
        <f t="shared" si="12"/>
        <v>36</v>
      </c>
      <c r="E307" s="29">
        <f t="shared" si="13"/>
        <v>31.795200000000005</v>
      </c>
      <c r="F307" s="197">
        <f t="shared" si="14"/>
        <v>21.31686666666667</v>
      </c>
    </row>
    <row r="308" spans="1:6" x14ac:dyDescent="0.35">
      <c r="A308" s="221">
        <v>41917</v>
      </c>
      <c r="B308" s="223">
        <f>'Power and Disinfectant'!O286</f>
        <v>13.762777777777776</v>
      </c>
      <c r="C308">
        <v>10.8</v>
      </c>
      <c r="D308" s="28">
        <f t="shared" si="12"/>
        <v>36</v>
      </c>
      <c r="E308" s="29">
        <f t="shared" si="13"/>
        <v>31.795200000000005</v>
      </c>
      <c r="F308" s="197">
        <f t="shared" si="14"/>
        <v>18.03242222222223</v>
      </c>
    </row>
    <row r="309" spans="1:6" x14ac:dyDescent="0.35">
      <c r="A309" s="221">
        <v>41918</v>
      </c>
      <c r="B309" s="223">
        <f>'Power and Disinfectant'!O287</f>
        <v>4.7305555555555561</v>
      </c>
      <c r="C309">
        <v>10.8</v>
      </c>
      <c r="D309" s="28">
        <f t="shared" si="12"/>
        <v>36</v>
      </c>
      <c r="E309" s="29">
        <f t="shared" si="13"/>
        <v>31.795200000000005</v>
      </c>
      <c r="F309" s="197">
        <f t="shared" si="14"/>
        <v>27.064644444444447</v>
      </c>
    </row>
    <row r="310" spans="1:6" x14ac:dyDescent="0.35">
      <c r="A310" s="221">
        <v>41919</v>
      </c>
      <c r="B310" s="223">
        <f>'Power and Disinfectant'!O288</f>
        <v>4.32</v>
      </c>
      <c r="C310">
        <v>10.8</v>
      </c>
      <c r="D310" s="28">
        <f t="shared" si="12"/>
        <v>36</v>
      </c>
      <c r="E310" s="29">
        <f t="shared" si="13"/>
        <v>31.795200000000005</v>
      </c>
      <c r="F310" s="197">
        <f t="shared" si="14"/>
        <v>27.475200000000005</v>
      </c>
    </row>
    <row r="311" spans="1:6" x14ac:dyDescent="0.35">
      <c r="A311" s="221">
        <v>41920</v>
      </c>
      <c r="B311" s="223">
        <f>'Power and Disinfectant'!O289</f>
        <v>5.7569444444444438</v>
      </c>
      <c r="C311">
        <v>10.8</v>
      </c>
      <c r="D311" s="28">
        <f t="shared" si="12"/>
        <v>36</v>
      </c>
      <c r="E311" s="29">
        <f t="shared" si="13"/>
        <v>31.795200000000005</v>
      </c>
      <c r="F311" s="197">
        <f t="shared" si="14"/>
        <v>26.038255555555562</v>
      </c>
    </row>
    <row r="312" spans="1:6" x14ac:dyDescent="0.35">
      <c r="A312" s="221">
        <v>41921</v>
      </c>
      <c r="B312" s="223">
        <f>'Power and Disinfectant'!O290</f>
        <v>6.1675000000000004</v>
      </c>
      <c r="C312">
        <v>10.8</v>
      </c>
      <c r="D312" s="28">
        <f t="shared" si="12"/>
        <v>36</v>
      </c>
      <c r="E312" s="29">
        <f t="shared" si="13"/>
        <v>31.795200000000005</v>
      </c>
      <c r="F312" s="197">
        <f t="shared" si="14"/>
        <v>25.627700000000004</v>
      </c>
    </row>
    <row r="313" spans="1:6" x14ac:dyDescent="0.35">
      <c r="A313" s="221">
        <v>41922</v>
      </c>
      <c r="B313" s="223">
        <f>'Power and Disinfectant'!O291</f>
        <v>22.589722222222225</v>
      </c>
      <c r="C313">
        <v>10.8</v>
      </c>
      <c r="D313" s="28">
        <f t="shared" si="12"/>
        <v>36</v>
      </c>
      <c r="E313" s="29">
        <f t="shared" si="13"/>
        <v>31.795200000000005</v>
      </c>
      <c r="F313" s="197">
        <f t="shared" si="14"/>
        <v>9.2054777777777801</v>
      </c>
    </row>
    <row r="314" spans="1:6" x14ac:dyDescent="0.35">
      <c r="A314" s="221">
        <v>41923</v>
      </c>
      <c r="B314" s="223">
        <f>'Power and Disinfectant'!O292</f>
        <v>20.126388888888886</v>
      </c>
      <c r="C314">
        <v>10.8</v>
      </c>
      <c r="D314" s="28">
        <f t="shared" si="12"/>
        <v>36</v>
      </c>
      <c r="E314" s="29">
        <f t="shared" si="13"/>
        <v>31.795200000000005</v>
      </c>
      <c r="F314" s="197">
        <f t="shared" si="14"/>
        <v>11.668811111111118</v>
      </c>
    </row>
    <row r="315" spans="1:6" x14ac:dyDescent="0.35">
      <c r="A315" s="221">
        <v>41924</v>
      </c>
      <c r="B315" s="223">
        <f>'Power and Disinfectant'!O293</f>
        <v>29.979722222222222</v>
      </c>
      <c r="C315">
        <v>10.8</v>
      </c>
      <c r="D315" s="28">
        <f t="shared" si="12"/>
        <v>36</v>
      </c>
      <c r="E315" s="29">
        <f t="shared" si="13"/>
        <v>31.795200000000005</v>
      </c>
      <c r="F315" s="197">
        <f t="shared" si="14"/>
        <v>1.8154777777777831</v>
      </c>
    </row>
    <row r="316" spans="1:6" x14ac:dyDescent="0.35">
      <c r="A316" s="221">
        <v>41925</v>
      </c>
      <c r="B316" s="223">
        <f>'Power and Disinfectant'!O294</f>
        <v>29.979722222222222</v>
      </c>
      <c r="C316">
        <v>10.8</v>
      </c>
      <c r="D316" s="28">
        <f t="shared" si="12"/>
        <v>36</v>
      </c>
      <c r="E316" s="29">
        <f t="shared" si="13"/>
        <v>31.795200000000005</v>
      </c>
      <c r="F316" s="197">
        <f t="shared" si="14"/>
        <v>1.8154777777777831</v>
      </c>
    </row>
    <row r="317" spans="1:6" x14ac:dyDescent="0.35">
      <c r="A317" s="221">
        <v>41926</v>
      </c>
      <c r="B317" s="223">
        <f>'Power and Disinfectant'!O295</f>
        <v>29.979722222222222</v>
      </c>
      <c r="C317">
        <v>10.8</v>
      </c>
      <c r="D317" s="28">
        <f t="shared" si="12"/>
        <v>36</v>
      </c>
      <c r="E317" s="29">
        <f t="shared" si="13"/>
        <v>31.795200000000005</v>
      </c>
      <c r="F317" s="197">
        <f t="shared" si="14"/>
        <v>1.8154777777777831</v>
      </c>
    </row>
    <row r="318" spans="1:6" x14ac:dyDescent="0.35">
      <c r="A318" s="221">
        <v>41927</v>
      </c>
      <c r="B318" s="223">
        <f>'Power and Disinfectant'!O296</f>
        <v>10.888888888888889</v>
      </c>
      <c r="C318">
        <v>10.8</v>
      </c>
      <c r="D318" s="28">
        <f t="shared" si="12"/>
        <v>36</v>
      </c>
      <c r="E318" s="29">
        <f t="shared" si="13"/>
        <v>31.795200000000005</v>
      </c>
      <c r="F318" s="197">
        <f t="shared" si="14"/>
        <v>20.906311111111116</v>
      </c>
    </row>
    <row r="319" spans="1:6" x14ac:dyDescent="0.35">
      <c r="A319" s="221">
        <v>41928</v>
      </c>
      <c r="B319" s="223">
        <f>'Power and Disinfectant'!O297</f>
        <v>21.97388888888889</v>
      </c>
      <c r="C319">
        <v>10.8</v>
      </c>
      <c r="D319" s="28">
        <f t="shared" si="12"/>
        <v>36</v>
      </c>
      <c r="E319" s="29">
        <f t="shared" si="13"/>
        <v>31.795200000000005</v>
      </c>
      <c r="F319" s="197">
        <f t="shared" si="14"/>
        <v>9.8213111111111147</v>
      </c>
    </row>
    <row r="320" spans="1:6" x14ac:dyDescent="0.35">
      <c r="A320" s="221">
        <v>41929</v>
      </c>
      <c r="B320" s="223">
        <f>'Power and Disinfectant'!O298</f>
        <v>29.979722222222222</v>
      </c>
      <c r="C320">
        <v>10.8</v>
      </c>
      <c r="D320" s="28">
        <f t="shared" si="12"/>
        <v>36</v>
      </c>
      <c r="E320" s="29">
        <f t="shared" si="13"/>
        <v>31.795200000000005</v>
      </c>
      <c r="F320" s="197">
        <f t="shared" si="14"/>
        <v>1.8154777777777831</v>
      </c>
    </row>
    <row r="321" spans="1:6" x14ac:dyDescent="0.35">
      <c r="A321" s="221">
        <v>41930</v>
      </c>
      <c r="B321" s="223">
        <f>'Power and Disinfectant'!O299</f>
        <v>21.56333333333334</v>
      </c>
      <c r="C321">
        <v>10.8</v>
      </c>
      <c r="D321" s="28">
        <f t="shared" si="12"/>
        <v>36</v>
      </c>
      <c r="E321" s="29">
        <f t="shared" si="13"/>
        <v>31.795200000000005</v>
      </c>
      <c r="F321" s="197">
        <f t="shared" si="14"/>
        <v>10.231866666666665</v>
      </c>
    </row>
    <row r="322" spans="1:6" x14ac:dyDescent="0.35">
      <c r="A322" s="221">
        <v>41931</v>
      </c>
      <c r="B322" s="223">
        <f>'Power and Disinfectant'!O300</f>
        <v>29.979722222222222</v>
      </c>
      <c r="C322">
        <v>10.8</v>
      </c>
      <c r="D322" s="28">
        <f t="shared" si="12"/>
        <v>36</v>
      </c>
      <c r="E322" s="29">
        <f t="shared" si="13"/>
        <v>31.795200000000005</v>
      </c>
      <c r="F322" s="197">
        <f t="shared" si="14"/>
        <v>1.8154777777777831</v>
      </c>
    </row>
    <row r="323" spans="1:6" x14ac:dyDescent="0.35">
      <c r="A323" s="221">
        <v>41932</v>
      </c>
      <c r="B323" s="223">
        <f>'Power and Disinfectant'!O301</f>
        <v>15.405000000000001</v>
      </c>
      <c r="C323">
        <v>10.8</v>
      </c>
      <c r="D323" s="28">
        <f t="shared" si="12"/>
        <v>36</v>
      </c>
      <c r="E323" s="29">
        <f t="shared" si="13"/>
        <v>31.795200000000005</v>
      </c>
      <c r="F323" s="197">
        <f t="shared" si="14"/>
        <v>16.390200000000004</v>
      </c>
    </row>
    <row r="324" spans="1:6" x14ac:dyDescent="0.35">
      <c r="A324" s="221">
        <v>41933</v>
      </c>
      <c r="B324" s="223">
        <f>'Power and Disinfectant'!O302</f>
        <v>29.979722222222222</v>
      </c>
      <c r="C324">
        <v>10.8</v>
      </c>
      <c r="D324" s="28">
        <f t="shared" si="12"/>
        <v>36</v>
      </c>
      <c r="E324" s="29">
        <f t="shared" si="13"/>
        <v>31.795200000000005</v>
      </c>
      <c r="F324" s="197">
        <f t="shared" si="14"/>
        <v>1.8154777777777831</v>
      </c>
    </row>
    <row r="325" spans="1:6" x14ac:dyDescent="0.35">
      <c r="A325" s="221">
        <v>41934</v>
      </c>
      <c r="B325" s="223">
        <f>'Power and Disinfectant'!O303</f>
        <v>26.284722222222214</v>
      </c>
      <c r="C325">
        <v>10.8</v>
      </c>
      <c r="D325" s="28">
        <f t="shared" si="12"/>
        <v>36</v>
      </c>
      <c r="E325" s="29">
        <f t="shared" si="13"/>
        <v>31.795200000000005</v>
      </c>
      <c r="F325" s="197">
        <f t="shared" si="14"/>
        <v>5.5104777777777905</v>
      </c>
    </row>
    <row r="326" spans="1:6" x14ac:dyDescent="0.35">
      <c r="A326" s="221">
        <v>41935</v>
      </c>
      <c r="B326" s="223">
        <f>'Power and Disinfectant'!O304</f>
        <v>13.968055555555559</v>
      </c>
      <c r="C326">
        <v>10.8</v>
      </c>
      <c r="D326" s="28">
        <f t="shared" si="12"/>
        <v>36</v>
      </c>
      <c r="E326" s="29">
        <f t="shared" si="13"/>
        <v>31.795200000000005</v>
      </c>
      <c r="F326" s="197">
        <f t="shared" si="14"/>
        <v>17.827144444444446</v>
      </c>
    </row>
    <row r="327" spans="1:6" x14ac:dyDescent="0.35">
      <c r="A327" s="221">
        <v>41936</v>
      </c>
      <c r="B327" s="223">
        <f>'Power and Disinfectant'!O305</f>
        <v>5.9622222222222225</v>
      </c>
      <c r="C327">
        <v>10.8</v>
      </c>
      <c r="D327" s="28">
        <f t="shared" si="12"/>
        <v>36</v>
      </c>
      <c r="E327" s="29">
        <f t="shared" si="13"/>
        <v>31.795200000000005</v>
      </c>
      <c r="F327" s="197">
        <f t="shared" si="14"/>
        <v>25.832977777777781</v>
      </c>
    </row>
    <row r="328" spans="1:6" x14ac:dyDescent="0.35">
      <c r="A328" s="221">
        <v>41937</v>
      </c>
      <c r="B328" s="223">
        <f>'Power and Disinfectant'!O306</f>
        <v>26.695277777777779</v>
      </c>
      <c r="C328">
        <v>10.8</v>
      </c>
      <c r="D328" s="28">
        <f t="shared" si="12"/>
        <v>36</v>
      </c>
      <c r="E328" s="29">
        <f t="shared" si="13"/>
        <v>31.795200000000005</v>
      </c>
      <c r="F328" s="197">
        <f t="shared" si="14"/>
        <v>5.0999222222222258</v>
      </c>
    </row>
    <row r="329" spans="1:6" x14ac:dyDescent="0.35">
      <c r="A329" s="221">
        <v>41938</v>
      </c>
      <c r="B329" s="223">
        <f>'Power and Disinfectant'!O307</f>
        <v>6.7833333333333341</v>
      </c>
      <c r="C329">
        <v>10.8</v>
      </c>
      <c r="D329" s="28">
        <f t="shared" si="12"/>
        <v>36</v>
      </c>
      <c r="E329" s="29">
        <f t="shared" si="13"/>
        <v>31.795200000000005</v>
      </c>
      <c r="F329" s="197">
        <f t="shared" si="14"/>
        <v>25.01186666666667</v>
      </c>
    </row>
    <row r="330" spans="1:6" x14ac:dyDescent="0.35">
      <c r="A330" s="221">
        <v>41939</v>
      </c>
      <c r="B330" s="223">
        <f>'Power and Disinfectant'!O308</f>
        <v>29.979722222222222</v>
      </c>
      <c r="C330">
        <v>10.8</v>
      </c>
      <c r="D330" s="28">
        <f t="shared" si="12"/>
        <v>36</v>
      </c>
      <c r="E330" s="29">
        <f t="shared" si="13"/>
        <v>31.795200000000005</v>
      </c>
      <c r="F330" s="197">
        <f t="shared" si="14"/>
        <v>1.8154777777777831</v>
      </c>
    </row>
    <row r="331" spans="1:6" x14ac:dyDescent="0.35">
      <c r="A331" s="221">
        <v>41940</v>
      </c>
      <c r="B331" s="223">
        <f>'Power and Disinfectant'!O309</f>
        <v>29.363888888888887</v>
      </c>
      <c r="C331">
        <v>10.8</v>
      </c>
      <c r="D331" s="28">
        <f t="shared" si="12"/>
        <v>36</v>
      </c>
      <c r="E331" s="29">
        <f t="shared" si="13"/>
        <v>31.795200000000005</v>
      </c>
      <c r="F331" s="197">
        <f t="shared" si="14"/>
        <v>2.4313111111111176</v>
      </c>
    </row>
    <row r="332" spans="1:6" x14ac:dyDescent="0.35">
      <c r="A332" s="221">
        <v>41941</v>
      </c>
      <c r="B332" s="223">
        <f>'Power and Disinfectant'!O310</f>
        <v>11.504722222222224</v>
      </c>
      <c r="C332">
        <v>10.8</v>
      </c>
      <c r="D332" s="28">
        <f t="shared" si="12"/>
        <v>36</v>
      </c>
      <c r="E332" s="29">
        <f t="shared" si="13"/>
        <v>31.795200000000005</v>
      </c>
      <c r="F332" s="197">
        <f t="shared" si="14"/>
        <v>20.290477777777781</v>
      </c>
    </row>
    <row r="333" spans="1:6" x14ac:dyDescent="0.35">
      <c r="A333" s="221">
        <v>41942</v>
      </c>
      <c r="B333" s="223">
        <f>'Power and Disinfectant'!O311</f>
        <v>13.557499999999999</v>
      </c>
      <c r="C333">
        <v>10.8</v>
      </c>
      <c r="D333" s="28">
        <f t="shared" si="12"/>
        <v>36</v>
      </c>
      <c r="E333" s="29">
        <f t="shared" si="13"/>
        <v>31.795200000000005</v>
      </c>
      <c r="F333" s="197">
        <f t="shared" si="14"/>
        <v>18.237700000000004</v>
      </c>
    </row>
    <row r="334" spans="1:6" x14ac:dyDescent="0.35">
      <c r="A334" s="221">
        <v>41943</v>
      </c>
      <c r="B334" s="223">
        <f>'Power and Disinfectant'!O312</f>
        <v>19.715833333333332</v>
      </c>
      <c r="C334">
        <v>10.8</v>
      </c>
      <c r="D334" s="28">
        <f t="shared" si="12"/>
        <v>36</v>
      </c>
      <c r="E334" s="29">
        <f t="shared" si="13"/>
        <v>31.795200000000005</v>
      </c>
      <c r="F334" s="197">
        <f t="shared" si="14"/>
        <v>12.079366666666672</v>
      </c>
    </row>
    <row r="335" spans="1:6" x14ac:dyDescent="0.35">
      <c r="A335" s="221">
        <v>41944</v>
      </c>
      <c r="B335" s="223">
        <f>'Power and Disinfectant'!O313</f>
        <v>10.888888888888889</v>
      </c>
      <c r="C335">
        <v>9</v>
      </c>
      <c r="D335" s="28">
        <f t="shared" si="12"/>
        <v>36</v>
      </c>
      <c r="E335" s="29">
        <f t="shared" si="13"/>
        <v>31.795200000000005</v>
      </c>
      <c r="F335" s="197">
        <f t="shared" si="14"/>
        <v>20.906311111111116</v>
      </c>
    </row>
    <row r="336" spans="1:6" x14ac:dyDescent="0.35">
      <c r="A336" s="221">
        <v>41945</v>
      </c>
      <c r="B336" s="223">
        <f>'Power and Disinfectant'!O314</f>
        <v>29.979722222222222</v>
      </c>
      <c r="C336">
        <v>9</v>
      </c>
      <c r="D336" s="28">
        <f t="shared" si="12"/>
        <v>36</v>
      </c>
      <c r="E336" s="29">
        <f t="shared" si="13"/>
        <v>31.795200000000005</v>
      </c>
      <c r="F336" s="197">
        <f t="shared" si="14"/>
        <v>1.8154777777777831</v>
      </c>
    </row>
    <row r="337" spans="1:6" x14ac:dyDescent="0.35">
      <c r="A337" s="221">
        <v>41946</v>
      </c>
      <c r="B337" s="223">
        <f>'Power and Disinfectant'!O315</f>
        <v>29.979722222222222</v>
      </c>
      <c r="C337">
        <v>9</v>
      </c>
      <c r="D337" s="28">
        <f t="shared" si="12"/>
        <v>36</v>
      </c>
      <c r="E337" s="29">
        <f t="shared" si="13"/>
        <v>31.795200000000005</v>
      </c>
      <c r="F337" s="197">
        <f t="shared" si="14"/>
        <v>1.8154777777777831</v>
      </c>
    </row>
    <row r="338" spans="1:6" x14ac:dyDescent="0.35">
      <c r="A338" s="221">
        <v>41947</v>
      </c>
      <c r="B338" s="223">
        <f>'Power and Disinfectant'!O316</f>
        <v>13.557499999999999</v>
      </c>
      <c r="C338">
        <v>9</v>
      </c>
      <c r="D338" s="28">
        <f t="shared" si="12"/>
        <v>36</v>
      </c>
      <c r="E338" s="29">
        <f t="shared" si="13"/>
        <v>31.795200000000005</v>
      </c>
      <c r="F338" s="197">
        <f t="shared" si="14"/>
        <v>18.237700000000004</v>
      </c>
    </row>
    <row r="339" spans="1:6" x14ac:dyDescent="0.35">
      <c r="A339" s="221">
        <v>41948</v>
      </c>
      <c r="B339" s="223">
        <f>'Power and Disinfectant'!O317</f>
        <v>8.8361111111111121</v>
      </c>
      <c r="C339">
        <v>9</v>
      </c>
      <c r="D339" s="28">
        <f t="shared" si="12"/>
        <v>36</v>
      </c>
      <c r="E339" s="29">
        <f t="shared" si="13"/>
        <v>31.795200000000005</v>
      </c>
      <c r="F339" s="197">
        <f t="shared" si="14"/>
        <v>22.959088888888893</v>
      </c>
    </row>
    <row r="340" spans="1:6" x14ac:dyDescent="0.35">
      <c r="A340" s="221">
        <v>41949</v>
      </c>
      <c r="B340" s="223">
        <f>'Power and Disinfectant'!O318</f>
        <v>25.053055555555556</v>
      </c>
      <c r="C340">
        <v>9</v>
      </c>
      <c r="D340" s="28">
        <f t="shared" si="12"/>
        <v>36</v>
      </c>
      <c r="E340" s="29">
        <f t="shared" si="13"/>
        <v>31.795200000000005</v>
      </c>
      <c r="F340" s="197">
        <f t="shared" si="14"/>
        <v>6.7421444444444489</v>
      </c>
    </row>
    <row r="341" spans="1:6" x14ac:dyDescent="0.35">
      <c r="A341" s="221">
        <v>41950</v>
      </c>
      <c r="B341" s="223">
        <f>'Power and Disinfectant'!O319</f>
        <v>5.7569444444444438</v>
      </c>
      <c r="C341">
        <v>9</v>
      </c>
      <c r="D341" s="28">
        <f t="shared" si="12"/>
        <v>36</v>
      </c>
      <c r="E341" s="29">
        <f t="shared" si="13"/>
        <v>31.795200000000005</v>
      </c>
      <c r="F341" s="197">
        <f t="shared" si="14"/>
        <v>26.038255555555562</v>
      </c>
    </row>
    <row r="342" spans="1:6" x14ac:dyDescent="0.35">
      <c r="A342" s="221">
        <v>41951</v>
      </c>
      <c r="B342" s="223">
        <f>'Power and Disinfectant'!O320</f>
        <v>29.979722222222222</v>
      </c>
      <c r="C342">
        <v>9</v>
      </c>
      <c r="D342" s="28">
        <f t="shared" si="12"/>
        <v>36</v>
      </c>
      <c r="E342" s="29">
        <f t="shared" si="13"/>
        <v>31.795200000000005</v>
      </c>
      <c r="F342" s="197">
        <f t="shared" si="14"/>
        <v>1.8154777777777831</v>
      </c>
    </row>
    <row r="343" spans="1:6" x14ac:dyDescent="0.35">
      <c r="A343" s="221">
        <v>41952</v>
      </c>
      <c r="B343" s="223">
        <f>'Power and Disinfectant'!O321</f>
        <v>4.32</v>
      </c>
      <c r="C343">
        <v>9</v>
      </c>
      <c r="D343" s="28">
        <f t="shared" si="12"/>
        <v>36</v>
      </c>
      <c r="E343" s="29">
        <f t="shared" si="13"/>
        <v>31.795200000000005</v>
      </c>
      <c r="F343" s="197">
        <f t="shared" si="14"/>
        <v>27.475200000000005</v>
      </c>
    </row>
    <row r="344" spans="1:6" x14ac:dyDescent="0.35">
      <c r="A344" s="221">
        <v>41953</v>
      </c>
      <c r="B344" s="223">
        <f>'Power and Disinfectant'!O322</f>
        <v>4.32</v>
      </c>
      <c r="C344">
        <v>9</v>
      </c>
      <c r="D344" s="28">
        <f t="shared" si="12"/>
        <v>36</v>
      </c>
      <c r="E344" s="29">
        <f t="shared" si="13"/>
        <v>31.795200000000005</v>
      </c>
      <c r="F344" s="197">
        <f t="shared" si="14"/>
        <v>27.475200000000005</v>
      </c>
    </row>
    <row r="345" spans="1:6" x14ac:dyDescent="0.35">
      <c r="A345" s="221">
        <v>41954</v>
      </c>
      <c r="B345" s="223">
        <f>'Power and Disinfectant'!O323</f>
        <v>4.32</v>
      </c>
      <c r="C345">
        <v>9</v>
      </c>
      <c r="D345" s="28">
        <f t="shared" si="12"/>
        <v>36</v>
      </c>
      <c r="E345" s="29">
        <f t="shared" si="13"/>
        <v>31.795200000000005</v>
      </c>
      <c r="F345" s="197">
        <f t="shared" si="14"/>
        <v>27.475200000000005</v>
      </c>
    </row>
    <row r="346" spans="1:6" x14ac:dyDescent="0.35">
      <c r="A346" s="221">
        <v>41955</v>
      </c>
      <c r="B346" s="223">
        <f>'Power and Disinfectant'!O324</f>
        <v>4.32</v>
      </c>
      <c r="C346">
        <v>9</v>
      </c>
      <c r="D346" s="28">
        <f t="shared" si="12"/>
        <v>36</v>
      </c>
      <c r="E346" s="29">
        <f t="shared" si="13"/>
        <v>31.795200000000005</v>
      </c>
      <c r="F346" s="197">
        <f t="shared" si="14"/>
        <v>27.475200000000005</v>
      </c>
    </row>
    <row r="347" spans="1:6" x14ac:dyDescent="0.35">
      <c r="A347" s="221">
        <v>41956</v>
      </c>
      <c r="B347" s="223">
        <f>'Power and Disinfectant'!O325</f>
        <v>4.32</v>
      </c>
      <c r="C347">
        <v>9</v>
      </c>
      <c r="D347" s="28">
        <f t="shared" si="12"/>
        <v>36</v>
      </c>
      <c r="E347" s="29">
        <f t="shared" si="13"/>
        <v>31.795200000000005</v>
      </c>
      <c r="F347" s="197">
        <f t="shared" si="14"/>
        <v>27.475200000000005</v>
      </c>
    </row>
    <row r="348" spans="1:6" x14ac:dyDescent="0.35">
      <c r="A348" s="221">
        <v>41957</v>
      </c>
      <c r="B348" s="223">
        <f>'Power and Disinfectant'!O326</f>
        <v>4.32</v>
      </c>
      <c r="C348">
        <v>9</v>
      </c>
      <c r="D348" s="28">
        <f t="shared" si="12"/>
        <v>36</v>
      </c>
      <c r="E348" s="29">
        <f t="shared" si="13"/>
        <v>31.795200000000005</v>
      </c>
      <c r="F348" s="197">
        <f t="shared" si="14"/>
        <v>27.475200000000005</v>
      </c>
    </row>
    <row r="349" spans="1:6" x14ac:dyDescent="0.35">
      <c r="A349" s="221">
        <v>41958</v>
      </c>
      <c r="B349" s="223">
        <f>'Power and Disinfectant'!O327</f>
        <v>4.32</v>
      </c>
      <c r="C349">
        <v>9</v>
      </c>
      <c r="D349" s="28">
        <f t="shared" si="12"/>
        <v>36</v>
      </c>
      <c r="E349" s="29">
        <f t="shared" si="13"/>
        <v>31.795200000000005</v>
      </c>
      <c r="F349" s="197">
        <f t="shared" si="14"/>
        <v>27.475200000000005</v>
      </c>
    </row>
    <row r="350" spans="1:6" x14ac:dyDescent="0.35">
      <c r="A350" s="221">
        <v>41959</v>
      </c>
      <c r="B350" s="223">
        <f>'Power and Disinfectant'!O328</f>
        <v>4.32</v>
      </c>
      <c r="C350">
        <v>9</v>
      </c>
      <c r="D350" s="28">
        <f t="shared" si="12"/>
        <v>36</v>
      </c>
      <c r="E350" s="29">
        <f t="shared" si="13"/>
        <v>31.795200000000005</v>
      </c>
      <c r="F350" s="197">
        <f t="shared" si="14"/>
        <v>27.475200000000005</v>
      </c>
    </row>
    <row r="351" spans="1:6" x14ac:dyDescent="0.35">
      <c r="A351" s="221">
        <v>41960</v>
      </c>
      <c r="B351" s="223">
        <f>'Power and Disinfectant'!O329</f>
        <v>4.32</v>
      </c>
      <c r="C351">
        <v>9</v>
      </c>
      <c r="D351" s="28">
        <f t="shared" si="12"/>
        <v>36</v>
      </c>
      <c r="E351" s="29">
        <f t="shared" si="13"/>
        <v>31.795200000000005</v>
      </c>
      <c r="F351" s="197">
        <f t="shared" si="14"/>
        <v>27.475200000000005</v>
      </c>
    </row>
    <row r="352" spans="1:6" x14ac:dyDescent="0.35">
      <c r="A352" s="221">
        <v>41961</v>
      </c>
      <c r="B352" s="223">
        <f>'Power and Disinfectant'!O330</f>
        <v>4.32</v>
      </c>
      <c r="C352">
        <v>9</v>
      </c>
      <c r="D352" s="28">
        <f t="shared" ref="D352:D415" si="15">IF(((C352*$B$7*3600*$B$3*$B$2)*$B$4)*$B$11/1000000&gt;$B$12,$B$12,((C352*$B$7*3600*$B$3)*$B$4*$B$2)*$B$11/1000000)</f>
        <v>36</v>
      </c>
      <c r="E352" s="29">
        <f t="shared" ref="E352:E415" si="16">D352*0.92*0.96</f>
        <v>31.795200000000005</v>
      </c>
      <c r="F352" s="197">
        <f t="shared" ref="F352:F415" si="17">IF(E352-B352&lt;0,0,E352-B352)</f>
        <v>27.475200000000005</v>
      </c>
    </row>
    <row r="353" spans="1:6" x14ac:dyDescent="0.35">
      <c r="A353" s="221">
        <v>41962</v>
      </c>
      <c r="B353" s="223">
        <f>'Power and Disinfectant'!O331</f>
        <v>7.8097222222222209</v>
      </c>
      <c r="C353">
        <v>9</v>
      </c>
      <c r="D353" s="28">
        <f t="shared" si="15"/>
        <v>36</v>
      </c>
      <c r="E353" s="29">
        <f t="shared" si="16"/>
        <v>31.795200000000005</v>
      </c>
      <c r="F353" s="197">
        <f t="shared" si="17"/>
        <v>23.985477777777785</v>
      </c>
    </row>
    <row r="354" spans="1:6" x14ac:dyDescent="0.35">
      <c r="A354" s="221">
        <v>41963</v>
      </c>
      <c r="B354" s="223">
        <f>'Power and Disinfectant'!O332</f>
        <v>29.979722222222222</v>
      </c>
      <c r="C354">
        <v>9</v>
      </c>
      <c r="D354" s="28">
        <f t="shared" si="15"/>
        <v>36</v>
      </c>
      <c r="E354" s="29">
        <f t="shared" si="16"/>
        <v>31.795200000000005</v>
      </c>
      <c r="F354" s="197">
        <f t="shared" si="17"/>
        <v>1.8154777777777831</v>
      </c>
    </row>
    <row r="355" spans="1:6" x14ac:dyDescent="0.35">
      <c r="A355" s="221">
        <v>41964</v>
      </c>
      <c r="B355" s="223">
        <f>'Power and Disinfectant'!O333</f>
        <v>29.979722222222222</v>
      </c>
      <c r="C355">
        <v>9</v>
      </c>
      <c r="D355" s="28">
        <f t="shared" si="15"/>
        <v>36</v>
      </c>
      <c r="E355" s="29">
        <f t="shared" si="16"/>
        <v>31.795200000000005</v>
      </c>
      <c r="F355" s="197">
        <f t="shared" si="17"/>
        <v>1.8154777777777831</v>
      </c>
    </row>
    <row r="356" spans="1:6" x14ac:dyDescent="0.35">
      <c r="A356" s="221">
        <v>41965</v>
      </c>
      <c r="B356" s="223">
        <f>'Power and Disinfectant'!O334</f>
        <v>29.979722222222222</v>
      </c>
      <c r="C356">
        <v>9</v>
      </c>
      <c r="D356" s="28">
        <f t="shared" si="15"/>
        <v>36</v>
      </c>
      <c r="E356" s="29">
        <f t="shared" si="16"/>
        <v>31.795200000000005</v>
      </c>
      <c r="F356" s="197">
        <f t="shared" si="17"/>
        <v>1.8154777777777831</v>
      </c>
    </row>
    <row r="357" spans="1:6" x14ac:dyDescent="0.35">
      <c r="A357" s="221">
        <v>41966</v>
      </c>
      <c r="B357" s="223">
        <f>'Power and Disinfectant'!O335</f>
        <v>19.921111111111109</v>
      </c>
      <c r="C357">
        <v>9</v>
      </c>
      <c r="D357" s="28">
        <f t="shared" si="15"/>
        <v>36</v>
      </c>
      <c r="E357" s="29">
        <f t="shared" si="16"/>
        <v>31.795200000000005</v>
      </c>
      <c r="F357" s="197">
        <f t="shared" si="17"/>
        <v>11.874088888888895</v>
      </c>
    </row>
    <row r="358" spans="1:6" x14ac:dyDescent="0.35">
      <c r="A358" s="221">
        <v>41967</v>
      </c>
      <c r="B358" s="223">
        <f>'Power and Disinfectant'!O336</f>
        <v>29.979722222222222</v>
      </c>
      <c r="C358">
        <v>9</v>
      </c>
      <c r="D358" s="28">
        <f t="shared" si="15"/>
        <v>36</v>
      </c>
      <c r="E358" s="29">
        <f t="shared" si="16"/>
        <v>31.795200000000005</v>
      </c>
      <c r="F358" s="197">
        <f t="shared" si="17"/>
        <v>1.8154777777777831</v>
      </c>
    </row>
    <row r="359" spans="1:6" x14ac:dyDescent="0.35">
      <c r="A359" s="221">
        <v>41968</v>
      </c>
      <c r="B359" s="223">
        <f>'Power and Disinfectant'!O337</f>
        <v>19.715833333333332</v>
      </c>
      <c r="C359">
        <v>9</v>
      </c>
      <c r="D359" s="28">
        <f t="shared" si="15"/>
        <v>36</v>
      </c>
      <c r="E359" s="29">
        <f t="shared" si="16"/>
        <v>31.795200000000005</v>
      </c>
      <c r="F359" s="197">
        <f t="shared" si="17"/>
        <v>12.079366666666672</v>
      </c>
    </row>
    <row r="360" spans="1:6" x14ac:dyDescent="0.35">
      <c r="A360" s="221">
        <v>41969</v>
      </c>
      <c r="B360" s="223">
        <f>'Power and Disinfectant'!O338</f>
        <v>29.979722222222222</v>
      </c>
      <c r="C360">
        <v>9</v>
      </c>
      <c r="D360" s="28">
        <f t="shared" si="15"/>
        <v>36</v>
      </c>
      <c r="E360" s="29">
        <f t="shared" si="16"/>
        <v>31.795200000000005</v>
      </c>
      <c r="F360" s="197">
        <f t="shared" si="17"/>
        <v>1.8154777777777831</v>
      </c>
    </row>
    <row r="361" spans="1:6" x14ac:dyDescent="0.35">
      <c r="A361" s="221">
        <v>41970</v>
      </c>
      <c r="B361" s="223">
        <f>'Power and Disinfectant'!O339</f>
        <v>19.715833333333332</v>
      </c>
      <c r="C361">
        <v>9</v>
      </c>
      <c r="D361" s="28">
        <f t="shared" si="15"/>
        <v>36</v>
      </c>
      <c r="E361" s="29">
        <f t="shared" si="16"/>
        <v>31.795200000000005</v>
      </c>
      <c r="F361" s="197">
        <f t="shared" si="17"/>
        <v>12.079366666666672</v>
      </c>
    </row>
    <row r="362" spans="1:6" x14ac:dyDescent="0.35">
      <c r="A362" s="221">
        <v>41971</v>
      </c>
      <c r="B362" s="223">
        <f>'Power and Disinfectant'!O340</f>
        <v>4.32</v>
      </c>
      <c r="C362">
        <v>9</v>
      </c>
      <c r="D362" s="28">
        <f t="shared" si="15"/>
        <v>36</v>
      </c>
      <c r="E362" s="29">
        <f t="shared" si="16"/>
        <v>31.795200000000005</v>
      </c>
      <c r="F362" s="197">
        <f t="shared" si="17"/>
        <v>27.475200000000005</v>
      </c>
    </row>
    <row r="363" spans="1:6" x14ac:dyDescent="0.35">
      <c r="A363" s="221">
        <v>41972</v>
      </c>
      <c r="B363" s="223">
        <f>'Power and Disinfectant'!O341</f>
        <v>4.32</v>
      </c>
      <c r="C363">
        <v>9</v>
      </c>
      <c r="D363" s="28">
        <f t="shared" si="15"/>
        <v>36</v>
      </c>
      <c r="E363" s="29">
        <f t="shared" si="16"/>
        <v>31.795200000000005</v>
      </c>
      <c r="F363" s="197">
        <f t="shared" si="17"/>
        <v>27.475200000000005</v>
      </c>
    </row>
    <row r="364" spans="1:6" x14ac:dyDescent="0.35">
      <c r="A364" s="221">
        <v>41973</v>
      </c>
      <c r="B364" s="223">
        <f>'Power and Disinfectant'!O342</f>
        <v>4.32</v>
      </c>
      <c r="C364">
        <v>9</v>
      </c>
      <c r="D364" s="28">
        <f t="shared" si="15"/>
        <v>36</v>
      </c>
      <c r="E364" s="29">
        <f t="shared" si="16"/>
        <v>31.795200000000005</v>
      </c>
      <c r="F364" s="197">
        <f t="shared" si="17"/>
        <v>27.475200000000005</v>
      </c>
    </row>
    <row r="365" spans="1:6" x14ac:dyDescent="0.35">
      <c r="A365" s="221">
        <v>41974</v>
      </c>
      <c r="B365" s="223">
        <f>'Power and Disinfectant'!O343</f>
        <v>4.32</v>
      </c>
      <c r="C365">
        <v>8.3000000000000007</v>
      </c>
      <c r="D365" s="28">
        <f t="shared" si="15"/>
        <v>35.500308480000008</v>
      </c>
      <c r="E365" s="29">
        <f t="shared" si="16"/>
        <v>31.353872449536009</v>
      </c>
      <c r="F365" s="197">
        <f t="shared" si="17"/>
        <v>27.033872449536009</v>
      </c>
    </row>
    <row r="366" spans="1:6" x14ac:dyDescent="0.35">
      <c r="A366" s="221">
        <v>41975</v>
      </c>
      <c r="B366" s="223">
        <f>'Power and Disinfectant'!O344</f>
        <v>4.32</v>
      </c>
      <c r="C366">
        <v>8.3000000000000007</v>
      </c>
      <c r="D366" s="28">
        <f t="shared" si="15"/>
        <v>35.500308480000008</v>
      </c>
      <c r="E366" s="29">
        <f t="shared" si="16"/>
        <v>31.353872449536009</v>
      </c>
      <c r="F366" s="197">
        <f t="shared" si="17"/>
        <v>27.033872449536009</v>
      </c>
    </row>
    <row r="367" spans="1:6" x14ac:dyDescent="0.35">
      <c r="A367" s="221">
        <v>41976</v>
      </c>
      <c r="B367" s="223">
        <f>'Power and Disinfectant'!O345</f>
        <v>4.32</v>
      </c>
      <c r="C367">
        <v>8.3000000000000007</v>
      </c>
      <c r="D367" s="28">
        <f t="shared" si="15"/>
        <v>35.500308480000008</v>
      </c>
      <c r="E367" s="29">
        <f t="shared" si="16"/>
        <v>31.353872449536009</v>
      </c>
      <c r="F367" s="197">
        <f t="shared" si="17"/>
        <v>27.033872449536009</v>
      </c>
    </row>
    <row r="368" spans="1:6" x14ac:dyDescent="0.35">
      <c r="A368" s="221">
        <v>41977</v>
      </c>
      <c r="B368" s="223">
        <f>'Power and Disinfectant'!O346</f>
        <v>5.5516666666666667</v>
      </c>
      <c r="C368">
        <v>8.3000000000000007</v>
      </c>
      <c r="D368" s="28">
        <f t="shared" si="15"/>
        <v>35.500308480000008</v>
      </c>
      <c r="E368" s="29">
        <f t="shared" si="16"/>
        <v>31.353872449536009</v>
      </c>
      <c r="F368" s="197">
        <f t="shared" si="17"/>
        <v>25.802205782869343</v>
      </c>
    </row>
    <row r="369" spans="1:6" x14ac:dyDescent="0.35">
      <c r="A369" s="221">
        <v>41978</v>
      </c>
      <c r="B369" s="223">
        <f>'Power and Disinfectant'!O347</f>
        <v>29.979722222222222</v>
      </c>
      <c r="C369">
        <v>8.3000000000000007</v>
      </c>
      <c r="D369" s="28">
        <f t="shared" si="15"/>
        <v>35.500308480000008</v>
      </c>
      <c r="E369" s="29">
        <f t="shared" si="16"/>
        <v>31.353872449536009</v>
      </c>
      <c r="F369" s="197">
        <f t="shared" si="17"/>
        <v>1.3741502273137876</v>
      </c>
    </row>
    <row r="370" spans="1:6" x14ac:dyDescent="0.35">
      <c r="A370" s="221">
        <v>41979</v>
      </c>
      <c r="B370" s="223">
        <f>'Power and Disinfectant'!O348</f>
        <v>5.141111111111111</v>
      </c>
      <c r="C370">
        <v>8.3000000000000007</v>
      </c>
      <c r="D370" s="28">
        <f t="shared" si="15"/>
        <v>35.500308480000008</v>
      </c>
      <c r="E370" s="29">
        <f t="shared" si="16"/>
        <v>31.353872449536009</v>
      </c>
      <c r="F370" s="197">
        <f t="shared" si="17"/>
        <v>26.212761338424897</v>
      </c>
    </row>
    <row r="371" spans="1:6" x14ac:dyDescent="0.35">
      <c r="A371" s="221">
        <v>41980</v>
      </c>
      <c r="B371" s="223">
        <f>'Power and Disinfectant'!O349</f>
        <v>19.921111111111109</v>
      </c>
      <c r="C371">
        <v>8.3000000000000007</v>
      </c>
      <c r="D371" s="28">
        <f t="shared" si="15"/>
        <v>35.500308480000008</v>
      </c>
      <c r="E371" s="29">
        <f t="shared" si="16"/>
        <v>31.353872449536009</v>
      </c>
      <c r="F371" s="197">
        <f t="shared" si="17"/>
        <v>11.4327613384249</v>
      </c>
    </row>
    <row r="372" spans="1:6" x14ac:dyDescent="0.35">
      <c r="A372" s="221">
        <v>41981</v>
      </c>
      <c r="B372" s="223">
        <f>'Power and Disinfectant'!O350</f>
        <v>29.979722222222222</v>
      </c>
      <c r="C372">
        <v>8.3000000000000007</v>
      </c>
      <c r="D372" s="28">
        <f t="shared" si="15"/>
        <v>35.500308480000008</v>
      </c>
      <c r="E372" s="29">
        <f t="shared" si="16"/>
        <v>31.353872449536009</v>
      </c>
      <c r="F372" s="197">
        <f t="shared" si="17"/>
        <v>1.3741502273137876</v>
      </c>
    </row>
    <row r="373" spans="1:6" x14ac:dyDescent="0.35">
      <c r="A373" s="221">
        <v>41982</v>
      </c>
      <c r="B373" s="223">
        <f>'Power and Disinfectant'!O351</f>
        <v>29.979722222222222</v>
      </c>
      <c r="C373">
        <v>8.3000000000000007</v>
      </c>
      <c r="D373" s="28">
        <f t="shared" si="15"/>
        <v>35.500308480000008</v>
      </c>
      <c r="E373" s="29">
        <f t="shared" si="16"/>
        <v>31.353872449536009</v>
      </c>
      <c r="F373" s="197">
        <f t="shared" si="17"/>
        <v>1.3741502273137876</v>
      </c>
    </row>
    <row r="374" spans="1:6" x14ac:dyDescent="0.35">
      <c r="A374" s="221">
        <v>41983</v>
      </c>
      <c r="B374" s="223">
        <f>'Power and Disinfectant'!O352</f>
        <v>8.8361111111111121</v>
      </c>
      <c r="C374">
        <v>8.3000000000000007</v>
      </c>
      <c r="D374" s="28">
        <f t="shared" si="15"/>
        <v>35.500308480000008</v>
      </c>
      <c r="E374" s="29">
        <f t="shared" si="16"/>
        <v>31.353872449536009</v>
      </c>
      <c r="F374" s="197">
        <f t="shared" si="17"/>
        <v>22.517761338424897</v>
      </c>
    </row>
    <row r="375" spans="1:6" x14ac:dyDescent="0.35">
      <c r="A375" s="221">
        <v>41984</v>
      </c>
      <c r="B375" s="223">
        <f>'Power and Disinfectant'!O353</f>
        <v>22.589722222222225</v>
      </c>
      <c r="C375">
        <v>8.3000000000000007</v>
      </c>
      <c r="D375" s="28">
        <f t="shared" si="15"/>
        <v>35.500308480000008</v>
      </c>
      <c r="E375" s="29">
        <f t="shared" si="16"/>
        <v>31.353872449536009</v>
      </c>
      <c r="F375" s="197">
        <f t="shared" si="17"/>
        <v>8.7641502273137846</v>
      </c>
    </row>
    <row r="376" spans="1:6" x14ac:dyDescent="0.35">
      <c r="A376" s="221">
        <v>41985</v>
      </c>
      <c r="B376" s="223">
        <f>'Power and Disinfectant'!O354</f>
        <v>5.7569444444444438</v>
      </c>
      <c r="C376">
        <v>8.3000000000000007</v>
      </c>
      <c r="D376" s="28">
        <f t="shared" si="15"/>
        <v>35.500308480000008</v>
      </c>
      <c r="E376" s="29">
        <f t="shared" si="16"/>
        <v>31.353872449536009</v>
      </c>
      <c r="F376" s="197">
        <f t="shared" si="17"/>
        <v>25.596928005091566</v>
      </c>
    </row>
    <row r="377" spans="1:6" x14ac:dyDescent="0.35">
      <c r="A377" s="221">
        <v>41986</v>
      </c>
      <c r="B377" s="223">
        <f>'Power and Disinfectant'!O355</f>
        <v>5.3463888888888889</v>
      </c>
      <c r="C377">
        <v>8.3000000000000007</v>
      </c>
      <c r="D377" s="28">
        <f t="shared" si="15"/>
        <v>35.500308480000008</v>
      </c>
      <c r="E377" s="29">
        <f t="shared" si="16"/>
        <v>31.353872449536009</v>
      </c>
      <c r="F377" s="197">
        <f t="shared" si="17"/>
        <v>26.00748356064712</v>
      </c>
    </row>
    <row r="378" spans="1:6" x14ac:dyDescent="0.35">
      <c r="A378" s="221">
        <v>41987</v>
      </c>
      <c r="B378" s="223">
        <f>'Power and Disinfectant'!O356</f>
        <v>4.32</v>
      </c>
      <c r="C378">
        <v>8.3000000000000007</v>
      </c>
      <c r="D378" s="28">
        <f t="shared" si="15"/>
        <v>35.500308480000008</v>
      </c>
      <c r="E378" s="29">
        <f t="shared" si="16"/>
        <v>31.353872449536009</v>
      </c>
      <c r="F378" s="197">
        <f t="shared" si="17"/>
        <v>27.033872449536009</v>
      </c>
    </row>
    <row r="379" spans="1:6" x14ac:dyDescent="0.35">
      <c r="A379" s="221">
        <v>41988</v>
      </c>
      <c r="B379" s="223">
        <f>'Power and Disinfectant'!O357</f>
        <v>13.557499999999999</v>
      </c>
      <c r="C379">
        <v>8.3000000000000007</v>
      </c>
      <c r="D379" s="28">
        <f t="shared" si="15"/>
        <v>35.500308480000008</v>
      </c>
      <c r="E379" s="29">
        <f t="shared" si="16"/>
        <v>31.353872449536009</v>
      </c>
      <c r="F379" s="197">
        <f t="shared" si="17"/>
        <v>17.796372449536008</v>
      </c>
    </row>
    <row r="380" spans="1:6" x14ac:dyDescent="0.35">
      <c r="A380" s="221">
        <v>41989</v>
      </c>
      <c r="B380" s="223">
        <f>'Power and Disinfectant'!O358</f>
        <v>25.053055555555556</v>
      </c>
      <c r="C380">
        <v>8.3000000000000007</v>
      </c>
      <c r="D380" s="28">
        <f t="shared" si="15"/>
        <v>35.500308480000008</v>
      </c>
      <c r="E380" s="29">
        <f t="shared" si="16"/>
        <v>31.353872449536009</v>
      </c>
      <c r="F380" s="197">
        <f t="shared" si="17"/>
        <v>6.3008168939804534</v>
      </c>
    </row>
    <row r="381" spans="1:6" x14ac:dyDescent="0.35">
      <c r="A381" s="221">
        <v>41990</v>
      </c>
      <c r="B381" s="223">
        <f>'Power and Disinfectant'!O359</f>
        <v>5.141111111111111</v>
      </c>
      <c r="C381">
        <v>8.3000000000000007</v>
      </c>
      <c r="D381" s="28">
        <f t="shared" si="15"/>
        <v>35.500308480000008</v>
      </c>
      <c r="E381" s="29">
        <f t="shared" si="16"/>
        <v>31.353872449536009</v>
      </c>
      <c r="F381" s="197">
        <f t="shared" si="17"/>
        <v>26.212761338424897</v>
      </c>
    </row>
    <row r="382" spans="1:6" x14ac:dyDescent="0.35">
      <c r="A382" s="221">
        <v>41991</v>
      </c>
      <c r="B382" s="223">
        <f>'Power and Disinfectant'!O360</f>
        <v>29.569166666666668</v>
      </c>
      <c r="C382">
        <v>8.3000000000000007</v>
      </c>
      <c r="D382" s="28">
        <f t="shared" si="15"/>
        <v>35.500308480000008</v>
      </c>
      <c r="E382" s="29">
        <f t="shared" si="16"/>
        <v>31.353872449536009</v>
      </c>
      <c r="F382" s="197">
        <f t="shared" si="17"/>
        <v>1.7847057828693416</v>
      </c>
    </row>
    <row r="383" spans="1:6" x14ac:dyDescent="0.35">
      <c r="A383" s="221">
        <v>41992</v>
      </c>
      <c r="B383" s="223">
        <f>'Power and Disinfectant'!O361</f>
        <v>4.32</v>
      </c>
      <c r="C383">
        <v>8.3000000000000007</v>
      </c>
      <c r="D383" s="28">
        <f t="shared" si="15"/>
        <v>35.500308480000008</v>
      </c>
      <c r="E383" s="29">
        <f t="shared" si="16"/>
        <v>31.353872449536009</v>
      </c>
      <c r="F383" s="197">
        <f t="shared" si="17"/>
        <v>27.033872449536009</v>
      </c>
    </row>
    <row r="384" spans="1:6" x14ac:dyDescent="0.35">
      <c r="A384" s="221">
        <v>41993</v>
      </c>
      <c r="B384" s="223">
        <f>'Power and Disinfectant'!O362</f>
        <v>4.32</v>
      </c>
      <c r="C384">
        <v>8.3000000000000007</v>
      </c>
      <c r="D384" s="28">
        <f t="shared" si="15"/>
        <v>35.500308480000008</v>
      </c>
      <c r="E384" s="29">
        <f t="shared" si="16"/>
        <v>31.353872449536009</v>
      </c>
      <c r="F384" s="197">
        <f t="shared" si="17"/>
        <v>27.033872449536009</v>
      </c>
    </row>
    <row r="385" spans="1:6" x14ac:dyDescent="0.35">
      <c r="A385" s="221">
        <v>41994</v>
      </c>
      <c r="B385" s="223">
        <f>'Power and Disinfectant'!O363</f>
        <v>13.352222222222224</v>
      </c>
      <c r="C385">
        <v>8.3000000000000007</v>
      </c>
      <c r="D385" s="28">
        <f t="shared" si="15"/>
        <v>35.500308480000008</v>
      </c>
      <c r="E385" s="29">
        <f t="shared" si="16"/>
        <v>31.353872449536009</v>
      </c>
      <c r="F385" s="197">
        <f t="shared" si="17"/>
        <v>18.001650227313785</v>
      </c>
    </row>
    <row r="386" spans="1:6" x14ac:dyDescent="0.35">
      <c r="A386" s="221">
        <v>41995</v>
      </c>
      <c r="B386" s="223">
        <f>'Power and Disinfectant'!O364</f>
        <v>16.226111111111113</v>
      </c>
      <c r="C386">
        <v>8.3000000000000007</v>
      </c>
      <c r="D386" s="28">
        <f t="shared" si="15"/>
        <v>35.500308480000008</v>
      </c>
      <c r="E386" s="29">
        <f t="shared" si="16"/>
        <v>31.353872449536009</v>
      </c>
      <c r="F386" s="197">
        <f t="shared" si="17"/>
        <v>15.127761338424897</v>
      </c>
    </row>
    <row r="387" spans="1:6" x14ac:dyDescent="0.35">
      <c r="A387" s="221">
        <v>41996</v>
      </c>
      <c r="B387" s="223">
        <f>'Power and Disinfectant'!O365</f>
        <v>14.58388888888889</v>
      </c>
      <c r="C387">
        <v>8.3000000000000007</v>
      </c>
      <c r="D387" s="28">
        <f t="shared" si="15"/>
        <v>35.500308480000008</v>
      </c>
      <c r="E387" s="29">
        <f t="shared" si="16"/>
        <v>31.353872449536009</v>
      </c>
      <c r="F387" s="197">
        <f t="shared" si="17"/>
        <v>16.76998356064712</v>
      </c>
    </row>
    <row r="388" spans="1:6" x14ac:dyDescent="0.35">
      <c r="A388" s="221">
        <v>41997</v>
      </c>
      <c r="B388" s="223">
        <f>'Power and Disinfectant'!O366</f>
        <v>6.5780555555555562</v>
      </c>
      <c r="C388">
        <v>8.3000000000000007</v>
      </c>
      <c r="D388" s="28">
        <f t="shared" si="15"/>
        <v>35.500308480000008</v>
      </c>
      <c r="E388" s="29">
        <f t="shared" si="16"/>
        <v>31.353872449536009</v>
      </c>
      <c r="F388" s="197">
        <f t="shared" si="17"/>
        <v>24.775816893980455</v>
      </c>
    </row>
    <row r="389" spans="1:6" x14ac:dyDescent="0.35">
      <c r="A389" s="221">
        <v>41998</v>
      </c>
      <c r="B389" s="223">
        <f>'Power and Disinfectant'!O367</f>
        <v>4.9358333333333331</v>
      </c>
      <c r="C389">
        <v>8.3000000000000007</v>
      </c>
      <c r="D389" s="28">
        <f t="shared" si="15"/>
        <v>35.500308480000008</v>
      </c>
      <c r="E389" s="29">
        <f t="shared" si="16"/>
        <v>31.353872449536009</v>
      </c>
      <c r="F389" s="197">
        <f t="shared" si="17"/>
        <v>26.418039116202678</v>
      </c>
    </row>
    <row r="390" spans="1:6" x14ac:dyDescent="0.35">
      <c r="A390" s="221">
        <v>41999</v>
      </c>
      <c r="B390" s="223">
        <f>'Power and Disinfectant'!O368</f>
        <v>14.789166666666663</v>
      </c>
      <c r="C390">
        <v>8.3000000000000007</v>
      </c>
      <c r="D390" s="28">
        <f t="shared" si="15"/>
        <v>35.500308480000008</v>
      </c>
      <c r="E390" s="29">
        <f t="shared" si="16"/>
        <v>31.353872449536009</v>
      </c>
      <c r="F390" s="197">
        <f t="shared" si="17"/>
        <v>16.564705782869346</v>
      </c>
    </row>
    <row r="391" spans="1:6" x14ac:dyDescent="0.35">
      <c r="A391" s="221">
        <v>42000</v>
      </c>
      <c r="B391" s="223">
        <f>'Power and Disinfectant'!O369</f>
        <v>9.8625000000000007</v>
      </c>
      <c r="C391">
        <v>8.3000000000000007</v>
      </c>
      <c r="D391" s="28">
        <f t="shared" si="15"/>
        <v>35.500308480000008</v>
      </c>
      <c r="E391" s="29">
        <f t="shared" si="16"/>
        <v>31.353872449536009</v>
      </c>
      <c r="F391" s="197">
        <f t="shared" si="17"/>
        <v>21.491372449536009</v>
      </c>
    </row>
    <row r="392" spans="1:6" x14ac:dyDescent="0.35">
      <c r="A392" s="221">
        <v>42001</v>
      </c>
      <c r="B392" s="223">
        <f>'Power and Disinfectant'!O370</f>
        <v>4.32</v>
      </c>
      <c r="C392">
        <v>8.3000000000000007</v>
      </c>
      <c r="D392" s="28">
        <f t="shared" si="15"/>
        <v>35.500308480000008</v>
      </c>
      <c r="E392" s="29">
        <f t="shared" si="16"/>
        <v>31.353872449536009</v>
      </c>
      <c r="F392" s="197">
        <f t="shared" si="17"/>
        <v>27.033872449536009</v>
      </c>
    </row>
    <row r="393" spans="1:6" x14ac:dyDescent="0.35">
      <c r="A393" s="221">
        <v>42002</v>
      </c>
      <c r="B393" s="223">
        <f>'Power and Disinfectant'!O371</f>
        <v>4.32</v>
      </c>
      <c r="C393">
        <v>8.3000000000000007</v>
      </c>
      <c r="D393" s="28">
        <f t="shared" si="15"/>
        <v>35.500308480000008</v>
      </c>
      <c r="E393" s="29">
        <f t="shared" si="16"/>
        <v>31.353872449536009</v>
      </c>
      <c r="F393" s="197">
        <f t="shared" si="17"/>
        <v>27.033872449536009</v>
      </c>
    </row>
    <row r="394" spans="1:6" x14ac:dyDescent="0.35">
      <c r="A394" s="221">
        <v>42003</v>
      </c>
      <c r="B394" s="223">
        <f>'Power and Disinfectant'!O372</f>
        <v>4.32</v>
      </c>
      <c r="C394">
        <v>8.3000000000000007</v>
      </c>
      <c r="D394" s="28">
        <f t="shared" si="15"/>
        <v>35.500308480000008</v>
      </c>
      <c r="E394" s="29">
        <f t="shared" si="16"/>
        <v>31.353872449536009</v>
      </c>
      <c r="F394" s="197">
        <f t="shared" si="17"/>
        <v>27.033872449536009</v>
      </c>
    </row>
    <row r="395" spans="1:6" x14ac:dyDescent="0.35">
      <c r="A395" s="221">
        <v>42004</v>
      </c>
      <c r="B395" s="223">
        <f>'Power and Disinfectant'!O373</f>
        <v>4.32</v>
      </c>
      <c r="C395">
        <v>8.3000000000000007</v>
      </c>
      <c r="D395" s="28">
        <f t="shared" si="15"/>
        <v>35.500308480000008</v>
      </c>
      <c r="E395" s="29">
        <f t="shared" si="16"/>
        <v>31.353872449536009</v>
      </c>
      <c r="F395" s="197">
        <f t="shared" si="17"/>
        <v>27.033872449536009</v>
      </c>
    </row>
    <row r="396" spans="1:6" x14ac:dyDescent="0.35">
      <c r="A396" s="221">
        <v>42005</v>
      </c>
      <c r="B396" s="223">
        <f>'Power and Disinfectant'!O374</f>
        <v>12.32583333333333</v>
      </c>
      <c r="C396">
        <v>8.5</v>
      </c>
      <c r="D396" s="28">
        <f t="shared" si="15"/>
        <v>36</v>
      </c>
      <c r="E396" s="29">
        <f t="shared" si="16"/>
        <v>31.795200000000005</v>
      </c>
      <c r="F396" s="197">
        <f t="shared" si="17"/>
        <v>19.469366666666673</v>
      </c>
    </row>
    <row r="397" spans="1:6" x14ac:dyDescent="0.35">
      <c r="A397" s="221">
        <v>42006</v>
      </c>
      <c r="B397" s="223">
        <f>'Power and Disinfectant'!O375</f>
        <v>5.3463888888888889</v>
      </c>
      <c r="C397">
        <v>8.5</v>
      </c>
      <c r="D397" s="28">
        <f t="shared" si="15"/>
        <v>36</v>
      </c>
      <c r="E397" s="29">
        <f t="shared" si="16"/>
        <v>31.795200000000005</v>
      </c>
      <c r="F397" s="197">
        <f t="shared" si="17"/>
        <v>26.448811111111116</v>
      </c>
    </row>
    <row r="398" spans="1:6" x14ac:dyDescent="0.35">
      <c r="A398" s="221">
        <v>42007</v>
      </c>
      <c r="B398" s="223">
        <f>'Power and Disinfectant'!O376</f>
        <v>18.073611111111109</v>
      </c>
      <c r="C398">
        <v>8.5</v>
      </c>
      <c r="D398" s="28">
        <f t="shared" si="15"/>
        <v>36</v>
      </c>
      <c r="E398" s="29">
        <f t="shared" si="16"/>
        <v>31.795200000000005</v>
      </c>
      <c r="F398" s="197">
        <f t="shared" si="17"/>
        <v>13.721588888888895</v>
      </c>
    </row>
    <row r="399" spans="1:6" x14ac:dyDescent="0.35">
      <c r="A399" s="221">
        <v>42008</v>
      </c>
      <c r="B399" s="223">
        <f>'Power and Disinfectant'!O377</f>
        <v>29.979722222222222</v>
      </c>
      <c r="C399">
        <v>8.5</v>
      </c>
      <c r="D399" s="28">
        <f t="shared" si="15"/>
        <v>36</v>
      </c>
      <c r="E399" s="29">
        <f t="shared" si="16"/>
        <v>31.795200000000005</v>
      </c>
      <c r="F399" s="197">
        <f t="shared" si="17"/>
        <v>1.8154777777777831</v>
      </c>
    </row>
    <row r="400" spans="1:6" x14ac:dyDescent="0.35">
      <c r="A400" s="221">
        <v>42009</v>
      </c>
      <c r="B400" s="223">
        <f>'Power and Disinfectant'!O378</f>
        <v>29.979722222222222</v>
      </c>
      <c r="C400">
        <v>8.5</v>
      </c>
      <c r="D400" s="28">
        <f t="shared" si="15"/>
        <v>36</v>
      </c>
      <c r="E400" s="29">
        <f t="shared" si="16"/>
        <v>31.795200000000005</v>
      </c>
      <c r="F400" s="197">
        <f t="shared" si="17"/>
        <v>1.8154777777777831</v>
      </c>
    </row>
    <row r="401" spans="1:6" x14ac:dyDescent="0.35">
      <c r="A401" s="221">
        <v>42010</v>
      </c>
      <c r="B401" s="223">
        <f>'Power and Disinfectant'!O379</f>
        <v>7.1938888888888881</v>
      </c>
      <c r="C401">
        <v>8.5</v>
      </c>
      <c r="D401" s="28">
        <f t="shared" si="15"/>
        <v>36</v>
      </c>
      <c r="E401" s="29">
        <f t="shared" si="16"/>
        <v>31.795200000000005</v>
      </c>
      <c r="F401" s="197">
        <f t="shared" si="17"/>
        <v>24.601311111111116</v>
      </c>
    </row>
    <row r="402" spans="1:6" x14ac:dyDescent="0.35">
      <c r="A402" s="221">
        <v>42011</v>
      </c>
      <c r="B402" s="223">
        <f>'Power and Disinfectant'!O380</f>
        <v>4.32</v>
      </c>
      <c r="C402">
        <v>8.5</v>
      </c>
      <c r="D402" s="28">
        <f t="shared" si="15"/>
        <v>36</v>
      </c>
      <c r="E402" s="29">
        <f t="shared" si="16"/>
        <v>31.795200000000005</v>
      </c>
      <c r="F402" s="197">
        <f t="shared" si="17"/>
        <v>27.475200000000005</v>
      </c>
    </row>
    <row r="403" spans="1:6" x14ac:dyDescent="0.35">
      <c r="A403" s="221">
        <v>42012</v>
      </c>
      <c r="B403" s="223">
        <f>'Power and Disinfectant'!O381</f>
        <v>4.32</v>
      </c>
      <c r="C403">
        <v>8.5</v>
      </c>
      <c r="D403" s="28">
        <f t="shared" si="15"/>
        <v>36</v>
      </c>
      <c r="E403" s="29">
        <f t="shared" si="16"/>
        <v>31.795200000000005</v>
      </c>
      <c r="F403" s="197">
        <f t="shared" si="17"/>
        <v>27.475200000000005</v>
      </c>
    </row>
    <row r="404" spans="1:6" x14ac:dyDescent="0.35">
      <c r="A404" s="221">
        <v>42013</v>
      </c>
      <c r="B404" s="223">
        <f>'Power and Disinfectant'!O382</f>
        <v>5.141111111111111</v>
      </c>
      <c r="C404">
        <v>8.5</v>
      </c>
      <c r="D404" s="28">
        <f t="shared" si="15"/>
        <v>36</v>
      </c>
      <c r="E404" s="29">
        <f t="shared" si="16"/>
        <v>31.795200000000005</v>
      </c>
      <c r="F404" s="197">
        <f t="shared" si="17"/>
        <v>26.654088888888893</v>
      </c>
    </row>
    <row r="405" spans="1:6" x14ac:dyDescent="0.35">
      <c r="A405" s="221">
        <v>42014</v>
      </c>
      <c r="B405" s="223">
        <f>'Power and Disinfectant'!O383</f>
        <v>4.32</v>
      </c>
      <c r="C405">
        <v>8.5</v>
      </c>
      <c r="D405" s="28">
        <f t="shared" si="15"/>
        <v>36</v>
      </c>
      <c r="E405" s="29">
        <f t="shared" si="16"/>
        <v>31.795200000000005</v>
      </c>
      <c r="F405" s="197">
        <f t="shared" si="17"/>
        <v>27.475200000000005</v>
      </c>
    </row>
    <row r="406" spans="1:6" x14ac:dyDescent="0.35">
      <c r="A406" s="221">
        <v>42015</v>
      </c>
      <c r="B406" s="223">
        <f>'Power and Disinfectant'!O384</f>
        <v>4.32</v>
      </c>
      <c r="C406">
        <v>8.5</v>
      </c>
      <c r="D406" s="28">
        <f t="shared" si="15"/>
        <v>36</v>
      </c>
      <c r="E406" s="29">
        <f t="shared" si="16"/>
        <v>31.795200000000005</v>
      </c>
      <c r="F406" s="197">
        <f t="shared" si="17"/>
        <v>27.475200000000005</v>
      </c>
    </row>
    <row r="407" spans="1:6" x14ac:dyDescent="0.35">
      <c r="A407" s="221">
        <v>42016</v>
      </c>
      <c r="B407" s="223">
        <f>'Power and Disinfectant'!O385</f>
        <v>4.32</v>
      </c>
      <c r="C407">
        <v>8.5</v>
      </c>
      <c r="D407" s="28">
        <f t="shared" si="15"/>
        <v>36</v>
      </c>
      <c r="E407" s="29">
        <f t="shared" si="16"/>
        <v>31.795200000000005</v>
      </c>
      <c r="F407" s="197">
        <f t="shared" si="17"/>
        <v>27.475200000000005</v>
      </c>
    </row>
    <row r="408" spans="1:6" x14ac:dyDescent="0.35">
      <c r="A408" s="221">
        <v>42017</v>
      </c>
      <c r="B408" s="223">
        <f>'Power and Disinfectant'!O386</f>
        <v>4.32</v>
      </c>
      <c r="C408">
        <v>8.5</v>
      </c>
      <c r="D408" s="28">
        <f t="shared" si="15"/>
        <v>36</v>
      </c>
      <c r="E408" s="29">
        <f t="shared" si="16"/>
        <v>31.795200000000005</v>
      </c>
      <c r="F408" s="197">
        <f t="shared" si="17"/>
        <v>27.475200000000005</v>
      </c>
    </row>
    <row r="409" spans="1:6" x14ac:dyDescent="0.35">
      <c r="A409" s="221">
        <v>42018</v>
      </c>
      <c r="B409" s="223">
        <f>'Power and Disinfectant'!O387</f>
        <v>4.7305555555555561</v>
      </c>
      <c r="C409">
        <v>8.5</v>
      </c>
      <c r="D409" s="28">
        <f t="shared" si="15"/>
        <v>36</v>
      </c>
      <c r="E409" s="29">
        <f t="shared" si="16"/>
        <v>31.795200000000005</v>
      </c>
      <c r="F409" s="197">
        <f t="shared" si="17"/>
        <v>27.064644444444447</v>
      </c>
    </row>
    <row r="410" spans="1:6" x14ac:dyDescent="0.35">
      <c r="A410" s="221">
        <v>42019</v>
      </c>
      <c r="B410" s="223">
        <f>'Power and Disinfectant'!O388</f>
        <v>29.979722222222222</v>
      </c>
      <c r="C410">
        <v>8.5</v>
      </c>
      <c r="D410" s="28">
        <f t="shared" si="15"/>
        <v>36</v>
      </c>
      <c r="E410" s="29">
        <f t="shared" si="16"/>
        <v>31.795200000000005</v>
      </c>
      <c r="F410" s="197">
        <f t="shared" si="17"/>
        <v>1.8154777777777831</v>
      </c>
    </row>
    <row r="411" spans="1:6" x14ac:dyDescent="0.35">
      <c r="A411" s="221">
        <v>42020</v>
      </c>
      <c r="B411" s="223">
        <f>'Power and Disinfectant'!O389</f>
        <v>10.478333333333333</v>
      </c>
      <c r="C411">
        <v>8.5</v>
      </c>
      <c r="D411" s="28">
        <f t="shared" si="15"/>
        <v>36</v>
      </c>
      <c r="E411" s="29">
        <f t="shared" si="16"/>
        <v>31.795200000000005</v>
      </c>
      <c r="F411" s="197">
        <f t="shared" si="17"/>
        <v>21.31686666666667</v>
      </c>
    </row>
    <row r="412" spans="1:6" x14ac:dyDescent="0.35">
      <c r="A412" s="221">
        <v>42021</v>
      </c>
      <c r="B412" s="223">
        <f>'Power and Disinfectant'!O390</f>
        <v>25.258333333333326</v>
      </c>
      <c r="C412">
        <v>8.5</v>
      </c>
      <c r="D412" s="28">
        <f t="shared" si="15"/>
        <v>36</v>
      </c>
      <c r="E412" s="29">
        <f t="shared" si="16"/>
        <v>31.795200000000005</v>
      </c>
      <c r="F412" s="197">
        <f t="shared" si="17"/>
        <v>6.536866666666679</v>
      </c>
    </row>
    <row r="413" spans="1:6" x14ac:dyDescent="0.35">
      <c r="A413" s="221">
        <v>42022</v>
      </c>
      <c r="B413" s="223">
        <f>'Power and Disinfectant'!O391</f>
        <v>21.358055555555556</v>
      </c>
      <c r="C413">
        <v>8.5</v>
      </c>
      <c r="D413" s="28">
        <f t="shared" si="15"/>
        <v>36</v>
      </c>
      <c r="E413" s="29">
        <f t="shared" si="16"/>
        <v>31.795200000000005</v>
      </c>
      <c r="F413" s="197">
        <f t="shared" si="17"/>
        <v>10.437144444444449</v>
      </c>
    </row>
    <row r="414" spans="1:6" x14ac:dyDescent="0.35">
      <c r="A414" s="221">
        <v>42023</v>
      </c>
      <c r="B414" s="223">
        <f>'Power and Disinfectant'!O392</f>
        <v>6.9886111111111111</v>
      </c>
      <c r="C414">
        <v>8.5</v>
      </c>
      <c r="D414" s="28">
        <f t="shared" si="15"/>
        <v>36</v>
      </c>
      <c r="E414" s="29">
        <f t="shared" si="16"/>
        <v>31.795200000000005</v>
      </c>
      <c r="F414" s="197">
        <f t="shared" si="17"/>
        <v>24.806588888888893</v>
      </c>
    </row>
    <row r="415" spans="1:6" x14ac:dyDescent="0.35">
      <c r="A415" s="221">
        <v>42024</v>
      </c>
      <c r="B415" s="223">
        <f>'Power and Disinfectant'!O393</f>
        <v>4.7305555555555561</v>
      </c>
      <c r="C415">
        <v>8.5</v>
      </c>
      <c r="D415" s="28">
        <f t="shared" si="15"/>
        <v>36</v>
      </c>
      <c r="E415" s="29">
        <f t="shared" si="16"/>
        <v>31.795200000000005</v>
      </c>
      <c r="F415" s="197">
        <f t="shared" si="17"/>
        <v>27.064644444444447</v>
      </c>
    </row>
    <row r="416" spans="1:6" x14ac:dyDescent="0.35">
      <c r="A416" s="221">
        <v>42025</v>
      </c>
      <c r="B416" s="223">
        <f>'Power and Disinfectant'!O394</f>
        <v>23.205555555555552</v>
      </c>
      <c r="C416">
        <v>8.5</v>
      </c>
      <c r="D416" s="28">
        <f t="shared" ref="D416:D479" si="18">IF(((C416*$B$7*3600*$B$3*$B$2)*$B$4)*$B$11/1000000&gt;$B$12,$B$12,((C416*$B$7*3600*$B$3)*$B$4*$B$2)*$B$11/1000000)</f>
        <v>36</v>
      </c>
      <c r="E416" s="29">
        <f t="shared" ref="E416:E479" si="19">D416*0.92*0.96</f>
        <v>31.795200000000005</v>
      </c>
      <c r="F416" s="197">
        <f t="shared" ref="F416:F479" si="20">IF(E416-B416&lt;0,0,E416-B416)</f>
        <v>8.5896444444444526</v>
      </c>
    </row>
    <row r="417" spans="1:6" x14ac:dyDescent="0.35">
      <c r="A417" s="221">
        <v>42026</v>
      </c>
      <c r="B417" s="223">
        <f>'Power and Disinfectant'!O395</f>
        <v>18.689444444444447</v>
      </c>
      <c r="C417">
        <v>8.5</v>
      </c>
      <c r="D417" s="28">
        <f t="shared" si="18"/>
        <v>36</v>
      </c>
      <c r="E417" s="29">
        <f t="shared" si="19"/>
        <v>31.795200000000005</v>
      </c>
      <c r="F417" s="197">
        <f t="shared" si="20"/>
        <v>13.105755555555557</v>
      </c>
    </row>
    <row r="418" spans="1:6" x14ac:dyDescent="0.35">
      <c r="A418" s="221">
        <v>42027</v>
      </c>
      <c r="B418" s="223">
        <f>'Power and Disinfectant'!O396</f>
        <v>29.979722222222222</v>
      </c>
      <c r="C418">
        <v>8.5</v>
      </c>
      <c r="D418" s="28">
        <f t="shared" si="18"/>
        <v>36</v>
      </c>
      <c r="E418" s="29">
        <f t="shared" si="19"/>
        <v>31.795200000000005</v>
      </c>
      <c r="F418" s="197">
        <f t="shared" si="20"/>
        <v>1.8154777777777831</v>
      </c>
    </row>
    <row r="419" spans="1:6" x14ac:dyDescent="0.35">
      <c r="A419" s="221">
        <v>42028</v>
      </c>
      <c r="B419" s="223">
        <f>'Power and Disinfectant'!O397</f>
        <v>29.979722222222222</v>
      </c>
      <c r="C419">
        <v>8.5</v>
      </c>
      <c r="D419" s="28">
        <f t="shared" si="18"/>
        <v>36</v>
      </c>
      <c r="E419" s="29">
        <f t="shared" si="19"/>
        <v>31.795200000000005</v>
      </c>
      <c r="F419" s="197">
        <f t="shared" si="20"/>
        <v>1.8154777777777831</v>
      </c>
    </row>
    <row r="420" spans="1:6" x14ac:dyDescent="0.35">
      <c r="A420" s="221">
        <v>42029</v>
      </c>
      <c r="B420" s="223">
        <f>'Power and Disinfectant'!O398</f>
        <v>6.1675000000000004</v>
      </c>
      <c r="C420">
        <v>8.5</v>
      </c>
      <c r="D420" s="28">
        <f t="shared" si="18"/>
        <v>36</v>
      </c>
      <c r="E420" s="29">
        <f t="shared" si="19"/>
        <v>31.795200000000005</v>
      </c>
      <c r="F420" s="197">
        <f t="shared" si="20"/>
        <v>25.627700000000004</v>
      </c>
    </row>
    <row r="421" spans="1:6" x14ac:dyDescent="0.35">
      <c r="A421" s="221">
        <v>42030</v>
      </c>
      <c r="B421" s="223">
        <f>'Power and Disinfectant'!O399</f>
        <v>7.1938888888888881</v>
      </c>
      <c r="C421">
        <v>8.5</v>
      </c>
      <c r="D421" s="28">
        <f t="shared" si="18"/>
        <v>36</v>
      </c>
      <c r="E421" s="29">
        <f t="shared" si="19"/>
        <v>31.795200000000005</v>
      </c>
      <c r="F421" s="197">
        <f t="shared" si="20"/>
        <v>24.601311111111116</v>
      </c>
    </row>
    <row r="422" spans="1:6" x14ac:dyDescent="0.35">
      <c r="A422" s="221">
        <v>42031</v>
      </c>
      <c r="B422" s="223">
        <f>'Power and Disinfectant'!O400</f>
        <v>7.1938888888888881</v>
      </c>
      <c r="C422">
        <v>8.5</v>
      </c>
      <c r="D422" s="28">
        <f t="shared" si="18"/>
        <v>36</v>
      </c>
      <c r="E422" s="29">
        <f t="shared" si="19"/>
        <v>31.795200000000005</v>
      </c>
      <c r="F422" s="197">
        <f t="shared" si="20"/>
        <v>24.601311111111116</v>
      </c>
    </row>
    <row r="423" spans="1:6" x14ac:dyDescent="0.35">
      <c r="A423" s="221">
        <v>42032</v>
      </c>
      <c r="B423" s="223">
        <f>'Power and Disinfectant'!O401</f>
        <v>4.32</v>
      </c>
      <c r="C423">
        <v>8.5</v>
      </c>
      <c r="D423" s="28">
        <f t="shared" si="18"/>
        <v>36</v>
      </c>
      <c r="E423" s="29">
        <f t="shared" si="19"/>
        <v>31.795200000000005</v>
      </c>
      <c r="F423" s="197">
        <f t="shared" si="20"/>
        <v>27.475200000000005</v>
      </c>
    </row>
    <row r="424" spans="1:6" x14ac:dyDescent="0.35">
      <c r="A424" s="221">
        <v>42033</v>
      </c>
      <c r="B424" s="223">
        <f>'Power and Disinfectant'!O402</f>
        <v>4.32</v>
      </c>
      <c r="C424">
        <v>8.5</v>
      </c>
      <c r="D424" s="28">
        <f t="shared" si="18"/>
        <v>36</v>
      </c>
      <c r="E424" s="29">
        <f t="shared" si="19"/>
        <v>31.795200000000005</v>
      </c>
      <c r="F424" s="197">
        <f t="shared" si="20"/>
        <v>27.475200000000005</v>
      </c>
    </row>
    <row r="425" spans="1:6" x14ac:dyDescent="0.35">
      <c r="A425" s="221">
        <v>42034</v>
      </c>
      <c r="B425" s="223">
        <f>'Power and Disinfectant'!O403</f>
        <v>4.9358333333333331</v>
      </c>
      <c r="C425">
        <v>8.5</v>
      </c>
      <c r="D425" s="28">
        <f t="shared" si="18"/>
        <v>36</v>
      </c>
      <c r="E425" s="29">
        <f t="shared" si="19"/>
        <v>31.795200000000005</v>
      </c>
      <c r="F425" s="197">
        <f t="shared" si="20"/>
        <v>26.859366666666673</v>
      </c>
    </row>
    <row r="426" spans="1:6" x14ac:dyDescent="0.35">
      <c r="A426" s="221">
        <v>42035</v>
      </c>
      <c r="B426" s="223">
        <f>'Power and Disinfectant'!O404</f>
        <v>10.273055555555556</v>
      </c>
      <c r="C426">
        <v>8.5</v>
      </c>
      <c r="D426" s="28">
        <f t="shared" si="18"/>
        <v>36</v>
      </c>
      <c r="E426" s="29">
        <f t="shared" si="19"/>
        <v>31.795200000000005</v>
      </c>
      <c r="F426" s="197">
        <f t="shared" si="20"/>
        <v>21.52214444444445</v>
      </c>
    </row>
    <row r="427" spans="1:6" x14ac:dyDescent="0.35">
      <c r="A427" s="221">
        <v>42036</v>
      </c>
      <c r="B427" s="223">
        <f>'Power and Disinfectant'!O405</f>
        <v>12.531111111111111</v>
      </c>
      <c r="C427">
        <v>10</v>
      </c>
      <c r="D427" s="28">
        <f t="shared" si="18"/>
        <v>36</v>
      </c>
      <c r="E427" s="29">
        <f t="shared" si="19"/>
        <v>31.795200000000005</v>
      </c>
      <c r="F427" s="197">
        <f t="shared" si="20"/>
        <v>19.264088888888892</v>
      </c>
    </row>
    <row r="428" spans="1:6" x14ac:dyDescent="0.35">
      <c r="A428" s="221">
        <v>42037</v>
      </c>
      <c r="B428" s="223">
        <f>'Power and Disinfectant'!O406</f>
        <v>29.979722222222222</v>
      </c>
      <c r="C428">
        <v>10</v>
      </c>
      <c r="D428" s="28">
        <f t="shared" si="18"/>
        <v>36</v>
      </c>
      <c r="E428" s="29">
        <f t="shared" si="19"/>
        <v>31.795200000000005</v>
      </c>
      <c r="F428" s="197">
        <f t="shared" si="20"/>
        <v>1.8154777777777831</v>
      </c>
    </row>
    <row r="429" spans="1:6" x14ac:dyDescent="0.35">
      <c r="A429" s="221">
        <v>42038</v>
      </c>
      <c r="B429" s="223">
        <f>'Power and Disinfectant'!O407</f>
        <v>4.9358333333333331</v>
      </c>
      <c r="C429">
        <v>10</v>
      </c>
      <c r="D429" s="28">
        <f t="shared" si="18"/>
        <v>36</v>
      </c>
      <c r="E429" s="29">
        <f t="shared" si="19"/>
        <v>31.795200000000005</v>
      </c>
      <c r="F429" s="197">
        <f t="shared" si="20"/>
        <v>26.859366666666673</v>
      </c>
    </row>
    <row r="430" spans="1:6" x14ac:dyDescent="0.35">
      <c r="A430" s="221">
        <v>42039</v>
      </c>
      <c r="B430" s="223">
        <f>'Power and Disinfectant'!O408</f>
        <v>29.979722222222222</v>
      </c>
      <c r="C430">
        <v>10</v>
      </c>
      <c r="D430" s="28">
        <f t="shared" si="18"/>
        <v>36</v>
      </c>
      <c r="E430" s="29">
        <f t="shared" si="19"/>
        <v>31.795200000000005</v>
      </c>
      <c r="F430" s="197">
        <f t="shared" si="20"/>
        <v>1.8154777777777831</v>
      </c>
    </row>
    <row r="431" spans="1:6" x14ac:dyDescent="0.35">
      <c r="A431" s="221">
        <v>42040</v>
      </c>
      <c r="B431" s="223">
        <f>'Power and Disinfectant'!O409</f>
        <v>29.979722222222222</v>
      </c>
      <c r="C431">
        <v>10</v>
      </c>
      <c r="D431" s="28">
        <f t="shared" si="18"/>
        <v>36</v>
      </c>
      <c r="E431" s="29">
        <f t="shared" si="19"/>
        <v>31.795200000000005</v>
      </c>
      <c r="F431" s="197">
        <f t="shared" si="20"/>
        <v>1.8154777777777831</v>
      </c>
    </row>
    <row r="432" spans="1:6" x14ac:dyDescent="0.35">
      <c r="A432" s="221">
        <v>42041</v>
      </c>
      <c r="B432" s="223">
        <f>'Power and Disinfectant'!O410</f>
        <v>29.979722222222222</v>
      </c>
      <c r="C432">
        <v>10</v>
      </c>
      <c r="D432" s="28">
        <f t="shared" si="18"/>
        <v>36</v>
      </c>
      <c r="E432" s="29">
        <f t="shared" si="19"/>
        <v>31.795200000000005</v>
      </c>
      <c r="F432" s="197">
        <f t="shared" si="20"/>
        <v>1.8154777777777831</v>
      </c>
    </row>
    <row r="433" spans="1:6" x14ac:dyDescent="0.35">
      <c r="A433" s="221">
        <v>42042</v>
      </c>
      <c r="B433" s="223">
        <f>'Power and Disinfectant'!O411</f>
        <v>29.979722222222222</v>
      </c>
      <c r="C433">
        <v>10</v>
      </c>
      <c r="D433" s="28">
        <f t="shared" si="18"/>
        <v>36</v>
      </c>
      <c r="E433" s="29">
        <f t="shared" si="19"/>
        <v>31.795200000000005</v>
      </c>
      <c r="F433" s="197">
        <f t="shared" si="20"/>
        <v>1.8154777777777831</v>
      </c>
    </row>
    <row r="434" spans="1:6" x14ac:dyDescent="0.35">
      <c r="A434" s="221">
        <v>42043</v>
      </c>
      <c r="B434" s="223">
        <f>'Power and Disinfectant'!O412</f>
        <v>11.094166666666666</v>
      </c>
      <c r="C434">
        <v>10</v>
      </c>
      <c r="D434" s="28">
        <f t="shared" si="18"/>
        <v>36</v>
      </c>
      <c r="E434" s="29">
        <f t="shared" si="19"/>
        <v>31.795200000000005</v>
      </c>
      <c r="F434" s="197">
        <f t="shared" si="20"/>
        <v>20.701033333333339</v>
      </c>
    </row>
    <row r="435" spans="1:6" x14ac:dyDescent="0.35">
      <c r="A435" s="221">
        <v>42044</v>
      </c>
      <c r="B435" s="223">
        <f>'Power and Disinfectant'!O413</f>
        <v>7.6044444444444448</v>
      </c>
      <c r="C435">
        <v>10</v>
      </c>
      <c r="D435" s="28">
        <f t="shared" si="18"/>
        <v>36</v>
      </c>
      <c r="E435" s="29">
        <f t="shared" si="19"/>
        <v>31.795200000000005</v>
      </c>
      <c r="F435" s="197">
        <f t="shared" si="20"/>
        <v>24.190755555555562</v>
      </c>
    </row>
    <row r="436" spans="1:6" x14ac:dyDescent="0.35">
      <c r="A436" s="221">
        <v>42045</v>
      </c>
      <c r="B436" s="223">
        <f>'Power and Disinfectant'!O414</f>
        <v>4.5252777777777782</v>
      </c>
      <c r="C436">
        <v>10</v>
      </c>
      <c r="D436" s="28">
        <f t="shared" si="18"/>
        <v>36</v>
      </c>
      <c r="E436" s="29">
        <f t="shared" si="19"/>
        <v>31.795200000000005</v>
      </c>
      <c r="F436" s="197">
        <f t="shared" si="20"/>
        <v>27.269922222222228</v>
      </c>
    </row>
    <row r="437" spans="1:6" x14ac:dyDescent="0.35">
      <c r="A437" s="221">
        <v>42046</v>
      </c>
      <c r="B437" s="223">
        <f>'Power and Disinfectant'!O415</f>
        <v>24.437222222222228</v>
      </c>
      <c r="C437">
        <v>10</v>
      </c>
      <c r="D437" s="28">
        <f t="shared" si="18"/>
        <v>36</v>
      </c>
      <c r="E437" s="29">
        <f t="shared" si="19"/>
        <v>31.795200000000005</v>
      </c>
      <c r="F437" s="197">
        <f t="shared" si="20"/>
        <v>7.3579777777777764</v>
      </c>
    </row>
    <row r="438" spans="1:6" x14ac:dyDescent="0.35">
      <c r="A438" s="221">
        <v>42047</v>
      </c>
      <c r="B438" s="223">
        <f>'Power and Disinfectant'!O416</f>
        <v>29.979722222222222</v>
      </c>
      <c r="C438">
        <v>10</v>
      </c>
      <c r="D438" s="28">
        <f t="shared" si="18"/>
        <v>36</v>
      </c>
      <c r="E438" s="29">
        <f t="shared" si="19"/>
        <v>31.795200000000005</v>
      </c>
      <c r="F438" s="197">
        <f t="shared" si="20"/>
        <v>1.8154777777777831</v>
      </c>
    </row>
    <row r="439" spans="1:6" x14ac:dyDescent="0.35">
      <c r="A439" s="221">
        <v>42048</v>
      </c>
      <c r="B439" s="223">
        <f>'Power and Disinfectant'!O417</f>
        <v>23.82138888888889</v>
      </c>
      <c r="C439">
        <v>10</v>
      </c>
      <c r="D439" s="28">
        <f t="shared" si="18"/>
        <v>36</v>
      </c>
      <c r="E439" s="29">
        <f t="shared" si="19"/>
        <v>31.795200000000005</v>
      </c>
      <c r="F439" s="197">
        <f t="shared" si="20"/>
        <v>7.9738111111111145</v>
      </c>
    </row>
    <row r="440" spans="1:6" x14ac:dyDescent="0.35">
      <c r="A440" s="221">
        <v>42049</v>
      </c>
      <c r="B440" s="223">
        <f>'Power and Disinfectant'!O418</f>
        <v>4.5252777777777782</v>
      </c>
      <c r="C440">
        <v>10</v>
      </c>
      <c r="D440" s="28">
        <f t="shared" si="18"/>
        <v>36</v>
      </c>
      <c r="E440" s="29">
        <f t="shared" si="19"/>
        <v>31.795200000000005</v>
      </c>
      <c r="F440" s="197">
        <f t="shared" si="20"/>
        <v>27.269922222222228</v>
      </c>
    </row>
    <row r="441" spans="1:6" x14ac:dyDescent="0.35">
      <c r="A441" s="221">
        <v>42050</v>
      </c>
      <c r="B441" s="223">
        <f>'Power and Disinfectant'!O419</f>
        <v>4.32</v>
      </c>
      <c r="C441">
        <v>10</v>
      </c>
      <c r="D441" s="28">
        <f t="shared" si="18"/>
        <v>36</v>
      </c>
      <c r="E441" s="29">
        <f t="shared" si="19"/>
        <v>31.795200000000005</v>
      </c>
      <c r="F441" s="197">
        <f t="shared" si="20"/>
        <v>27.475200000000005</v>
      </c>
    </row>
    <row r="442" spans="1:6" x14ac:dyDescent="0.35">
      <c r="A442" s="221">
        <v>42051</v>
      </c>
      <c r="B442" s="223">
        <f>'Power and Disinfectant'!O420</f>
        <v>4.32</v>
      </c>
      <c r="C442">
        <v>10</v>
      </c>
      <c r="D442" s="28">
        <f t="shared" si="18"/>
        <v>36</v>
      </c>
      <c r="E442" s="29">
        <f t="shared" si="19"/>
        <v>31.795200000000005</v>
      </c>
      <c r="F442" s="197">
        <f t="shared" si="20"/>
        <v>27.475200000000005</v>
      </c>
    </row>
    <row r="443" spans="1:6" x14ac:dyDescent="0.35">
      <c r="A443" s="221">
        <v>42052</v>
      </c>
      <c r="B443" s="223">
        <f>'Power and Disinfectant'!O421</f>
        <v>4.32</v>
      </c>
      <c r="C443">
        <v>10</v>
      </c>
      <c r="D443" s="28">
        <f t="shared" si="18"/>
        <v>36</v>
      </c>
      <c r="E443" s="29">
        <f t="shared" si="19"/>
        <v>31.795200000000005</v>
      </c>
      <c r="F443" s="197">
        <f t="shared" si="20"/>
        <v>27.475200000000005</v>
      </c>
    </row>
    <row r="444" spans="1:6" x14ac:dyDescent="0.35">
      <c r="A444" s="221">
        <v>42053</v>
      </c>
      <c r="B444" s="223">
        <f>'Power and Disinfectant'!O422</f>
        <v>8.4255555555555564</v>
      </c>
      <c r="C444">
        <v>10</v>
      </c>
      <c r="D444" s="28">
        <f t="shared" si="18"/>
        <v>36</v>
      </c>
      <c r="E444" s="29">
        <f t="shared" si="19"/>
        <v>31.795200000000005</v>
      </c>
      <c r="F444" s="197">
        <f t="shared" si="20"/>
        <v>23.369644444444447</v>
      </c>
    </row>
    <row r="445" spans="1:6" x14ac:dyDescent="0.35">
      <c r="A445" s="221">
        <v>42054</v>
      </c>
      <c r="B445" s="223">
        <f>'Power and Disinfectant'!O423</f>
        <v>15.610277777777775</v>
      </c>
      <c r="C445">
        <v>10</v>
      </c>
      <c r="D445" s="28">
        <f t="shared" si="18"/>
        <v>36</v>
      </c>
      <c r="E445" s="29">
        <f t="shared" si="19"/>
        <v>31.795200000000005</v>
      </c>
      <c r="F445" s="197">
        <f t="shared" si="20"/>
        <v>16.18492222222223</v>
      </c>
    </row>
    <row r="446" spans="1:6" x14ac:dyDescent="0.35">
      <c r="A446" s="221">
        <v>42055</v>
      </c>
      <c r="B446" s="223">
        <f>'Power and Disinfectant'!O424</f>
        <v>4.7305555555555561</v>
      </c>
      <c r="C446">
        <v>10</v>
      </c>
      <c r="D446" s="28">
        <f t="shared" si="18"/>
        <v>36</v>
      </c>
      <c r="E446" s="29">
        <f t="shared" si="19"/>
        <v>31.795200000000005</v>
      </c>
      <c r="F446" s="197">
        <f t="shared" si="20"/>
        <v>27.064644444444447</v>
      </c>
    </row>
    <row r="447" spans="1:6" x14ac:dyDescent="0.35">
      <c r="A447" s="221">
        <v>42056</v>
      </c>
      <c r="B447" s="223">
        <f>'Power and Disinfectant'!O425</f>
        <v>4.32</v>
      </c>
      <c r="C447">
        <v>10</v>
      </c>
      <c r="D447" s="28">
        <f t="shared" si="18"/>
        <v>36</v>
      </c>
      <c r="E447" s="29">
        <f t="shared" si="19"/>
        <v>31.795200000000005</v>
      </c>
      <c r="F447" s="197">
        <f t="shared" si="20"/>
        <v>27.475200000000005</v>
      </c>
    </row>
    <row r="448" spans="1:6" x14ac:dyDescent="0.35">
      <c r="A448" s="221">
        <v>42057</v>
      </c>
      <c r="B448" s="223">
        <f>'Power and Disinfectant'!O426</f>
        <v>4.32</v>
      </c>
      <c r="C448">
        <v>10</v>
      </c>
      <c r="D448" s="28">
        <f t="shared" si="18"/>
        <v>36</v>
      </c>
      <c r="E448" s="29">
        <f t="shared" si="19"/>
        <v>31.795200000000005</v>
      </c>
      <c r="F448" s="197">
        <f t="shared" si="20"/>
        <v>27.475200000000005</v>
      </c>
    </row>
    <row r="449" spans="1:6" x14ac:dyDescent="0.35">
      <c r="A449" s="221">
        <v>42058</v>
      </c>
      <c r="B449" s="223">
        <f>'Power and Disinfectant'!O427</f>
        <v>4.32</v>
      </c>
      <c r="C449">
        <v>10</v>
      </c>
      <c r="D449" s="28">
        <f t="shared" si="18"/>
        <v>36</v>
      </c>
      <c r="E449" s="29">
        <f t="shared" si="19"/>
        <v>31.795200000000005</v>
      </c>
      <c r="F449" s="197">
        <f t="shared" si="20"/>
        <v>27.475200000000005</v>
      </c>
    </row>
    <row r="450" spans="1:6" x14ac:dyDescent="0.35">
      <c r="A450" s="221">
        <v>42059</v>
      </c>
      <c r="B450" s="223">
        <f>'Power and Disinfectant'!O428</f>
        <v>4.5252777777777782</v>
      </c>
      <c r="C450">
        <v>10</v>
      </c>
      <c r="D450" s="28">
        <f t="shared" si="18"/>
        <v>36</v>
      </c>
      <c r="E450" s="29">
        <f t="shared" si="19"/>
        <v>31.795200000000005</v>
      </c>
      <c r="F450" s="197">
        <f t="shared" si="20"/>
        <v>27.269922222222228</v>
      </c>
    </row>
    <row r="451" spans="1:6" x14ac:dyDescent="0.35">
      <c r="A451" s="221">
        <v>42060</v>
      </c>
      <c r="B451" s="223">
        <f>'Power and Disinfectant'!O429</f>
        <v>9.0413888888888874</v>
      </c>
      <c r="C451">
        <v>10</v>
      </c>
      <c r="D451" s="28">
        <f t="shared" si="18"/>
        <v>36</v>
      </c>
      <c r="E451" s="29">
        <f t="shared" si="19"/>
        <v>31.795200000000005</v>
      </c>
      <c r="F451" s="197">
        <f t="shared" si="20"/>
        <v>22.753811111111119</v>
      </c>
    </row>
    <row r="452" spans="1:6" x14ac:dyDescent="0.35">
      <c r="A452" s="221">
        <v>42061</v>
      </c>
      <c r="B452" s="223">
        <f>'Power and Disinfectant'!O430</f>
        <v>13.352222222222224</v>
      </c>
      <c r="C452">
        <v>10</v>
      </c>
      <c r="D452" s="28">
        <f t="shared" si="18"/>
        <v>36</v>
      </c>
      <c r="E452" s="29">
        <f t="shared" si="19"/>
        <v>31.795200000000005</v>
      </c>
      <c r="F452" s="197">
        <f t="shared" si="20"/>
        <v>18.442977777777781</v>
      </c>
    </row>
    <row r="453" spans="1:6" x14ac:dyDescent="0.35">
      <c r="A453" s="221">
        <v>42062</v>
      </c>
      <c r="B453" s="223">
        <f>'Power and Disinfectant'!O431</f>
        <v>4.7305555555555561</v>
      </c>
      <c r="C453">
        <v>10</v>
      </c>
      <c r="D453" s="28">
        <f t="shared" si="18"/>
        <v>36</v>
      </c>
      <c r="E453" s="29">
        <f t="shared" si="19"/>
        <v>31.795200000000005</v>
      </c>
      <c r="F453" s="197">
        <f t="shared" si="20"/>
        <v>27.064644444444447</v>
      </c>
    </row>
    <row r="454" spans="1:6" x14ac:dyDescent="0.35">
      <c r="A454" s="221">
        <v>42063</v>
      </c>
      <c r="B454" s="223">
        <f>'Power and Disinfectant'!O432</f>
        <v>4.32</v>
      </c>
      <c r="C454">
        <v>10</v>
      </c>
      <c r="D454" s="28">
        <f t="shared" si="18"/>
        <v>36</v>
      </c>
      <c r="E454" s="29">
        <f t="shared" si="19"/>
        <v>31.795200000000005</v>
      </c>
      <c r="F454" s="197">
        <f t="shared" si="20"/>
        <v>27.475200000000005</v>
      </c>
    </row>
    <row r="455" spans="1:6" x14ac:dyDescent="0.35">
      <c r="A455" s="221">
        <v>42064</v>
      </c>
      <c r="B455" s="223">
        <f>'Power and Disinfectant'!O433</f>
        <v>5.5516666666666667</v>
      </c>
      <c r="C455">
        <v>11.8</v>
      </c>
      <c r="D455" s="28">
        <f t="shared" si="18"/>
        <v>36</v>
      </c>
      <c r="E455" s="29">
        <f t="shared" si="19"/>
        <v>31.795200000000005</v>
      </c>
      <c r="F455" s="197">
        <f t="shared" si="20"/>
        <v>26.243533333333339</v>
      </c>
    </row>
    <row r="456" spans="1:6" x14ac:dyDescent="0.35">
      <c r="A456" s="221">
        <v>42065</v>
      </c>
      <c r="B456" s="223">
        <f>'Power and Disinfectant'!O434</f>
        <v>4.32</v>
      </c>
      <c r="C456">
        <v>11.8</v>
      </c>
      <c r="D456" s="28">
        <f t="shared" si="18"/>
        <v>36</v>
      </c>
      <c r="E456" s="29">
        <f t="shared" si="19"/>
        <v>31.795200000000005</v>
      </c>
      <c r="F456" s="197">
        <f t="shared" si="20"/>
        <v>27.475200000000005</v>
      </c>
    </row>
    <row r="457" spans="1:6" x14ac:dyDescent="0.35">
      <c r="A457" s="221">
        <v>42066</v>
      </c>
      <c r="B457" s="223">
        <f>'Power and Disinfectant'!O435</f>
        <v>4.32</v>
      </c>
      <c r="C457">
        <v>11.8</v>
      </c>
      <c r="D457" s="28">
        <f t="shared" si="18"/>
        <v>36</v>
      </c>
      <c r="E457" s="29">
        <f t="shared" si="19"/>
        <v>31.795200000000005</v>
      </c>
      <c r="F457" s="197">
        <f t="shared" si="20"/>
        <v>27.475200000000005</v>
      </c>
    </row>
    <row r="458" spans="1:6" x14ac:dyDescent="0.35">
      <c r="A458" s="221">
        <v>42067</v>
      </c>
      <c r="B458" s="223">
        <f>'Power and Disinfectant'!O436</f>
        <v>4.7305555555555561</v>
      </c>
      <c r="C458">
        <v>11.8</v>
      </c>
      <c r="D458" s="28">
        <f t="shared" si="18"/>
        <v>36</v>
      </c>
      <c r="E458" s="29">
        <f t="shared" si="19"/>
        <v>31.795200000000005</v>
      </c>
      <c r="F458" s="197">
        <f t="shared" si="20"/>
        <v>27.064644444444447</v>
      </c>
    </row>
    <row r="459" spans="1:6" x14ac:dyDescent="0.35">
      <c r="A459" s="221">
        <v>42068</v>
      </c>
      <c r="B459" s="223">
        <f>'Power and Disinfectant'!O437</f>
        <v>6.1675000000000004</v>
      </c>
      <c r="C459">
        <v>11.8</v>
      </c>
      <c r="D459" s="28">
        <f t="shared" si="18"/>
        <v>36</v>
      </c>
      <c r="E459" s="29">
        <f t="shared" si="19"/>
        <v>31.795200000000005</v>
      </c>
      <c r="F459" s="197">
        <f t="shared" si="20"/>
        <v>25.627700000000004</v>
      </c>
    </row>
    <row r="460" spans="1:6" x14ac:dyDescent="0.35">
      <c r="A460" s="221">
        <v>42069</v>
      </c>
      <c r="B460" s="223">
        <f>'Power and Disinfectant'!O438</f>
        <v>5.141111111111111</v>
      </c>
      <c r="C460">
        <v>11.8</v>
      </c>
      <c r="D460" s="28">
        <f t="shared" si="18"/>
        <v>36</v>
      </c>
      <c r="E460" s="29">
        <f t="shared" si="19"/>
        <v>31.795200000000005</v>
      </c>
      <c r="F460" s="197">
        <f t="shared" si="20"/>
        <v>26.654088888888893</v>
      </c>
    </row>
    <row r="461" spans="1:6" x14ac:dyDescent="0.35">
      <c r="A461" s="221">
        <v>42070</v>
      </c>
      <c r="B461" s="223">
        <f>'Power and Disinfectant'!O439</f>
        <v>4.32</v>
      </c>
      <c r="C461">
        <v>11.8</v>
      </c>
      <c r="D461" s="28">
        <f t="shared" si="18"/>
        <v>36</v>
      </c>
      <c r="E461" s="29">
        <f t="shared" si="19"/>
        <v>31.795200000000005</v>
      </c>
      <c r="F461" s="197">
        <f t="shared" si="20"/>
        <v>27.475200000000005</v>
      </c>
    </row>
    <row r="462" spans="1:6" x14ac:dyDescent="0.35">
      <c r="A462" s="221">
        <v>42071</v>
      </c>
      <c r="B462" s="223">
        <f>'Power and Disinfectant'!O440</f>
        <v>4.7305555555555561</v>
      </c>
      <c r="C462">
        <v>11.8</v>
      </c>
      <c r="D462" s="28">
        <f t="shared" si="18"/>
        <v>36</v>
      </c>
      <c r="E462" s="29">
        <f t="shared" si="19"/>
        <v>31.795200000000005</v>
      </c>
      <c r="F462" s="197">
        <f t="shared" si="20"/>
        <v>27.064644444444447</v>
      </c>
    </row>
    <row r="463" spans="1:6" x14ac:dyDescent="0.35">
      <c r="A463" s="221">
        <v>42072</v>
      </c>
      <c r="B463" s="223">
        <f>'Power and Disinfectant'!O441</f>
        <v>4.7305555555555561</v>
      </c>
      <c r="C463">
        <v>11.8</v>
      </c>
      <c r="D463" s="28">
        <f t="shared" si="18"/>
        <v>36</v>
      </c>
      <c r="E463" s="29">
        <f t="shared" si="19"/>
        <v>31.795200000000005</v>
      </c>
      <c r="F463" s="197">
        <f t="shared" si="20"/>
        <v>27.064644444444447</v>
      </c>
    </row>
    <row r="464" spans="1:6" x14ac:dyDescent="0.35">
      <c r="A464" s="221">
        <v>42073</v>
      </c>
      <c r="B464" s="223">
        <f>'Power and Disinfectant'!O442</f>
        <v>7.1938888888888881</v>
      </c>
      <c r="C464">
        <v>11.8</v>
      </c>
      <c r="D464" s="28">
        <f t="shared" si="18"/>
        <v>36</v>
      </c>
      <c r="E464" s="29">
        <f t="shared" si="19"/>
        <v>31.795200000000005</v>
      </c>
      <c r="F464" s="197">
        <f t="shared" si="20"/>
        <v>24.601311111111116</v>
      </c>
    </row>
    <row r="465" spans="1:6" x14ac:dyDescent="0.35">
      <c r="A465" s="221">
        <v>42074</v>
      </c>
      <c r="B465" s="223">
        <f>'Power and Disinfectant'!O443</f>
        <v>18.278888888888883</v>
      </c>
      <c r="C465">
        <v>11.8</v>
      </c>
      <c r="D465" s="28">
        <f t="shared" si="18"/>
        <v>36</v>
      </c>
      <c r="E465" s="29">
        <f t="shared" si="19"/>
        <v>31.795200000000005</v>
      </c>
      <c r="F465" s="197">
        <f t="shared" si="20"/>
        <v>13.516311111111122</v>
      </c>
    </row>
    <row r="466" spans="1:6" x14ac:dyDescent="0.35">
      <c r="A466" s="221">
        <v>42075</v>
      </c>
      <c r="B466" s="223">
        <f>'Power and Disinfectant'!O444</f>
        <v>13.146944444444445</v>
      </c>
      <c r="C466">
        <v>11.8</v>
      </c>
      <c r="D466" s="28">
        <f t="shared" si="18"/>
        <v>36</v>
      </c>
      <c r="E466" s="29">
        <f t="shared" si="19"/>
        <v>31.795200000000005</v>
      </c>
      <c r="F466" s="197">
        <f t="shared" si="20"/>
        <v>18.648255555555558</v>
      </c>
    </row>
    <row r="467" spans="1:6" x14ac:dyDescent="0.35">
      <c r="A467" s="221">
        <v>42076</v>
      </c>
      <c r="B467" s="223">
        <f>'Power and Disinfectant'!O445</f>
        <v>22.179166666666664</v>
      </c>
      <c r="C467">
        <v>11.8</v>
      </c>
      <c r="D467" s="28">
        <f t="shared" si="18"/>
        <v>36</v>
      </c>
      <c r="E467" s="29">
        <f t="shared" si="19"/>
        <v>31.795200000000005</v>
      </c>
      <c r="F467" s="197">
        <f t="shared" si="20"/>
        <v>9.6160333333333412</v>
      </c>
    </row>
    <row r="468" spans="1:6" x14ac:dyDescent="0.35">
      <c r="A468" s="221">
        <v>42077</v>
      </c>
      <c r="B468" s="223">
        <f>'Power and Disinfectant'!O446</f>
        <v>4.9358333333333331</v>
      </c>
      <c r="C468">
        <v>11.8</v>
      </c>
      <c r="D468" s="28">
        <f t="shared" si="18"/>
        <v>36</v>
      </c>
      <c r="E468" s="29">
        <f t="shared" si="19"/>
        <v>31.795200000000005</v>
      </c>
      <c r="F468" s="197">
        <f t="shared" si="20"/>
        <v>26.859366666666673</v>
      </c>
    </row>
    <row r="469" spans="1:6" x14ac:dyDescent="0.35">
      <c r="A469" s="221">
        <v>42078</v>
      </c>
      <c r="B469" s="223">
        <f>'Power and Disinfectant'!O447</f>
        <v>4.32</v>
      </c>
      <c r="C469">
        <v>11.8</v>
      </c>
      <c r="D469" s="28">
        <f t="shared" si="18"/>
        <v>36</v>
      </c>
      <c r="E469" s="29">
        <f t="shared" si="19"/>
        <v>31.795200000000005</v>
      </c>
      <c r="F469" s="197">
        <f t="shared" si="20"/>
        <v>27.475200000000005</v>
      </c>
    </row>
    <row r="470" spans="1:6" x14ac:dyDescent="0.35">
      <c r="A470" s="221">
        <v>42079</v>
      </c>
      <c r="B470" s="223">
        <f>'Power and Disinfectant'!O448</f>
        <v>4.32</v>
      </c>
      <c r="C470">
        <v>11.8</v>
      </c>
      <c r="D470" s="28">
        <f t="shared" si="18"/>
        <v>36</v>
      </c>
      <c r="E470" s="29">
        <f t="shared" si="19"/>
        <v>31.795200000000005</v>
      </c>
      <c r="F470" s="197">
        <f t="shared" si="20"/>
        <v>27.475200000000005</v>
      </c>
    </row>
    <row r="471" spans="1:6" x14ac:dyDescent="0.35">
      <c r="A471" s="221">
        <v>42080</v>
      </c>
      <c r="B471" s="223">
        <f>'Power and Disinfectant'!O449</f>
        <v>4.32</v>
      </c>
      <c r="C471">
        <v>11.8</v>
      </c>
      <c r="D471" s="28">
        <f t="shared" si="18"/>
        <v>36</v>
      </c>
      <c r="E471" s="29">
        <f t="shared" si="19"/>
        <v>31.795200000000005</v>
      </c>
      <c r="F471" s="197">
        <f t="shared" si="20"/>
        <v>27.475200000000005</v>
      </c>
    </row>
    <row r="472" spans="1:6" x14ac:dyDescent="0.35">
      <c r="A472" s="221">
        <v>42081</v>
      </c>
      <c r="B472" s="223">
        <f>'Power and Disinfectant'!O450</f>
        <v>29.979722222222222</v>
      </c>
      <c r="C472">
        <v>11.8</v>
      </c>
      <c r="D472" s="28">
        <f t="shared" si="18"/>
        <v>36</v>
      </c>
      <c r="E472" s="29">
        <f t="shared" si="19"/>
        <v>31.795200000000005</v>
      </c>
      <c r="F472" s="197">
        <f t="shared" si="20"/>
        <v>1.8154777777777831</v>
      </c>
    </row>
    <row r="473" spans="1:6" x14ac:dyDescent="0.35">
      <c r="A473" s="221">
        <v>42082</v>
      </c>
      <c r="B473" s="223">
        <f>'Power and Disinfectant'!O451</f>
        <v>29.979722222222222</v>
      </c>
      <c r="C473">
        <v>11.8</v>
      </c>
      <c r="D473" s="28">
        <f t="shared" si="18"/>
        <v>36</v>
      </c>
      <c r="E473" s="29">
        <f t="shared" si="19"/>
        <v>31.795200000000005</v>
      </c>
      <c r="F473" s="197">
        <f t="shared" si="20"/>
        <v>1.8154777777777831</v>
      </c>
    </row>
    <row r="474" spans="1:6" x14ac:dyDescent="0.35">
      <c r="A474" s="221">
        <v>42083</v>
      </c>
      <c r="B474" s="223">
        <f>'Power and Disinfectant'!O452</f>
        <v>29.979722222222222</v>
      </c>
      <c r="C474">
        <v>11.8</v>
      </c>
      <c r="D474" s="28">
        <f t="shared" si="18"/>
        <v>36</v>
      </c>
      <c r="E474" s="29">
        <f t="shared" si="19"/>
        <v>31.795200000000005</v>
      </c>
      <c r="F474" s="197">
        <f t="shared" si="20"/>
        <v>1.8154777777777831</v>
      </c>
    </row>
    <row r="475" spans="1:6" x14ac:dyDescent="0.35">
      <c r="A475" s="221">
        <v>42084</v>
      </c>
      <c r="B475" s="223">
        <f>'Power and Disinfectant'!O453</f>
        <v>4.32</v>
      </c>
      <c r="C475">
        <v>11.8</v>
      </c>
      <c r="D475" s="28">
        <f t="shared" si="18"/>
        <v>36</v>
      </c>
      <c r="E475" s="29">
        <f t="shared" si="19"/>
        <v>31.795200000000005</v>
      </c>
      <c r="F475" s="197">
        <f t="shared" si="20"/>
        <v>27.475200000000005</v>
      </c>
    </row>
    <row r="476" spans="1:6" x14ac:dyDescent="0.35">
      <c r="A476" s="221">
        <v>42085</v>
      </c>
      <c r="B476" s="223">
        <f>'Power and Disinfectant'!O454</f>
        <v>11.504722222222224</v>
      </c>
      <c r="C476">
        <v>11.8</v>
      </c>
      <c r="D476" s="28">
        <f t="shared" si="18"/>
        <v>36</v>
      </c>
      <c r="E476" s="29">
        <f t="shared" si="19"/>
        <v>31.795200000000005</v>
      </c>
      <c r="F476" s="197">
        <f t="shared" si="20"/>
        <v>20.290477777777781</v>
      </c>
    </row>
    <row r="477" spans="1:6" x14ac:dyDescent="0.35">
      <c r="A477" s="221">
        <v>42086</v>
      </c>
      <c r="B477" s="223">
        <f>'Power and Disinfectant'!O455</f>
        <v>14.173333333333334</v>
      </c>
      <c r="C477">
        <v>11.8</v>
      </c>
      <c r="D477" s="28">
        <f t="shared" si="18"/>
        <v>36</v>
      </c>
      <c r="E477" s="29">
        <f t="shared" si="19"/>
        <v>31.795200000000005</v>
      </c>
      <c r="F477" s="197">
        <f t="shared" si="20"/>
        <v>17.621866666666669</v>
      </c>
    </row>
    <row r="478" spans="1:6" x14ac:dyDescent="0.35">
      <c r="A478" s="221">
        <v>42087</v>
      </c>
      <c r="B478" s="223">
        <f>'Power and Disinfectant'!O456</f>
        <v>23.000277777777779</v>
      </c>
      <c r="C478">
        <v>11.8</v>
      </c>
      <c r="D478" s="28">
        <f t="shared" si="18"/>
        <v>36</v>
      </c>
      <c r="E478" s="29">
        <f t="shared" si="19"/>
        <v>31.795200000000005</v>
      </c>
      <c r="F478" s="197">
        <f t="shared" si="20"/>
        <v>8.7949222222222261</v>
      </c>
    </row>
    <row r="479" spans="1:6" x14ac:dyDescent="0.35">
      <c r="A479" s="221">
        <v>42088</v>
      </c>
      <c r="B479" s="223">
        <f>'Power and Disinfectant'!O457</f>
        <v>29.979722222222222</v>
      </c>
      <c r="C479">
        <v>11.8</v>
      </c>
      <c r="D479" s="28">
        <f t="shared" si="18"/>
        <v>36</v>
      </c>
      <c r="E479" s="29">
        <f t="shared" si="19"/>
        <v>31.795200000000005</v>
      </c>
      <c r="F479" s="197">
        <f t="shared" si="20"/>
        <v>1.8154777777777831</v>
      </c>
    </row>
    <row r="480" spans="1:6" x14ac:dyDescent="0.35">
      <c r="A480" s="221">
        <v>42089</v>
      </c>
      <c r="B480" s="223">
        <f>'Power and Disinfectant'!O458</f>
        <v>29.979722222222222</v>
      </c>
      <c r="C480">
        <v>11.8</v>
      </c>
      <c r="D480" s="28">
        <f t="shared" ref="D480:D543" si="21">IF(((C480*$B$7*3600*$B$3*$B$2)*$B$4)*$B$11/1000000&gt;$B$12,$B$12,((C480*$B$7*3600*$B$3)*$B$4*$B$2)*$B$11/1000000)</f>
        <v>36</v>
      </c>
      <c r="E480" s="29">
        <f t="shared" ref="E480:E543" si="22">D480*0.92*0.96</f>
        <v>31.795200000000005</v>
      </c>
      <c r="F480" s="197">
        <f t="shared" ref="F480:F543" si="23">IF(E480-B480&lt;0,0,E480-B480)</f>
        <v>1.8154777777777831</v>
      </c>
    </row>
    <row r="481" spans="1:6" x14ac:dyDescent="0.35">
      <c r="A481" s="221">
        <v>42090</v>
      </c>
      <c r="B481" s="223">
        <f>'Power and Disinfectant'!O459</f>
        <v>29.979722222222222</v>
      </c>
      <c r="C481">
        <v>11.8</v>
      </c>
      <c r="D481" s="28">
        <f t="shared" si="21"/>
        <v>36</v>
      </c>
      <c r="E481" s="29">
        <f t="shared" si="22"/>
        <v>31.795200000000005</v>
      </c>
      <c r="F481" s="197">
        <f t="shared" si="23"/>
        <v>1.8154777777777831</v>
      </c>
    </row>
    <row r="482" spans="1:6" x14ac:dyDescent="0.35">
      <c r="A482" s="221">
        <v>42091</v>
      </c>
      <c r="B482" s="223">
        <f>'Power and Disinfectant'!O460</f>
        <v>29.979722222222222</v>
      </c>
      <c r="C482">
        <v>11.8</v>
      </c>
      <c r="D482" s="28">
        <f t="shared" si="21"/>
        <v>36</v>
      </c>
      <c r="E482" s="29">
        <f t="shared" si="22"/>
        <v>31.795200000000005</v>
      </c>
      <c r="F482" s="197">
        <f t="shared" si="23"/>
        <v>1.8154777777777831</v>
      </c>
    </row>
    <row r="483" spans="1:6" x14ac:dyDescent="0.35">
      <c r="A483" s="221">
        <v>42092</v>
      </c>
      <c r="B483" s="223">
        <f>'Power and Disinfectant'!O461</f>
        <v>14.58388888888889</v>
      </c>
      <c r="C483">
        <v>11.8</v>
      </c>
      <c r="D483" s="28">
        <f t="shared" si="21"/>
        <v>36</v>
      </c>
      <c r="E483" s="29">
        <f t="shared" si="22"/>
        <v>31.795200000000005</v>
      </c>
      <c r="F483" s="197">
        <f t="shared" si="23"/>
        <v>17.211311111111115</v>
      </c>
    </row>
    <row r="484" spans="1:6" x14ac:dyDescent="0.35">
      <c r="A484" s="221">
        <v>42093</v>
      </c>
      <c r="B484" s="223">
        <f>'Power and Disinfectant'!O462</f>
        <v>29.979722222222222</v>
      </c>
      <c r="C484">
        <v>11.8</v>
      </c>
      <c r="D484" s="28">
        <f t="shared" si="21"/>
        <v>36</v>
      </c>
      <c r="E484" s="29">
        <f t="shared" si="22"/>
        <v>31.795200000000005</v>
      </c>
      <c r="F484" s="197">
        <f t="shared" si="23"/>
        <v>1.8154777777777831</v>
      </c>
    </row>
    <row r="485" spans="1:6" x14ac:dyDescent="0.35">
      <c r="A485" s="221">
        <v>42094</v>
      </c>
      <c r="B485" s="223">
        <f>'Power and Disinfectant'!O463</f>
        <v>16.226111111111113</v>
      </c>
      <c r="C485">
        <v>11.8</v>
      </c>
      <c r="D485" s="28">
        <f t="shared" si="21"/>
        <v>36</v>
      </c>
      <c r="E485" s="29">
        <f t="shared" si="22"/>
        <v>31.795200000000005</v>
      </c>
      <c r="F485" s="197">
        <f t="shared" si="23"/>
        <v>15.569088888888892</v>
      </c>
    </row>
    <row r="486" spans="1:6" x14ac:dyDescent="0.35">
      <c r="A486" s="221">
        <v>42095</v>
      </c>
      <c r="B486" s="223">
        <f>'Power and Disinfectant'!O464</f>
        <v>4.32</v>
      </c>
      <c r="C486">
        <v>13.6</v>
      </c>
      <c r="D486" s="28">
        <f t="shared" si="21"/>
        <v>36</v>
      </c>
      <c r="E486" s="29">
        <f t="shared" si="22"/>
        <v>31.795200000000005</v>
      </c>
      <c r="F486" s="197">
        <f t="shared" si="23"/>
        <v>27.475200000000005</v>
      </c>
    </row>
    <row r="487" spans="1:6" x14ac:dyDescent="0.35">
      <c r="A487" s="221">
        <v>42096</v>
      </c>
      <c r="B487" s="223">
        <f>'Power and Disinfectant'!O465</f>
        <v>29.979722222222222</v>
      </c>
      <c r="C487">
        <v>13.6</v>
      </c>
      <c r="D487" s="28">
        <f t="shared" si="21"/>
        <v>36</v>
      </c>
      <c r="E487" s="29">
        <f t="shared" si="22"/>
        <v>31.795200000000005</v>
      </c>
      <c r="F487" s="197">
        <f t="shared" si="23"/>
        <v>1.8154777777777831</v>
      </c>
    </row>
    <row r="488" spans="1:6" x14ac:dyDescent="0.35">
      <c r="A488" s="221">
        <v>42097</v>
      </c>
      <c r="B488" s="223">
        <f>'Power and Disinfectant'!O466</f>
        <v>13.557499999999999</v>
      </c>
      <c r="C488">
        <v>13.6</v>
      </c>
      <c r="D488" s="28">
        <f t="shared" si="21"/>
        <v>36</v>
      </c>
      <c r="E488" s="29">
        <f t="shared" si="22"/>
        <v>31.795200000000005</v>
      </c>
      <c r="F488" s="197">
        <f t="shared" si="23"/>
        <v>18.237700000000004</v>
      </c>
    </row>
    <row r="489" spans="1:6" x14ac:dyDescent="0.35">
      <c r="A489" s="221">
        <v>42098</v>
      </c>
      <c r="B489" s="223">
        <f>'Power and Disinfectant'!O467</f>
        <v>12.94166666666667</v>
      </c>
      <c r="C489">
        <v>13.6</v>
      </c>
      <c r="D489" s="28">
        <f t="shared" si="21"/>
        <v>36</v>
      </c>
      <c r="E489" s="29">
        <f t="shared" si="22"/>
        <v>31.795200000000005</v>
      </c>
      <c r="F489" s="197">
        <f t="shared" si="23"/>
        <v>18.853533333333335</v>
      </c>
    </row>
    <row r="490" spans="1:6" x14ac:dyDescent="0.35">
      <c r="A490" s="221">
        <v>42099</v>
      </c>
      <c r="B490" s="223">
        <f>'Power and Disinfectant'!O468</f>
        <v>4.9358333333333331</v>
      </c>
      <c r="C490">
        <v>13.6</v>
      </c>
      <c r="D490" s="28">
        <f t="shared" si="21"/>
        <v>36</v>
      </c>
      <c r="E490" s="29">
        <f t="shared" si="22"/>
        <v>31.795200000000005</v>
      </c>
      <c r="F490" s="197">
        <f t="shared" si="23"/>
        <v>26.859366666666673</v>
      </c>
    </row>
    <row r="491" spans="1:6" x14ac:dyDescent="0.35">
      <c r="A491" s="221">
        <v>42100</v>
      </c>
      <c r="B491" s="223">
        <f>'Power and Disinfectant'!O469</f>
        <v>4.32</v>
      </c>
      <c r="C491">
        <v>13.6</v>
      </c>
      <c r="D491" s="28">
        <f t="shared" si="21"/>
        <v>36</v>
      </c>
      <c r="E491" s="29">
        <f t="shared" si="22"/>
        <v>31.795200000000005</v>
      </c>
      <c r="F491" s="197">
        <f t="shared" si="23"/>
        <v>27.475200000000005</v>
      </c>
    </row>
    <row r="492" spans="1:6" x14ac:dyDescent="0.35">
      <c r="A492" s="221">
        <v>42101</v>
      </c>
      <c r="B492" s="223">
        <f>'Power and Disinfectant'!O470</f>
        <v>4.32</v>
      </c>
      <c r="C492">
        <v>13.6</v>
      </c>
      <c r="D492" s="28">
        <f t="shared" si="21"/>
        <v>36</v>
      </c>
      <c r="E492" s="29">
        <f t="shared" si="22"/>
        <v>31.795200000000005</v>
      </c>
      <c r="F492" s="197">
        <f t="shared" si="23"/>
        <v>27.475200000000005</v>
      </c>
    </row>
    <row r="493" spans="1:6" x14ac:dyDescent="0.35">
      <c r="A493" s="221">
        <v>42102</v>
      </c>
      <c r="B493" s="223">
        <f>'Power and Disinfectant'!O471</f>
        <v>4.32</v>
      </c>
      <c r="C493">
        <v>13.6</v>
      </c>
      <c r="D493" s="28">
        <f t="shared" si="21"/>
        <v>36</v>
      </c>
      <c r="E493" s="29">
        <f t="shared" si="22"/>
        <v>31.795200000000005</v>
      </c>
      <c r="F493" s="197">
        <f t="shared" si="23"/>
        <v>27.475200000000005</v>
      </c>
    </row>
    <row r="494" spans="1:6" x14ac:dyDescent="0.35">
      <c r="A494" s="221">
        <v>42103</v>
      </c>
      <c r="B494" s="223">
        <f>'Power and Disinfectant'!O472</f>
        <v>7.6044444444444448</v>
      </c>
      <c r="C494">
        <v>13.6</v>
      </c>
      <c r="D494" s="28">
        <f t="shared" si="21"/>
        <v>36</v>
      </c>
      <c r="E494" s="29">
        <f t="shared" si="22"/>
        <v>31.795200000000005</v>
      </c>
      <c r="F494" s="197">
        <f t="shared" si="23"/>
        <v>24.190755555555562</v>
      </c>
    </row>
    <row r="495" spans="1:6" x14ac:dyDescent="0.35">
      <c r="A495" s="221">
        <v>42104</v>
      </c>
      <c r="B495" s="223">
        <f>'Power and Disinfectant'!O473</f>
        <v>29.979722222222222</v>
      </c>
      <c r="C495">
        <v>13.6</v>
      </c>
      <c r="D495" s="28">
        <f t="shared" si="21"/>
        <v>36</v>
      </c>
      <c r="E495" s="29">
        <f t="shared" si="22"/>
        <v>31.795200000000005</v>
      </c>
      <c r="F495" s="197">
        <f t="shared" si="23"/>
        <v>1.8154777777777831</v>
      </c>
    </row>
    <row r="496" spans="1:6" x14ac:dyDescent="0.35">
      <c r="A496" s="221">
        <v>42105</v>
      </c>
      <c r="B496" s="223">
        <f>'Power and Disinfectant'!O474</f>
        <v>13.762777777777776</v>
      </c>
      <c r="C496">
        <v>13.6</v>
      </c>
      <c r="D496" s="28">
        <f t="shared" si="21"/>
        <v>36</v>
      </c>
      <c r="E496" s="29">
        <f t="shared" si="22"/>
        <v>31.795200000000005</v>
      </c>
      <c r="F496" s="197">
        <f t="shared" si="23"/>
        <v>18.03242222222223</v>
      </c>
    </row>
    <row r="497" spans="1:6" x14ac:dyDescent="0.35">
      <c r="A497" s="221">
        <v>42106</v>
      </c>
      <c r="B497" s="223">
        <f>'Power and Disinfectant'!O475</f>
        <v>29.363888888888887</v>
      </c>
      <c r="C497">
        <v>13.6</v>
      </c>
      <c r="D497" s="28">
        <f t="shared" si="21"/>
        <v>36</v>
      </c>
      <c r="E497" s="29">
        <f t="shared" si="22"/>
        <v>31.795200000000005</v>
      </c>
      <c r="F497" s="197">
        <f t="shared" si="23"/>
        <v>2.4313111111111176</v>
      </c>
    </row>
    <row r="498" spans="1:6" x14ac:dyDescent="0.35">
      <c r="A498" s="221">
        <v>42107</v>
      </c>
      <c r="B498" s="223">
        <f>'Power and Disinfectant'!O476</f>
        <v>20.947499999999994</v>
      </c>
      <c r="C498">
        <v>13.6</v>
      </c>
      <c r="D498" s="28">
        <f t="shared" si="21"/>
        <v>36</v>
      </c>
      <c r="E498" s="29">
        <f t="shared" si="22"/>
        <v>31.795200000000005</v>
      </c>
      <c r="F498" s="197">
        <f t="shared" si="23"/>
        <v>10.84770000000001</v>
      </c>
    </row>
    <row r="499" spans="1:6" x14ac:dyDescent="0.35">
      <c r="A499" s="221">
        <v>42108</v>
      </c>
      <c r="B499" s="223">
        <f>'Power and Disinfectant'!O477</f>
        <v>5.859583333333334</v>
      </c>
      <c r="C499">
        <v>13.6</v>
      </c>
      <c r="D499" s="28">
        <f t="shared" si="21"/>
        <v>36</v>
      </c>
      <c r="E499" s="29">
        <f t="shared" si="22"/>
        <v>31.795200000000005</v>
      </c>
      <c r="F499" s="197">
        <f t="shared" si="23"/>
        <v>25.935616666666672</v>
      </c>
    </row>
    <row r="500" spans="1:6" x14ac:dyDescent="0.35">
      <c r="A500" s="221">
        <v>42109</v>
      </c>
      <c r="B500" s="223">
        <f>'Power and Disinfectant'!O478</f>
        <v>29.979722222222222</v>
      </c>
      <c r="C500">
        <v>13.6</v>
      </c>
      <c r="D500" s="28">
        <f t="shared" si="21"/>
        <v>36</v>
      </c>
      <c r="E500" s="29">
        <f t="shared" si="22"/>
        <v>31.795200000000005</v>
      </c>
      <c r="F500" s="197">
        <f t="shared" si="23"/>
        <v>1.8154777777777831</v>
      </c>
    </row>
    <row r="501" spans="1:6" x14ac:dyDescent="0.35">
      <c r="A501" s="221">
        <v>42110</v>
      </c>
      <c r="B501" s="223">
        <f>'Power and Disinfectant'!O479</f>
        <v>7.3991666666666669</v>
      </c>
      <c r="C501">
        <v>13.6</v>
      </c>
      <c r="D501" s="28">
        <f t="shared" si="21"/>
        <v>36</v>
      </c>
      <c r="E501" s="29">
        <f t="shared" si="22"/>
        <v>31.795200000000005</v>
      </c>
      <c r="F501" s="197">
        <f t="shared" si="23"/>
        <v>24.396033333333339</v>
      </c>
    </row>
    <row r="502" spans="1:6" x14ac:dyDescent="0.35">
      <c r="A502" s="221">
        <v>42111</v>
      </c>
      <c r="B502" s="223">
        <f>'Power and Disinfectant'!O480</f>
        <v>4.32</v>
      </c>
      <c r="C502">
        <v>13.6</v>
      </c>
      <c r="D502" s="28">
        <f t="shared" si="21"/>
        <v>36</v>
      </c>
      <c r="E502" s="29">
        <f t="shared" si="22"/>
        <v>31.795200000000005</v>
      </c>
      <c r="F502" s="197">
        <f t="shared" si="23"/>
        <v>27.475200000000005</v>
      </c>
    </row>
    <row r="503" spans="1:6" x14ac:dyDescent="0.35">
      <c r="A503" s="221">
        <v>42112</v>
      </c>
      <c r="B503" s="223">
        <f>'Power and Disinfectant'!O481</f>
        <v>4.32</v>
      </c>
      <c r="C503">
        <v>13.6</v>
      </c>
      <c r="D503" s="28">
        <f t="shared" si="21"/>
        <v>36</v>
      </c>
      <c r="E503" s="29">
        <f t="shared" si="22"/>
        <v>31.795200000000005</v>
      </c>
      <c r="F503" s="197">
        <f t="shared" si="23"/>
        <v>27.475200000000005</v>
      </c>
    </row>
    <row r="504" spans="1:6" x14ac:dyDescent="0.35">
      <c r="A504" s="221">
        <v>42113</v>
      </c>
      <c r="B504" s="223">
        <f>'Power and Disinfectant'!O482</f>
        <v>4.32</v>
      </c>
      <c r="C504">
        <v>13.6</v>
      </c>
      <c r="D504" s="28">
        <f t="shared" si="21"/>
        <v>36</v>
      </c>
      <c r="E504" s="29">
        <f t="shared" si="22"/>
        <v>31.795200000000005</v>
      </c>
      <c r="F504" s="197">
        <f t="shared" si="23"/>
        <v>27.475200000000005</v>
      </c>
    </row>
    <row r="505" spans="1:6" x14ac:dyDescent="0.35">
      <c r="A505" s="221">
        <v>42114</v>
      </c>
      <c r="B505" s="223">
        <f>'Power and Disinfectant'!O483</f>
        <v>5.4490277777777774</v>
      </c>
      <c r="C505">
        <v>13.6</v>
      </c>
      <c r="D505" s="28">
        <f t="shared" si="21"/>
        <v>36</v>
      </c>
      <c r="E505" s="29">
        <f t="shared" si="22"/>
        <v>31.795200000000005</v>
      </c>
      <c r="F505" s="197">
        <f t="shared" si="23"/>
        <v>26.346172222222229</v>
      </c>
    </row>
    <row r="506" spans="1:6" x14ac:dyDescent="0.35">
      <c r="A506" s="221">
        <v>42115</v>
      </c>
      <c r="B506" s="223">
        <f>'Power and Disinfectant'!O484</f>
        <v>4.7305555555555561</v>
      </c>
      <c r="C506">
        <v>13.6</v>
      </c>
      <c r="D506" s="28">
        <f t="shared" si="21"/>
        <v>36</v>
      </c>
      <c r="E506" s="29">
        <f t="shared" si="22"/>
        <v>31.795200000000005</v>
      </c>
      <c r="F506" s="197">
        <f t="shared" si="23"/>
        <v>27.064644444444447</v>
      </c>
    </row>
    <row r="507" spans="1:6" x14ac:dyDescent="0.35">
      <c r="A507" s="221">
        <v>42116</v>
      </c>
      <c r="B507" s="223">
        <f>'Power and Disinfectant'!O485</f>
        <v>12.736388888888886</v>
      </c>
      <c r="C507">
        <v>13.6</v>
      </c>
      <c r="D507" s="28">
        <f t="shared" si="21"/>
        <v>36</v>
      </c>
      <c r="E507" s="29">
        <f t="shared" si="22"/>
        <v>31.795200000000005</v>
      </c>
      <c r="F507" s="197">
        <f t="shared" si="23"/>
        <v>19.058811111111119</v>
      </c>
    </row>
    <row r="508" spans="1:6" x14ac:dyDescent="0.35">
      <c r="A508" s="221">
        <v>42117</v>
      </c>
      <c r="B508" s="223">
        <f>'Power and Disinfectant'!O486</f>
        <v>12.94166666666667</v>
      </c>
      <c r="C508">
        <v>13.6</v>
      </c>
      <c r="D508" s="28">
        <f t="shared" si="21"/>
        <v>36</v>
      </c>
      <c r="E508" s="29">
        <f t="shared" si="22"/>
        <v>31.795200000000005</v>
      </c>
      <c r="F508" s="197">
        <f t="shared" si="23"/>
        <v>18.853533333333335</v>
      </c>
    </row>
    <row r="509" spans="1:6" x14ac:dyDescent="0.35">
      <c r="A509" s="221">
        <v>42118</v>
      </c>
      <c r="B509" s="223">
        <f>'Power and Disinfectant'!O487</f>
        <v>6.1675000000000004</v>
      </c>
      <c r="C509">
        <v>13.6</v>
      </c>
      <c r="D509" s="28">
        <f t="shared" si="21"/>
        <v>36</v>
      </c>
      <c r="E509" s="29">
        <f t="shared" si="22"/>
        <v>31.795200000000005</v>
      </c>
      <c r="F509" s="197">
        <f t="shared" si="23"/>
        <v>25.627700000000004</v>
      </c>
    </row>
    <row r="510" spans="1:6" x14ac:dyDescent="0.35">
      <c r="A510" s="221">
        <v>42119</v>
      </c>
      <c r="B510" s="223">
        <f>'Power and Disinfectant'!O488</f>
        <v>4.32</v>
      </c>
      <c r="C510">
        <v>13.6</v>
      </c>
      <c r="D510" s="28">
        <f t="shared" si="21"/>
        <v>36</v>
      </c>
      <c r="E510" s="29">
        <f t="shared" si="22"/>
        <v>31.795200000000005</v>
      </c>
      <c r="F510" s="197">
        <f t="shared" si="23"/>
        <v>27.475200000000005</v>
      </c>
    </row>
    <row r="511" spans="1:6" x14ac:dyDescent="0.35">
      <c r="A511" s="221">
        <v>42120</v>
      </c>
      <c r="B511" s="223">
        <f>'Power and Disinfectant'!O489</f>
        <v>8.6308333333333351</v>
      </c>
      <c r="C511">
        <v>13.6</v>
      </c>
      <c r="D511" s="28">
        <f t="shared" si="21"/>
        <v>36</v>
      </c>
      <c r="E511" s="29">
        <f t="shared" si="22"/>
        <v>31.795200000000005</v>
      </c>
      <c r="F511" s="197">
        <f t="shared" si="23"/>
        <v>23.16436666666667</v>
      </c>
    </row>
    <row r="512" spans="1:6" x14ac:dyDescent="0.35">
      <c r="A512" s="221">
        <v>42121</v>
      </c>
      <c r="B512" s="223">
        <f>'Power and Disinfectant'!O490</f>
        <v>27.311111111111103</v>
      </c>
      <c r="C512">
        <v>13.6</v>
      </c>
      <c r="D512" s="28">
        <f t="shared" si="21"/>
        <v>36</v>
      </c>
      <c r="E512" s="29">
        <f t="shared" si="22"/>
        <v>31.795200000000005</v>
      </c>
      <c r="F512" s="197">
        <f t="shared" si="23"/>
        <v>4.4840888888889019</v>
      </c>
    </row>
    <row r="513" spans="1:6" x14ac:dyDescent="0.35">
      <c r="A513" s="221">
        <v>42122</v>
      </c>
      <c r="B513" s="223">
        <f>'Power and Disinfectant'!O491</f>
        <v>20.126388888888886</v>
      </c>
      <c r="C513">
        <v>13.6</v>
      </c>
      <c r="D513" s="28">
        <f t="shared" si="21"/>
        <v>36</v>
      </c>
      <c r="E513" s="29">
        <f t="shared" si="22"/>
        <v>31.795200000000005</v>
      </c>
      <c r="F513" s="197">
        <f t="shared" si="23"/>
        <v>11.668811111111118</v>
      </c>
    </row>
    <row r="514" spans="1:6" x14ac:dyDescent="0.35">
      <c r="A514" s="221">
        <v>42123</v>
      </c>
      <c r="B514" s="223">
        <f>'Power and Disinfectant'!O492</f>
        <v>29.979722222222222</v>
      </c>
      <c r="C514">
        <v>13.6</v>
      </c>
      <c r="D514" s="28">
        <f t="shared" si="21"/>
        <v>36</v>
      </c>
      <c r="E514" s="29">
        <f t="shared" si="22"/>
        <v>31.795200000000005</v>
      </c>
      <c r="F514" s="197">
        <f t="shared" si="23"/>
        <v>1.8154777777777831</v>
      </c>
    </row>
    <row r="515" spans="1:6" x14ac:dyDescent="0.35">
      <c r="A515" s="221">
        <v>42124</v>
      </c>
      <c r="B515" s="223">
        <f>'Power and Disinfectant'!O493</f>
        <v>9.2466666666666679</v>
      </c>
      <c r="C515">
        <v>13.6</v>
      </c>
      <c r="D515" s="28">
        <f t="shared" si="21"/>
        <v>36</v>
      </c>
      <c r="E515" s="29">
        <f t="shared" si="22"/>
        <v>31.795200000000005</v>
      </c>
      <c r="F515" s="197">
        <f t="shared" si="23"/>
        <v>22.548533333333339</v>
      </c>
    </row>
    <row r="516" spans="1:6" x14ac:dyDescent="0.35">
      <c r="A516" s="221">
        <v>42125</v>
      </c>
      <c r="B516" s="223">
        <f>'Power and Disinfectant'!O494</f>
        <v>5.141111111111111</v>
      </c>
      <c r="C516">
        <v>15.3</v>
      </c>
      <c r="D516" s="28">
        <f t="shared" si="21"/>
        <v>36</v>
      </c>
      <c r="E516" s="29">
        <f t="shared" si="22"/>
        <v>31.795200000000005</v>
      </c>
      <c r="F516" s="197">
        <f t="shared" si="23"/>
        <v>26.654088888888893</v>
      </c>
    </row>
    <row r="517" spans="1:6" x14ac:dyDescent="0.35">
      <c r="A517" s="221">
        <v>42126</v>
      </c>
      <c r="B517" s="223">
        <f>'Power and Disinfectant'!O495</f>
        <v>4.32</v>
      </c>
      <c r="C517">
        <v>15.3</v>
      </c>
      <c r="D517" s="28">
        <f t="shared" si="21"/>
        <v>36</v>
      </c>
      <c r="E517" s="29">
        <f t="shared" si="22"/>
        <v>31.795200000000005</v>
      </c>
      <c r="F517" s="197">
        <f t="shared" si="23"/>
        <v>27.475200000000005</v>
      </c>
    </row>
    <row r="518" spans="1:6" x14ac:dyDescent="0.35">
      <c r="A518" s="221">
        <v>42127</v>
      </c>
      <c r="B518" s="223">
        <f>'Power and Disinfectant'!O496</f>
        <v>4.32</v>
      </c>
      <c r="C518">
        <v>15.3</v>
      </c>
      <c r="D518" s="28">
        <f t="shared" si="21"/>
        <v>36</v>
      </c>
      <c r="E518" s="29">
        <f t="shared" si="22"/>
        <v>31.795200000000005</v>
      </c>
      <c r="F518" s="197">
        <f t="shared" si="23"/>
        <v>27.475200000000005</v>
      </c>
    </row>
    <row r="519" spans="1:6" x14ac:dyDescent="0.35">
      <c r="A519" s="221">
        <v>42128</v>
      </c>
      <c r="B519" s="223">
        <f>'Power and Disinfectant'!O497</f>
        <v>24.642500000000005</v>
      </c>
      <c r="C519">
        <v>15.3</v>
      </c>
      <c r="D519" s="28">
        <f t="shared" si="21"/>
        <v>36</v>
      </c>
      <c r="E519" s="29">
        <f t="shared" si="22"/>
        <v>31.795200000000005</v>
      </c>
      <c r="F519" s="197">
        <f t="shared" si="23"/>
        <v>7.1526999999999994</v>
      </c>
    </row>
    <row r="520" spans="1:6" x14ac:dyDescent="0.35">
      <c r="A520" s="221">
        <v>42129</v>
      </c>
      <c r="B520" s="223">
        <f>'Power and Disinfectant'!O498</f>
        <v>4.7305555555555561</v>
      </c>
      <c r="C520">
        <v>15.3</v>
      </c>
      <c r="D520" s="28">
        <f t="shared" si="21"/>
        <v>36</v>
      </c>
      <c r="E520" s="29">
        <f t="shared" si="22"/>
        <v>31.795200000000005</v>
      </c>
      <c r="F520" s="197">
        <f t="shared" si="23"/>
        <v>27.064644444444447</v>
      </c>
    </row>
    <row r="521" spans="1:6" x14ac:dyDescent="0.35">
      <c r="A521" s="221">
        <v>42130</v>
      </c>
      <c r="B521" s="223">
        <f>'Power and Disinfectant'!O499</f>
        <v>4.32</v>
      </c>
      <c r="C521">
        <v>15.3</v>
      </c>
      <c r="D521" s="28">
        <f t="shared" si="21"/>
        <v>36</v>
      </c>
      <c r="E521" s="29">
        <f t="shared" si="22"/>
        <v>31.795200000000005</v>
      </c>
      <c r="F521" s="197">
        <f t="shared" si="23"/>
        <v>27.475200000000005</v>
      </c>
    </row>
    <row r="522" spans="1:6" x14ac:dyDescent="0.35">
      <c r="A522" s="221">
        <v>42131</v>
      </c>
      <c r="B522" s="223">
        <f>'Power and Disinfectant'!O500</f>
        <v>4.32</v>
      </c>
      <c r="C522">
        <v>15.3</v>
      </c>
      <c r="D522" s="28">
        <f t="shared" si="21"/>
        <v>36</v>
      </c>
      <c r="E522" s="29">
        <f t="shared" si="22"/>
        <v>31.795200000000005</v>
      </c>
      <c r="F522" s="197">
        <f t="shared" si="23"/>
        <v>27.475200000000005</v>
      </c>
    </row>
    <row r="523" spans="1:6" x14ac:dyDescent="0.35">
      <c r="A523" s="221">
        <v>42132</v>
      </c>
      <c r="B523" s="223">
        <f>'Power and Disinfectant'!O501</f>
        <v>4.32</v>
      </c>
      <c r="C523">
        <v>15.3</v>
      </c>
      <c r="D523" s="28">
        <f t="shared" si="21"/>
        <v>36</v>
      </c>
      <c r="E523" s="29">
        <f t="shared" si="22"/>
        <v>31.795200000000005</v>
      </c>
      <c r="F523" s="197">
        <f t="shared" si="23"/>
        <v>27.475200000000005</v>
      </c>
    </row>
    <row r="524" spans="1:6" x14ac:dyDescent="0.35">
      <c r="A524" s="221">
        <v>42133</v>
      </c>
      <c r="B524" s="223">
        <f>'Power and Disinfectant'!O502</f>
        <v>4.32</v>
      </c>
      <c r="C524">
        <v>15.3</v>
      </c>
      <c r="D524" s="28">
        <f t="shared" si="21"/>
        <v>36</v>
      </c>
      <c r="E524" s="29">
        <f t="shared" si="22"/>
        <v>31.795200000000005</v>
      </c>
      <c r="F524" s="197">
        <f t="shared" si="23"/>
        <v>27.475200000000005</v>
      </c>
    </row>
    <row r="525" spans="1:6" x14ac:dyDescent="0.35">
      <c r="A525" s="221">
        <v>42134</v>
      </c>
      <c r="B525" s="223">
        <f>'Power and Disinfectant'!O503</f>
        <v>4.7305555555555561</v>
      </c>
      <c r="C525">
        <v>15.3</v>
      </c>
      <c r="D525" s="28">
        <f t="shared" si="21"/>
        <v>36</v>
      </c>
      <c r="E525" s="29">
        <f t="shared" si="22"/>
        <v>31.795200000000005</v>
      </c>
      <c r="F525" s="197">
        <f t="shared" si="23"/>
        <v>27.064644444444447</v>
      </c>
    </row>
    <row r="526" spans="1:6" x14ac:dyDescent="0.35">
      <c r="A526" s="221">
        <v>42135</v>
      </c>
      <c r="B526" s="223">
        <f>'Power and Disinfectant'!O504</f>
        <v>4.32</v>
      </c>
      <c r="C526">
        <v>15.3</v>
      </c>
      <c r="D526" s="28">
        <f t="shared" si="21"/>
        <v>36</v>
      </c>
      <c r="E526" s="29">
        <f t="shared" si="22"/>
        <v>31.795200000000005</v>
      </c>
      <c r="F526" s="197">
        <f t="shared" si="23"/>
        <v>27.475200000000005</v>
      </c>
    </row>
    <row r="527" spans="1:6" x14ac:dyDescent="0.35">
      <c r="A527" s="221">
        <v>42136</v>
      </c>
      <c r="B527" s="223">
        <f>'Power and Disinfectant'!O505</f>
        <v>4.32</v>
      </c>
      <c r="C527">
        <v>15.3</v>
      </c>
      <c r="D527" s="28">
        <f t="shared" si="21"/>
        <v>36</v>
      </c>
      <c r="E527" s="29">
        <f t="shared" si="22"/>
        <v>31.795200000000005</v>
      </c>
      <c r="F527" s="197">
        <f t="shared" si="23"/>
        <v>27.475200000000005</v>
      </c>
    </row>
    <row r="528" spans="1:6" x14ac:dyDescent="0.35">
      <c r="A528" s="221">
        <v>42137</v>
      </c>
      <c r="B528" s="223">
        <f>'Power and Disinfectant'!O506</f>
        <v>4.32</v>
      </c>
      <c r="C528">
        <v>15.3</v>
      </c>
      <c r="D528" s="28">
        <f t="shared" si="21"/>
        <v>36</v>
      </c>
      <c r="E528" s="29">
        <f t="shared" si="22"/>
        <v>31.795200000000005</v>
      </c>
      <c r="F528" s="197">
        <f t="shared" si="23"/>
        <v>27.475200000000005</v>
      </c>
    </row>
    <row r="529" spans="1:6" x14ac:dyDescent="0.35">
      <c r="A529" s="221">
        <v>42138</v>
      </c>
      <c r="B529" s="223">
        <f>'Power and Disinfectant'!O507</f>
        <v>4.32</v>
      </c>
      <c r="C529">
        <v>15.3</v>
      </c>
      <c r="D529" s="28">
        <f t="shared" si="21"/>
        <v>36</v>
      </c>
      <c r="E529" s="29">
        <f t="shared" si="22"/>
        <v>31.795200000000005</v>
      </c>
      <c r="F529" s="197">
        <f t="shared" si="23"/>
        <v>27.475200000000005</v>
      </c>
    </row>
    <row r="530" spans="1:6" x14ac:dyDescent="0.35">
      <c r="A530" s="221">
        <v>42139</v>
      </c>
      <c r="B530" s="223">
        <f>'Power and Disinfectant'!O508</f>
        <v>4.32</v>
      </c>
      <c r="C530">
        <v>15.3</v>
      </c>
      <c r="D530" s="28">
        <f t="shared" si="21"/>
        <v>36</v>
      </c>
      <c r="E530" s="29">
        <f t="shared" si="22"/>
        <v>31.795200000000005</v>
      </c>
      <c r="F530" s="197">
        <f t="shared" si="23"/>
        <v>27.475200000000005</v>
      </c>
    </row>
    <row r="531" spans="1:6" x14ac:dyDescent="0.35">
      <c r="A531" s="221">
        <v>42140</v>
      </c>
      <c r="B531" s="223">
        <f>'Power and Disinfectant'!O509</f>
        <v>4.5252777777777782</v>
      </c>
      <c r="C531">
        <v>15.3</v>
      </c>
      <c r="D531" s="28">
        <f t="shared" si="21"/>
        <v>36</v>
      </c>
      <c r="E531" s="29">
        <f t="shared" si="22"/>
        <v>31.795200000000005</v>
      </c>
      <c r="F531" s="197">
        <f t="shared" si="23"/>
        <v>27.269922222222228</v>
      </c>
    </row>
    <row r="532" spans="1:6" x14ac:dyDescent="0.35">
      <c r="A532" s="221">
        <v>42141</v>
      </c>
      <c r="B532" s="223">
        <f>'Power and Disinfectant'!O510</f>
        <v>4.32</v>
      </c>
      <c r="C532">
        <v>15.3</v>
      </c>
      <c r="D532" s="28">
        <f t="shared" si="21"/>
        <v>36</v>
      </c>
      <c r="E532" s="29">
        <f t="shared" si="22"/>
        <v>31.795200000000005</v>
      </c>
      <c r="F532" s="197">
        <f t="shared" si="23"/>
        <v>27.475200000000005</v>
      </c>
    </row>
    <row r="533" spans="1:6" x14ac:dyDescent="0.35">
      <c r="A533" s="221">
        <v>42142</v>
      </c>
      <c r="B533" s="223">
        <f>'Power and Disinfectant'!O511</f>
        <v>4.32</v>
      </c>
      <c r="C533">
        <v>15.3</v>
      </c>
      <c r="D533" s="28">
        <f t="shared" si="21"/>
        <v>36</v>
      </c>
      <c r="E533" s="29">
        <f t="shared" si="22"/>
        <v>31.795200000000005</v>
      </c>
      <c r="F533" s="197">
        <f t="shared" si="23"/>
        <v>27.475200000000005</v>
      </c>
    </row>
    <row r="534" spans="1:6" x14ac:dyDescent="0.35">
      <c r="A534" s="221">
        <v>42143</v>
      </c>
      <c r="B534" s="223">
        <f>'Power and Disinfectant'!O512</f>
        <v>4.32</v>
      </c>
      <c r="C534">
        <v>15.3</v>
      </c>
      <c r="D534" s="28">
        <f t="shared" si="21"/>
        <v>36</v>
      </c>
      <c r="E534" s="29">
        <f t="shared" si="22"/>
        <v>31.795200000000005</v>
      </c>
      <c r="F534" s="197">
        <f t="shared" si="23"/>
        <v>27.475200000000005</v>
      </c>
    </row>
    <row r="535" spans="1:6" x14ac:dyDescent="0.35">
      <c r="A535" s="221">
        <v>42144</v>
      </c>
      <c r="B535" s="223">
        <f>'Power and Disinfectant'!O513</f>
        <v>4.32</v>
      </c>
      <c r="C535">
        <v>15.3</v>
      </c>
      <c r="D535" s="28">
        <f t="shared" si="21"/>
        <v>36</v>
      </c>
      <c r="E535" s="29">
        <f t="shared" si="22"/>
        <v>31.795200000000005</v>
      </c>
      <c r="F535" s="197">
        <f t="shared" si="23"/>
        <v>27.475200000000005</v>
      </c>
    </row>
    <row r="536" spans="1:6" x14ac:dyDescent="0.35">
      <c r="A536" s="221">
        <v>42145</v>
      </c>
      <c r="B536" s="223">
        <f>'Power and Disinfectant'!O514</f>
        <v>4.32</v>
      </c>
      <c r="C536">
        <v>15.3</v>
      </c>
      <c r="D536" s="28">
        <f t="shared" si="21"/>
        <v>36</v>
      </c>
      <c r="E536" s="29">
        <f t="shared" si="22"/>
        <v>31.795200000000005</v>
      </c>
      <c r="F536" s="197">
        <f t="shared" si="23"/>
        <v>27.475200000000005</v>
      </c>
    </row>
    <row r="537" spans="1:6" x14ac:dyDescent="0.35">
      <c r="A537" s="221">
        <v>42146</v>
      </c>
      <c r="B537" s="223">
        <f>'Power and Disinfectant'!O515</f>
        <v>4.5252777777777782</v>
      </c>
      <c r="C537">
        <v>15.3</v>
      </c>
      <c r="D537" s="28">
        <f t="shared" si="21"/>
        <v>36</v>
      </c>
      <c r="E537" s="29">
        <f t="shared" si="22"/>
        <v>31.795200000000005</v>
      </c>
      <c r="F537" s="197">
        <f t="shared" si="23"/>
        <v>27.269922222222228</v>
      </c>
    </row>
    <row r="538" spans="1:6" x14ac:dyDescent="0.35">
      <c r="A538" s="221">
        <v>42147</v>
      </c>
      <c r="B538" s="223">
        <f>'Power and Disinfectant'!O516</f>
        <v>4.5252777777777782</v>
      </c>
      <c r="C538">
        <v>15.3</v>
      </c>
      <c r="D538" s="28">
        <f t="shared" si="21"/>
        <v>36</v>
      </c>
      <c r="E538" s="29">
        <f t="shared" si="22"/>
        <v>31.795200000000005</v>
      </c>
      <c r="F538" s="197">
        <f t="shared" si="23"/>
        <v>27.269922222222228</v>
      </c>
    </row>
    <row r="539" spans="1:6" x14ac:dyDescent="0.35">
      <c r="A539" s="221">
        <v>42148</v>
      </c>
      <c r="B539" s="223">
        <f>'Power and Disinfectant'!O517</f>
        <v>4.32</v>
      </c>
      <c r="C539">
        <v>15.3</v>
      </c>
      <c r="D539" s="28">
        <f t="shared" si="21"/>
        <v>36</v>
      </c>
      <c r="E539" s="29">
        <f t="shared" si="22"/>
        <v>31.795200000000005</v>
      </c>
      <c r="F539" s="197">
        <f t="shared" si="23"/>
        <v>27.475200000000005</v>
      </c>
    </row>
    <row r="540" spans="1:6" x14ac:dyDescent="0.35">
      <c r="A540" s="221">
        <v>42149</v>
      </c>
      <c r="B540" s="223">
        <f>'Power and Disinfectant'!O518</f>
        <v>4.32</v>
      </c>
      <c r="C540">
        <v>15.3</v>
      </c>
      <c r="D540" s="28">
        <f t="shared" si="21"/>
        <v>36</v>
      </c>
      <c r="E540" s="29">
        <f t="shared" si="22"/>
        <v>31.795200000000005</v>
      </c>
      <c r="F540" s="197">
        <f t="shared" si="23"/>
        <v>27.475200000000005</v>
      </c>
    </row>
    <row r="541" spans="1:6" x14ac:dyDescent="0.35">
      <c r="A541" s="221">
        <v>42150</v>
      </c>
      <c r="B541" s="223">
        <f>'Power and Disinfectant'!O519</f>
        <v>4.32</v>
      </c>
      <c r="C541">
        <v>15.3</v>
      </c>
      <c r="D541" s="28">
        <f t="shared" si="21"/>
        <v>36</v>
      </c>
      <c r="E541" s="29">
        <f t="shared" si="22"/>
        <v>31.795200000000005</v>
      </c>
      <c r="F541" s="197">
        <f t="shared" si="23"/>
        <v>27.475200000000005</v>
      </c>
    </row>
    <row r="542" spans="1:6" x14ac:dyDescent="0.35">
      <c r="A542" s="221">
        <v>42151</v>
      </c>
      <c r="B542" s="223">
        <f>'Power and Disinfectant'!O520</f>
        <v>4.32</v>
      </c>
      <c r="C542">
        <v>15.3</v>
      </c>
      <c r="D542" s="28">
        <f t="shared" si="21"/>
        <v>36</v>
      </c>
      <c r="E542" s="29">
        <f t="shared" si="22"/>
        <v>31.795200000000005</v>
      </c>
      <c r="F542" s="197">
        <f t="shared" si="23"/>
        <v>27.475200000000005</v>
      </c>
    </row>
    <row r="543" spans="1:6" x14ac:dyDescent="0.35">
      <c r="A543" s="221">
        <v>42152</v>
      </c>
      <c r="B543" s="223">
        <f>'Power and Disinfectant'!O521</f>
        <v>4.32</v>
      </c>
      <c r="C543">
        <v>15.3</v>
      </c>
      <c r="D543" s="28">
        <f t="shared" si="21"/>
        <v>36</v>
      </c>
      <c r="E543" s="29">
        <f t="shared" si="22"/>
        <v>31.795200000000005</v>
      </c>
      <c r="F543" s="197">
        <f t="shared" si="23"/>
        <v>27.475200000000005</v>
      </c>
    </row>
    <row r="544" spans="1:6" x14ac:dyDescent="0.35">
      <c r="A544" s="221">
        <v>42153</v>
      </c>
      <c r="B544" s="223">
        <f>'Power and Disinfectant'!O522</f>
        <v>4.32</v>
      </c>
      <c r="C544">
        <v>15.3</v>
      </c>
      <c r="D544" s="28">
        <f t="shared" ref="D544:D607" si="24">IF(((C544*$B$7*3600*$B$3*$B$2)*$B$4)*$B$11/1000000&gt;$B$12,$B$12,((C544*$B$7*3600*$B$3)*$B$4*$B$2)*$B$11/1000000)</f>
        <v>36</v>
      </c>
      <c r="E544" s="29">
        <f t="shared" ref="E544:E607" si="25">D544*0.92*0.96</f>
        <v>31.795200000000005</v>
      </c>
      <c r="F544" s="197">
        <f t="shared" ref="F544:F607" si="26">IF(E544-B544&lt;0,0,E544-B544)</f>
        <v>27.475200000000005</v>
      </c>
    </row>
    <row r="545" spans="1:6" x14ac:dyDescent="0.35">
      <c r="A545" s="221">
        <v>42154</v>
      </c>
      <c r="B545" s="223">
        <f>'Power and Disinfectant'!O523</f>
        <v>4.32</v>
      </c>
      <c r="C545">
        <v>15.3</v>
      </c>
      <c r="D545" s="28">
        <f t="shared" si="24"/>
        <v>36</v>
      </c>
      <c r="E545" s="29">
        <f t="shared" si="25"/>
        <v>31.795200000000005</v>
      </c>
      <c r="F545" s="197">
        <f t="shared" si="26"/>
        <v>27.475200000000005</v>
      </c>
    </row>
    <row r="546" spans="1:6" x14ac:dyDescent="0.35">
      <c r="A546" s="221">
        <v>42155</v>
      </c>
      <c r="B546" s="223">
        <f>'Power and Disinfectant'!O524</f>
        <v>4.32</v>
      </c>
      <c r="C546">
        <v>15.3</v>
      </c>
      <c r="D546" s="28">
        <f t="shared" si="24"/>
        <v>36</v>
      </c>
      <c r="E546" s="29">
        <f t="shared" si="25"/>
        <v>31.795200000000005</v>
      </c>
      <c r="F546" s="197">
        <f t="shared" si="26"/>
        <v>27.475200000000005</v>
      </c>
    </row>
    <row r="547" spans="1:6" x14ac:dyDescent="0.35">
      <c r="A547" s="221">
        <v>42156</v>
      </c>
      <c r="B547" s="223">
        <f>'Power and Disinfectant'!O525</f>
        <v>11.915277777777778</v>
      </c>
      <c r="C547">
        <v>16</v>
      </c>
      <c r="D547" s="28">
        <f t="shared" si="24"/>
        <v>36</v>
      </c>
      <c r="E547" s="29">
        <f t="shared" si="25"/>
        <v>31.795200000000005</v>
      </c>
      <c r="F547" s="197">
        <f t="shared" si="26"/>
        <v>19.879922222222227</v>
      </c>
    </row>
    <row r="548" spans="1:6" x14ac:dyDescent="0.35">
      <c r="A548" s="221">
        <v>42157</v>
      </c>
      <c r="B548" s="223">
        <f>'Power and Disinfectant'!O526</f>
        <v>7.1938888888888881</v>
      </c>
      <c r="C548">
        <v>16</v>
      </c>
      <c r="D548" s="28">
        <f t="shared" si="24"/>
        <v>36</v>
      </c>
      <c r="E548" s="29">
        <f t="shared" si="25"/>
        <v>31.795200000000005</v>
      </c>
      <c r="F548" s="197">
        <f t="shared" si="26"/>
        <v>24.601311111111116</v>
      </c>
    </row>
    <row r="549" spans="1:6" x14ac:dyDescent="0.35">
      <c r="A549" s="221">
        <v>42158</v>
      </c>
      <c r="B549" s="223">
        <f>'Power and Disinfectant'!O527</f>
        <v>4.32</v>
      </c>
      <c r="C549">
        <v>16</v>
      </c>
      <c r="D549" s="28">
        <f t="shared" si="24"/>
        <v>36</v>
      </c>
      <c r="E549" s="29">
        <f t="shared" si="25"/>
        <v>31.795200000000005</v>
      </c>
      <c r="F549" s="197">
        <f t="shared" si="26"/>
        <v>27.475200000000005</v>
      </c>
    </row>
    <row r="550" spans="1:6" x14ac:dyDescent="0.35">
      <c r="A550" s="221">
        <v>42159</v>
      </c>
      <c r="B550" s="223">
        <f>'Power and Disinfectant'!O528</f>
        <v>4.32</v>
      </c>
      <c r="C550">
        <v>16</v>
      </c>
      <c r="D550" s="28">
        <f t="shared" si="24"/>
        <v>36</v>
      </c>
      <c r="E550" s="29">
        <f t="shared" si="25"/>
        <v>31.795200000000005</v>
      </c>
      <c r="F550" s="197">
        <f t="shared" si="26"/>
        <v>27.475200000000005</v>
      </c>
    </row>
    <row r="551" spans="1:6" x14ac:dyDescent="0.35">
      <c r="A551" s="221">
        <v>42160</v>
      </c>
      <c r="B551" s="223">
        <f>'Power and Disinfectant'!O529</f>
        <v>4.32</v>
      </c>
      <c r="C551">
        <v>16</v>
      </c>
      <c r="D551" s="28">
        <f t="shared" si="24"/>
        <v>36</v>
      </c>
      <c r="E551" s="29">
        <f t="shared" si="25"/>
        <v>31.795200000000005</v>
      </c>
      <c r="F551" s="197">
        <f t="shared" si="26"/>
        <v>27.475200000000005</v>
      </c>
    </row>
    <row r="552" spans="1:6" x14ac:dyDescent="0.35">
      <c r="A552" s="221">
        <v>42161</v>
      </c>
      <c r="B552" s="223">
        <f>'Power and Disinfectant'!O530</f>
        <v>4.32</v>
      </c>
      <c r="C552">
        <v>16</v>
      </c>
      <c r="D552" s="28">
        <f t="shared" si="24"/>
        <v>36</v>
      </c>
      <c r="E552" s="29">
        <f t="shared" si="25"/>
        <v>31.795200000000005</v>
      </c>
      <c r="F552" s="197">
        <f t="shared" si="26"/>
        <v>27.475200000000005</v>
      </c>
    </row>
    <row r="553" spans="1:6" x14ac:dyDescent="0.35">
      <c r="A553" s="221">
        <v>42162</v>
      </c>
      <c r="B553" s="223">
        <f>'Power and Disinfectant'!O531</f>
        <v>4.32</v>
      </c>
      <c r="C553">
        <v>16</v>
      </c>
      <c r="D553" s="28">
        <f t="shared" si="24"/>
        <v>36</v>
      </c>
      <c r="E553" s="29">
        <f t="shared" si="25"/>
        <v>31.795200000000005</v>
      </c>
      <c r="F553" s="197">
        <f t="shared" si="26"/>
        <v>27.475200000000005</v>
      </c>
    </row>
    <row r="554" spans="1:6" x14ac:dyDescent="0.35">
      <c r="A554" s="221">
        <v>42163</v>
      </c>
      <c r="B554" s="223">
        <f>'Power and Disinfectant'!O532</f>
        <v>4.32</v>
      </c>
      <c r="C554">
        <v>16</v>
      </c>
      <c r="D554" s="28">
        <f t="shared" si="24"/>
        <v>36</v>
      </c>
      <c r="E554" s="29">
        <f t="shared" si="25"/>
        <v>31.795200000000005</v>
      </c>
      <c r="F554" s="197">
        <f t="shared" si="26"/>
        <v>27.475200000000005</v>
      </c>
    </row>
    <row r="555" spans="1:6" x14ac:dyDescent="0.35">
      <c r="A555" s="221">
        <v>42164</v>
      </c>
      <c r="B555" s="223">
        <f>'Power and Disinfectant'!O533</f>
        <v>4.32</v>
      </c>
      <c r="C555">
        <v>16</v>
      </c>
      <c r="D555" s="28">
        <f t="shared" si="24"/>
        <v>36</v>
      </c>
      <c r="E555" s="29">
        <f t="shared" si="25"/>
        <v>31.795200000000005</v>
      </c>
      <c r="F555" s="197">
        <f t="shared" si="26"/>
        <v>27.475200000000005</v>
      </c>
    </row>
    <row r="556" spans="1:6" x14ac:dyDescent="0.35">
      <c r="A556" s="221">
        <v>42165</v>
      </c>
      <c r="B556" s="223">
        <f>'Power and Disinfectant'!O534</f>
        <v>4.32</v>
      </c>
      <c r="C556">
        <v>16</v>
      </c>
      <c r="D556" s="28">
        <f t="shared" si="24"/>
        <v>36</v>
      </c>
      <c r="E556" s="29">
        <f t="shared" si="25"/>
        <v>31.795200000000005</v>
      </c>
      <c r="F556" s="197">
        <f t="shared" si="26"/>
        <v>27.475200000000005</v>
      </c>
    </row>
    <row r="557" spans="1:6" x14ac:dyDescent="0.35">
      <c r="A557" s="221">
        <v>42166</v>
      </c>
      <c r="B557" s="223">
        <f>'Power and Disinfectant'!O535</f>
        <v>4.32</v>
      </c>
      <c r="C557">
        <v>16</v>
      </c>
      <c r="D557" s="28">
        <f t="shared" si="24"/>
        <v>36</v>
      </c>
      <c r="E557" s="29">
        <f t="shared" si="25"/>
        <v>31.795200000000005</v>
      </c>
      <c r="F557" s="197">
        <f t="shared" si="26"/>
        <v>27.475200000000005</v>
      </c>
    </row>
    <row r="558" spans="1:6" x14ac:dyDescent="0.35">
      <c r="A558" s="221">
        <v>42167</v>
      </c>
      <c r="B558" s="223">
        <f>'Power and Disinfectant'!O536</f>
        <v>4.32</v>
      </c>
      <c r="C558">
        <v>16</v>
      </c>
      <c r="D558" s="28">
        <f t="shared" si="24"/>
        <v>36</v>
      </c>
      <c r="E558" s="29">
        <f t="shared" si="25"/>
        <v>31.795200000000005</v>
      </c>
      <c r="F558" s="197">
        <f t="shared" si="26"/>
        <v>27.475200000000005</v>
      </c>
    </row>
    <row r="559" spans="1:6" x14ac:dyDescent="0.35">
      <c r="A559" s="221">
        <v>42168</v>
      </c>
      <c r="B559" s="223">
        <f>'Power and Disinfectant'!O537</f>
        <v>4.32</v>
      </c>
      <c r="C559">
        <v>16</v>
      </c>
      <c r="D559" s="28">
        <f t="shared" si="24"/>
        <v>36</v>
      </c>
      <c r="E559" s="29">
        <f t="shared" si="25"/>
        <v>31.795200000000005</v>
      </c>
      <c r="F559" s="197">
        <f t="shared" si="26"/>
        <v>27.475200000000005</v>
      </c>
    </row>
    <row r="560" spans="1:6" x14ac:dyDescent="0.35">
      <c r="A560" s="221">
        <v>42169</v>
      </c>
      <c r="B560" s="223">
        <f>'Power and Disinfectant'!O538</f>
        <v>4.32</v>
      </c>
      <c r="C560">
        <v>16</v>
      </c>
      <c r="D560" s="28">
        <f t="shared" si="24"/>
        <v>36</v>
      </c>
      <c r="E560" s="29">
        <f t="shared" si="25"/>
        <v>31.795200000000005</v>
      </c>
      <c r="F560" s="197">
        <f t="shared" si="26"/>
        <v>27.475200000000005</v>
      </c>
    </row>
    <row r="561" spans="1:6" x14ac:dyDescent="0.35">
      <c r="A561" s="221">
        <v>42170</v>
      </c>
      <c r="B561" s="223">
        <f>'Power and Disinfectant'!O539</f>
        <v>4.32</v>
      </c>
      <c r="C561">
        <v>16</v>
      </c>
      <c r="D561" s="28">
        <f t="shared" si="24"/>
        <v>36</v>
      </c>
      <c r="E561" s="29">
        <f t="shared" si="25"/>
        <v>31.795200000000005</v>
      </c>
      <c r="F561" s="197">
        <f t="shared" si="26"/>
        <v>27.475200000000005</v>
      </c>
    </row>
    <row r="562" spans="1:6" x14ac:dyDescent="0.35">
      <c r="A562" s="221">
        <v>42171</v>
      </c>
      <c r="B562" s="223">
        <f>'Power and Disinfectant'!O540</f>
        <v>4.32</v>
      </c>
      <c r="C562">
        <v>16</v>
      </c>
      <c r="D562" s="28">
        <f t="shared" si="24"/>
        <v>36</v>
      </c>
      <c r="E562" s="29">
        <f t="shared" si="25"/>
        <v>31.795200000000005</v>
      </c>
      <c r="F562" s="197">
        <f t="shared" si="26"/>
        <v>27.475200000000005</v>
      </c>
    </row>
    <row r="563" spans="1:6" x14ac:dyDescent="0.35">
      <c r="A563" s="221">
        <v>42172</v>
      </c>
      <c r="B563" s="223">
        <f>'Power and Disinfectant'!O541</f>
        <v>4.32</v>
      </c>
      <c r="C563">
        <v>16</v>
      </c>
      <c r="D563" s="28">
        <f t="shared" si="24"/>
        <v>36</v>
      </c>
      <c r="E563" s="29">
        <f t="shared" si="25"/>
        <v>31.795200000000005</v>
      </c>
      <c r="F563" s="197">
        <f t="shared" si="26"/>
        <v>27.475200000000005</v>
      </c>
    </row>
    <row r="564" spans="1:6" x14ac:dyDescent="0.35">
      <c r="A564" s="221">
        <v>42173</v>
      </c>
      <c r="B564" s="223">
        <f>'Power and Disinfectant'!O542</f>
        <v>11.504722222222224</v>
      </c>
      <c r="C564">
        <v>16</v>
      </c>
      <c r="D564" s="28">
        <f t="shared" si="24"/>
        <v>36</v>
      </c>
      <c r="E564" s="29">
        <f t="shared" si="25"/>
        <v>31.795200000000005</v>
      </c>
      <c r="F564" s="197">
        <f t="shared" si="26"/>
        <v>20.290477777777781</v>
      </c>
    </row>
    <row r="565" spans="1:6" x14ac:dyDescent="0.35">
      <c r="A565" s="221">
        <v>42174</v>
      </c>
      <c r="B565" s="223">
        <f>'Power and Disinfectant'!O543</f>
        <v>4.32</v>
      </c>
      <c r="C565">
        <v>16</v>
      </c>
      <c r="D565" s="28">
        <f t="shared" si="24"/>
        <v>36</v>
      </c>
      <c r="E565" s="29">
        <f t="shared" si="25"/>
        <v>31.795200000000005</v>
      </c>
      <c r="F565" s="197">
        <f t="shared" si="26"/>
        <v>27.475200000000005</v>
      </c>
    </row>
    <row r="566" spans="1:6" x14ac:dyDescent="0.35">
      <c r="A566" s="221">
        <v>42175</v>
      </c>
      <c r="B566" s="223">
        <f>'Power and Disinfectant'!O544</f>
        <v>4.32</v>
      </c>
      <c r="C566">
        <v>16</v>
      </c>
      <c r="D566" s="28">
        <f t="shared" si="24"/>
        <v>36</v>
      </c>
      <c r="E566" s="29">
        <f t="shared" si="25"/>
        <v>31.795200000000005</v>
      </c>
      <c r="F566" s="197">
        <f t="shared" si="26"/>
        <v>27.475200000000005</v>
      </c>
    </row>
    <row r="567" spans="1:6" x14ac:dyDescent="0.35">
      <c r="A567" s="221">
        <v>42176</v>
      </c>
      <c r="B567" s="223">
        <f>'Power and Disinfectant'!O545</f>
        <v>4.32</v>
      </c>
      <c r="C567">
        <v>16</v>
      </c>
      <c r="D567" s="28">
        <f t="shared" si="24"/>
        <v>36</v>
      </c>
      <c r="E567" s="29">
        <f t="shared" si="25"/>
        <v>31.795200000000005</v>
      </c>
      <c r="F567" s="197">
        <f t="shared" si="26"/>
        <v>27.475200000000005</v>
      </c>
    </row>
    <row r="568" spans="1:6" x14ac:dyDescent="0.35">
      <c r="A568" s="221">
        <v>42177</v>
      </c>
      <c r="B568" s="223">
        <f>'Power and Disinfectant'!O546</f>
        <v>4.32</v>
      </c>
      <c r="C568">
        <v>16</v>
      </c>
      <c r="D568" s="28">
        <f t="shared" si="24"/>
        <v>36</v>
      </c>
      <c r="E568" s="29">
        <f t="shared" si="25"/>
        <v>31.795200000000005</v>
      </c>
      <c r="F568" s="197">
        <f t="shared" si="26"/>
        <v>27.475200000000005</v>
      </c>
    </row>
    <row r="569" spans="1:6" x14ac:dyDescent="0.35">
      <c r="A569" s="221">
        <v>42178</v>
      </c>
      <c r="B569" s="223">
        <f>'Power and Disinfectant'!O547</f>
        <v>5.7569444444444438</v>
      </c>
      <c r="C569">
        <v>16</v>
      </c>
      <c r="D569" s="28">
        <f t="shared" si="24"/>
        <v>36</v>
      </c>
      <c r="E569" s="29">
        <f t="shared" si="25"/>
        <v>31.795200000000005</v>
      </c>
      <c r="F569" s="197">
        <f t="shared" si="26"/>
        <v>26.038255555555562</v>
      </c>
    </row>
    <row r="570" spans="1:6" x14ac:dyDescent="0.35">
      <c r="A570" s="221">
        <v>42179</v>
      </c>
      <c r="B570" s="223">
        <f>'Power and Disinfectant'!O548</f>
        <v>18.073611111111109</v>
      </c>
      <c r="C570">
        <v>16</v>
      </c>
      <c r="D570" s="28">
        <f t="shared" si="24"/>
        <v>36</v>
      </c>
      <c r="E570" s="29">
        <f t="shared" si="25"/>
        <v>31.795200000000005</v>
      </c>
      <c r="F570" s="197">
        <f t="shared" si="26"/>
        <v>13.721588888888895</v>
      </c>
    </row>
    <row r="571" spans="1:6" x14ac:dyDescent="0.35">
      <c r="A571" s="221">
        <v>42180</v>
      </c>
      <c r="B571" s="223">
        <f>'Power and Disinfectant'!O549</f>
        <v>8.4255555555555564</v>
      </c>
      <c r="C571">
        <v>16</v>
      </c>
      <c r="D571" s="28">
        <f t="shared" si="24"/>
        <v>36</v>
      </c>
      <c r="E571" s="29">
        <f t="shared" si="25"/>
        <v>31.795200000000005</v>
      </c>
      <c r="F571" s="197">
        <f t="shared" si="26"/>
        <v>23.369644444444447</v>
      </c>
    </row>
    <row r="572" spans="1:6" x14ac:dyDescent="0.35">
      <c r="A572" s="221">
        <v>42181</v>
      </c>
      <c r="B572" s="223">
        <f>'Power and Disinfectant'!O550</f>
        <v>4.32</v>
      </c>
      <c r="C572">
        <v>16</v>
      </c>
      <c r="D572" s="28">
        <f t="shared" si="24"/>
        <v>36</v>
      </c>
      <c r="E572" s="29">
        <f t="shared" si="25"/>
        <v>31.795200000000005</v>
      </c>
      <c r="F572" s="197">
        <f t="shared" si="26"/>
        <v>27.475200000000005</v>
      </c>
    </row>
    <row r="573" spans="1:6" x14ac:dyDescent="0.35">
      <c r="A573" s="221">
        <v>42182</v>
      </c>
      <c r="B573" s="223">
        <f>'Power and Disinfectant'!O551</f>
        <v>4.32</v>
      </c>
      <c r="C573">
        <v>16</v>
      </c>
      <c r="D573" s="28">
        <f t="shared" si="24"/>
        <v>36</v>
      </c>
      <c r="E573" s="29">
        <f t="shared" si="25"/>
        <v>31.795200000000005</v>
      </c>
      <c r="F573" s="197">
        <f t="shared" si="26"/>
        <v>27.475200000000005</v>
      </c>
    </row>
    <row r="574" spans="1:6" x14ac:dyDescent="0.35">
      <c r="A574" s="221">
        <v>42183</v>
      </c>
      <c r="B574" s="223">
        <f>'Power and Disinfectant'!O552</f>
        <v>4.32</v>
      </c>
      <c r="C574">
        <v>16</v>
      </c>
      <c r="D574" s="28">
        <f t="shared" si="24"/>
        <v>36</v>
      </c>
      <c r="E574" s="29">
        <f t="shared" si="25"/>
        <v>31.795200000000005</v>
      </c>
      <c r="F574" s="197">
        <f t="shared" si="26"/>
        <v>27.475200000000005</v>
      </c>
    </row>
    <row r="575" spans="1:6" x14ac:dyDescent="0.35">
      <c r="A575" s="221">
        <v>42184</v>
      </c>
      <c r="B575" s="223">
        <f>'Power and Disinfectant'!O553</f>
        <v>4.32</v>
      </c>
      <c r="C575">
        <v>16</v>
      </c>
      <c r="D575" s="28">
        <f t="shared" si="24"/>
        <v>36</v>
      </c>
      <c r="E575" s="29">
        <f t="shared" si="25"/>
        <v>31.795200000000005</v>
      </c>
      <c r="F575" s="197">
        <f t="shared" si="26"/>
        <v>27.475200000000005</v>
      </c>
    </row>
    <row r="576" spans="1:6" x14ac:dyDescent="0.35">
      <c r="A576" s="221">
        <v>42185</v>
      </c>
      <c r="B576" s="223">
        <f>'Power and Disinfectant'!O554</f>
        <v>4.32</v>
      </c>
      <c r="C576">
        <v>16</v>
      </c>
      <c r="D576" s="28">
        <f t="shared" si="24"/>
        <v>36</v>
      </c>
      <c r="E576" s="29">
        <f t="shared" si="25"/>
        <v>31.795200000000005</v>
      </c>
      <c r="F576" s="197">
        <f t="shared" si="26"/>
        <v>27.475200000000005</v>
      </c>
    </row>
    <row r="577" spans="1:6" x14ac:dyDescent="0.35">
      <c r="A577" s="221">
        <v>42186</v>
      </c>
      <c r="B577" s="223">
        <f>'Power and Disinfectant'!O555</f>
        <v>4.32</v>
      </c>
      <c r="C577">
        <v>15.8</v>
      </c>
      <c r="D577" s="28">
        <f t="shared" si="24"/>
        <v>36</v>
      </c>
      <c r="E577" s="29">
        <f t="shared" si="25"/>
        <v>31.795200000000005</v>
      </c>
      <c r="F577" s="197">
        <f t="shared" si="26"/>
        <v>27.475200000000005</v>
      </c>
    </row>
    <row r="578" spans="1:6" x14ac:dyDescent="0.35">
      <c r="A578" s="221">
        <v>42187</v>
      </c>
      <c r="B578" s="223">
        <f>'Power and Disinfectant'!O556</f>
        <v>4.32</v>
      </c>
      <c r="C578">
        <v>15.8</v>
      </c>
      <c r="D578" s="28">
        <f t="shared" si="24"/>
        <v>36</v>
      </c>
      <c r="E578" s="29">
        <f t="shared" si="25"/>
        <v>31.795200000000005</v>
      </c>
      <c r="F578" s="197">
        <f t="shared" si="26"/>
        <v>27.475200000000005</v>
      </c>
    </row>
    <row r="579" spans="1:6" x14ac:dyDescent="0.35">
      <c r="A579" s="221">
        <v>42188</v>
      </c>
      <c r="B579" s="223">
        <f>'Power and Disinfectant'!O557</f>
        <v>4.32</v>
      </c>
      <c r="C579">
        <v>15.8</v>
      </c>
      <c r="D579" s="28">
        <f t="shared" si="24"/>
        <v>36</v>
      </c>
      <c r="E579" s="29">
        <f t="shared" si="25"/>
        <v>31.795200000000005</v>
      </c>
      <c r="F579" s="197">
        <f t="shared" si="26"/>
        <v>27.475200000000005</v>
      </c>
    </row>
    <row r="580" spans="1:6" x14ac:dyDescent="0.35">
      <c r="A580" s="221">
        <v>42189</v>
      </c>
      <c r="B580" s="223">
        <f>'Power and Disinfectant'!O558</f>
        <v>4.32</v>
      </c>
      <c r="C580">
        <v>15.8</v>
      </c>
      <c r="D580" s="28">
        <f t="shared" si="24"/>
        <v>36</v>
      </c>
      <c r="E580" s="29">
        <f t="shared" si="25"/>
        <v>31.795200000000005</v>
      </c>
      <c r="F580" s="197">
        <f t="shared" si="26"/>
        <v>27.475200000000005</v>
      </c>
    </row>
    <row r="581" spans="1:6" x14ac:dyDescent="0.35">
      <c r="A581" s="221">
        <v>42190</v>
      </c>
      <c r="B581" s="223">
        <f>'Power and Disinfectant'!O559</f>
        <v>4.32</v>
      </c>
      <c r="C581">
        <v>15.8</v>
      </c>
      <c r="D581" s="28">
        <f t="shared" si="24"/>
        <v>36</v>
      </c>
      <c r="E581" s="29">
        <f t="shared" si="25"/>
        <v>31.795200000000005</v>
      </c>
      <c r="F581" s="197">
        <f t="shared" si="26"/>
        <v>27.475200000000005</v>
      </c>
    </row>
    <row r="582" spans="1:6" x14ac:dyDescent="0.35">
      <c r="A582" s="221">
        <v>42191</v>
      </c>
      <c r="B582" s="223">
        <f>'Power and Disinfectant'!O560</f>
        <v>4.32</v>
      </c>
      <c r="C582">
        <v>15.8</v>
      </c>
      <c r="D582" s="28">
        <f t="shared" si="24"/>
        <v>36</v>
      </c>
      <c r="E582" s="29">
        <f t="shared" si="25"/>
        <v>31.795200000000005</v>
      </c>
      <c r="F582" s="197">
        <f t="shared" si="26"/>
        <v>27.475200000000005</v>
      </c>
    </row>
    <row r="583" spans="1:6" x14ac:dyDescent="0.35">
      <c r="A583" s="221">
        <v>42192</v>
      </c>
      <c r="B583" s="223">
        <f>'Power and Disinfectant'!O561</f>
        <v>4.5252777777777782</v>
      </c>
      <c r="C583">
        <v>15.8</v>
      </c>
      <c r="D583" s="28">
        <f t="shared" si="24"/>
        <v>36</v>
      </c>
      <c r="E583" s="29">
        <f t="shared" si="25"/>
        <v>31.795200000000005</v>
      </c>
      <c r="F583" s="197">
        <f t="shared" si="26"/>
        <v>27.269922222222228</v>
      </c>
    </row>
    <row r="584" spans="1:6" x14ac:dyDescent="0.35">
      <c r="A584" s="221">
        <v>42193</v>
      </c>
      <c r="B584" s="223">
        <f>'Power and Disinfectant'!O562</f>
        <v>4.32</v>
      </c>
      <c r="C584">
        <v>15.8</v>
      </c>
      <c r="D584" s="28">
        <f t="shared" si="24"/>
        <v>36</v>
      </c>
      <c r="E584" s="29">
        <f t="shared" si="25"/>
        <v>31.795200000000005</v>
      </c>
      <c r="F584" s="197">
        <f t="shared" si="26"/>
        <v>27.475200000000005</v>
      </c>
    </row>
    <row r="585" spans="1:6" x14ac:dyDescent="0.35">
      <c r="A585" s="221">
        <v>42194</v>
      </c>
      <c r="B585" s="223">
        <f>'Power and Disinfectant'!O563</f>
        <v>5.3463888888888889</v>
      </c>
      <c r="C585">
        <v>15.8</v>
      </c>
      <c r="D585" s="28">
        <f t="shared" si="24"/>
        <v>36</v>
      </c>
      <c r="E585" s="29">
        <f t="shared" si="25"/>
        <v>31.795200000000005</v>
      </c>
      <c r="F585" s="197">
        <f t="shared" si="26"/>
        <v>26.448811111111116</v>
      </c>
    </row>
    <row r="586" spans="1:6" x14ac:dyDescent="0.35">
      <c r="A586" s="221">
        <v>42195</v>
      </c>
      <c r="B586" s="223">
        <f>'Power and Disinfectant'!O564</f>
        <v>5.5516666666666667</v>
      </c>
      <c r="C586">
        <v>15.8</v>
      </c>
      <c r="D586" s="28">
        <f t="shared" si="24"/>
        <v>36</v>
      </c>
      <c r="E586" s="29">
        <f t="shared" si="25"/>
        <v>31.795200000000005</v>
      </c>
      <c r="F586" s="197">
        <f t="shared" si="26"/>
        <v>26.243533333333339</v>
      </c>
    </row>
    <row r="587" spans="1:6" x14ac:dyDescent="0.35">
      <c r="A587" s="221">
        <v>42196</v>
      </c>
      <c r="B587" s="223">
        <f>'Power and Disinfectant'!O565</f>
        <v>6.7833333333333341</v>
      </c>
      <c r="C587">
        <v>15.8</v>
      </c>
      <c r="D587" s="28">
        <f t="shared" si="24"/>
        <v>36</v>
      </c>
      <c r="E587" s="29">
        <f t="shared" si="25"/>
        <v>31.795200000000005</v>
      </c>
      <c r="F587" s="197">
        <f t="shared" si="26"/>
        <v>25.01186666666667</v>
      </c>
    </row>
    <row r="588" spans="1:6" x14ac:dyDescent="0.35">
      <c r="A588" s="221">
        <v>42197</v>
      </c>
      <c r="B588" s="223">
        <f>'Power and Disinfectant'!O566</f>
        <v>8.4255555555555564</v>
      </c>
      <c r="C588">
        <v>15.8</v>
      </c>
      <c r="D588" s="28">
        <f t="shared" si="24"/>
        <v>36</v>
      </c>
      <c r="E588" s="29">
        <f t="shared" si="25"/>
        <v>31.795200000000005</v>
      </c>
      <c r="F588" s="197">
        <f t="shared" si="26"/>
        <v>23.369644444444447</v>
      </c>
    </row>
    <row r="589" spans="1:6" x14ac:dyDescent="0.35">
      <c r="A589" s="221">
        <v>42198</v>
      </c>
      <c r="B589" s="223">
        <f>'Power and Disinfectant'!O567</f>
        <v>4.32</v>
      </c>
      <c r="C589">
        <v>15.8</v>
      </c>
      <c r="D589" s="28">
        <f t="shared" si="24"/>
        <v>36</v>
      </c>
      <c r="E589" s="29">
        <f t="shared" si="25"/>
        <v>31.795200000000005</v>
      </c>
      <c r="F589" s="197">
        <f t="shared" si="26"/>
        <v>27.475200000000005</v>
      </c>
    </row>
    <row r="590" spans="1:6" x14ac:dyDescent="0.35">
      <c r="A590" s="221">
        <v>42199</v>
      </c>
      <c r="B590" s="223">
        <f>'Power and Disinfectant'!O568</f>
        <v>4.32</v>
      </c>
      <c r="C590">
        <v>15.8</v>
      </c>
      <c r="D590" s="28">
        <f t="shared" si="24"/>
        <v>36</v>
      </c>
      <c r="E590" s="29">
        <f t="shared" si="25"/>
        <v>31.795200000000005</v>
      </c>
      <c r="F590" s="197">
        <f t="shared" si="26"/>
        <v>27.475200000000005</v>
      </c>
    </row>
    <row r="591" spans="1:6" x14ac:dyDescent="0.35">
      <c r="A591" s="221">
        <v>42200</v>
      </c>
      <c r="B591" s="223">
        <f>'Power and Disinfectant'!O569</f>
        <v>4.32</v>
      </c>
      <c r="C591">
        <v>15.8</v>
      </c>
      <c r="D591" s="28">
        <f t="shared" si="24"/>
        <v>36</v>
      </c>
      <c r="E591" s="29">
        <f t="shared" si="25"/>
        <v>31.795200000000005</v>
      </c>
      <c r="F591" s="197">
        <f t="shared" si="26"/>
        <v>27.475200000000005</v>
      </c>
    </row>
    <row r="592" spans="1:6" x14ac:dyDescent="0.35">
      <c r="A592" s="221">
        <v>42201</v>
      </c>
      <c r="B592" s="223">
        <f>'Power and Disinfectant'!O570</f>
        <v>4.32</v>
      </c>
      <c r="C592">
        <v>15.8</v>
      </c>
      <c r="D592" s="28">
        <f t="shared" si="24"/>
        <v>36</v>
      </c>
      <c r="E592" s="29">
        <f t="shared" si="25"/>
        <v>31.795200000000005</v>
      </c>
      <c r="F592" s="197">
        <f t="shared" si="26"/>
        <v>27.475200000000005</v>
      </c>
    </row>
    <row r="593" spans="1:6" x14ac:dyDescent="0.35">
      <c r="A593" s="221">
        <v>42202</v>
      </c>
      <c r="B593" s="223">
        <f>'Power and Disinfectant'!O571</f>
        <v>4.32</v>
      </c>
      <c r="C593">
        <v>15.8</v>
      </c>
      <c r="D593" s="28">
        <f t="shared" si="24"/>
        <v>36</v>
      </c>
      <c r="E593" s="29">
        <f t="shared" si="25"/>
        <v>31.795200000000005</v>
      </c>
      <c r="F593" s="197">
        <f t="shared" si="26"/>
        <v>27.475200000000005</v>
      </c>
    </row>
    <row r="594" spans="1:6" x14ac:dyDescent="0.35">
      <c r="A594" s="221">
        <v>42203</v>
      </c>
      <c r="B594" s="223">
        <f>'Power and Disinfectant'!O572</f>
        <v>4.32</v>
      </c>
      <c r="C594">
        <v>15.8</v>
      </c>
      <c r="D594" s="28">
        <f t="shared" si="24"/>
        <v>36</v>
      </c>
      <c r="E594" s="29">
        <f t="shared" si="25"/>
        <v>31.795200000000005</v>
      </c>
      <c r="F594" s="197">
        <f t="shared" si="26"/>
        <v>27.475200000000005</v>
      </c>
    </row>
    <row r="595" spans="1:6" x14ac:dyDescent="0.35">
      <c r="A595" s="221">
        <v>42204</v>
      </c>
      <c r="B595" s="223">
        <f>'Power and Disinfectant'!O573</f>
        <v>4.32</v>
      </c>
      <c r="C595">
        <v>15.8</v>
      </c>
      <c r="D595" s="28">
        <f t="shared" si="24"/>
        <v>36</v>
      </c>
      <c r="E595" s="29">
        <f t="shared" si="25"/>
        <v>31.795200000000005</v>
      </c>
      <c r="F595" s="197">
        <f t="shared" si="26"/>
        <v>27.475200000000005</v>
      </c>
    </row>
    <row r="596" spans="1:6" x14ac:dyDescent="0.35">
      <c r="A596" s="221">
        <v>42205</v>
      </c>
      <c r="B596" s="223">
        <f>'Power and Disinfectant'!O574</f>
        <v>4.9358333333333331</v>
      </c>
      <c r="C596">
        <v>15.8</v>
      </c>
      <c r="D596" s="28">
        <f t="shared" si="24"/>
        <v>36</v>
      </c>
      <c r="E596" s="29">
        <f t="shared" si="25"/>
        <v>31.795200000000005</v>
      </c>
      <c r="F596" s="197">
        <f t="shared" si="26"/>
        <v>26.859366666666673</v>
      </c>
    </row>
    <row r="597" spans="1:6" x14ac:dyDescent="0.35">
      <c r="A597" s="221">
        <v>42206</v>
      </c>
      <c r="B597" s="223">
        <f>'Power and Disinfectant'!O575</f>
        <v>4.32</v>
      </c>
      <c r="C597">
        <v>15.8</v>
      </c>
      <c r="D597" s="28">
        <f t="shared" si="24"/>
        <v>36</v>
      </c>
      <c r="E597" s="29">
        <f t="shared" si="25"/>
        <v>31.795200000000005</v>
      </c>
      <c r="F597" s="197">
        <f t="shared" si="26"/>
        <v>27.475200000000005</v>
      </c>
    </row>
    <row r="598" spans="1:6" x14ac:dyDescent="0.35">
      <c r="A598" s="221">
        <v>42207</v>
      </c>
      <c r="B598" s="223">
        <f>'Power and Disinfectant'!O576</f>
        <v>4.32</v>
      </c>
      <c r="C598">
        <v>15.8</v>
      </c>
      <c r="D598" s="28">
        <f t="shared" si="24"/>
        <v>36</v>
      </c>
      <c r="E598" s="29">
        <f t="shared" si="25"/>
        <v>31.795200000000005</v>
      </c>
      <c r="F598" s="197">
        <f t="shared" si="26"/>
        <v>27.475200000000005</v>
      </c>
    </row>
    <row r="599" spans="1:6" x14ac:dyDescent="0.35">
      <c r="A599" s="221">
        <v>42208</v>
      </c>
      <c r="B599" s="223">
        <f>'Power and Disinfectant'!O577</f>
        <v>12.94166666666667</v>
      </c>
      <c r="C599">
        <v>15.8</v>
      </c>
      <c r="D599" s="28">
        <f t="shared" si="24"/>
        <v>36</v>
      </c>
      <c r="E599" s="29">
        <f t="shared" si="25"/>
        <v>31.795200000000005</v>
      </c>
      <c r="F599" s="197">
        <f t="shared" si="26"/>
        <v>18.853533333333335</v>
      </c>
    </row>
    <row r="600" spans="1:6" x14ac:dyDescent="0.35">
      <c r="A600" s="221">
        <v>42209</v>
      </c>
      <c r="B600" s="223">
        <f>'Power and Disinfectant'!O578</f>
        <v>8.4255555555555564</v>
      </c>
      <c r="C600">
        <v>15.8</v>
      </c>
      <c r="D600" s="28">
        <f t="shared" si="24"/>
        <v>36</v>
      </c>
      <c r="E600" s="29">
        <f t="shared" si="25"/>
        <v>31.795200000000005</v>
      </c>
      <c r="F600" s="197">
        <f t="shared" si="26"/>
        <v>23.369644444444447</v>
      </c>
    </row>
    <row r="601" spans="1:6" x14ac:dyDescent="0.35">
      <c r="A601" s="221">
        <v>42210</v>
      </c>
      <c r="B601" s="223">
        <f>'Power and Disinfectant'!O579</f>
        <v>8.6308333333333351</v>
      </c>
      <c r="C601">
        <v>15.8</v>
      </c>
      <c r="D601" s="28">
        <f t="shared" si="24"/>
        <v>36</v>
      </c>
      <c r="E601" s="29">
        <f t="shared" si="25"/>
        <v>31.795200000000005</v>
      </c>
      <c r="F601" s="197">
        <f t="shared" si="26"/>
        <v>23.16436666666667</v>
      </c>
    </row>
    <row r="602" spans="1:6" x14ac:dyDescent="0.35">
      <c r="A602" s="221">
        <v>42211</v>
      </c>
      <c r="B602" s="223">
        <f>'Power and Disinfectant'!O580</f>
        <v>4.32</v>
      </c>
      <c r="C602">
        <v>15.8</v>
      </c>
      <c r="D602" s="28">
        <f t="shared" si="24"/>
        <v>36</v>
      </c>
      <c r="E602" s="29">
        <f t="shared" si="25"/>
        <v>31.795200000000005</v>
      </c>
      <c r="F602" s="197">
        <f t="shared" si="26"/>
        <v>27.475200000000005</v>
      </c>
    </row>
    <row r="603" spans="1:6" x14ac:dyDescent="0.35">
      <c r="A603" s="221">
        <v>42212</v>
      </c>
      <c r="B603" s="223">
        <f>'Power and Disinfectant'!O581</f>
        <v>4.32</v>
      </c>
      <c r="C603">
        <v>15.8</v>
      </c>
      <c r="D603" s="28">
        <f t="shared" si="24"/>
        <v>36</v>
      </c>
      <c r="E603" s="29">
        <f t="shared" si="25"/>
        <v>31.795200000000005</v>
      </c>
      <c r="F603" s="197">
        <f t="shared" si="26"/>
        <v>27.475200000000005</v>
      </c>
    </row>
    <row r="604" spans="1:6" x14ac:dyDescent="0.35">
      <c r="A604" s="221">
        <v>42213</v>
      </c>
      <c r="B604" s="223">
        <f>'Power and Disinfectant'!O582</f>
        <v>4.32</v>
      </c>
      <c r="C604">
        <v>15.8</v>
      </c>
      <c r="D604" s="28">
        <f t="shared" si="24"/>
        <v>36</v>
      </c>
      <c r="E604" s="29">
        <f t="shared" si="25"/>
        <v>31.795200000000005</v>
      </c>
      <c r="F604" s="197">
        <f t="shared" si="26"/>
        <v>27.475200000000005</v>
      </c>
    </row>
    <row r="605" spans="1:6" x14ac:dyDescent="0.35">
      <c r="A605" s="221">
        <v>42214</v>
      </c>
      <c r="B605" s="223">
        <f>'Power and Disinfectant'!O583</f>
        <v>4.32</v>
      </c>
      <c r="C605">
        <v>15.8</v>
      </c>
      <c r="D605" s="28">
        <f t="shared" si="24"/>
        <v>36</v>
      </c>
      <c r="E605" s="29">
        <f t="shared" si="25"/>
        <v>31.795200000000005</v>
      </c>
      <c r="F605" s="197">
        <f t="shared" si="26"/>
        <v>27.475200000000005</v>
      </c>
    </row>
    <row r="606" spans="1:6" x14ac:dyDescent="0.35">
      <c r="A606" s="221">
        <v>42215</v>
      </c>
      <c r="B606" s="223">
        <f>'Power and Disinfectant'!O584</f>
        <v>4.32</v>
      </c>
      <c r="C606">
        <v>15.8</v>
      </c>
      <c r="D606" s="28">
        <f t="shared" si="24"/>
        <v>36</v>
      </c>
      <c r="E606" s="29">
        <f t="shared" si="25"/>
        <v>31.795200000000005</v>
      </c>
      <c r="F606" s="197">
        <f t="shared" si="26"/>
        <v>27.475200000000005</v>
      </c>
    </row>
    <row r="607" spans="1:6" x14ac:dyDescent="0.35">
      <c r="A607" s="221">
        <v>42216</v>
      </c>
      <c r="B607" s="223">
        <f>'Power and Disinfectant'!O585</f>
        <v>4.32</v>
      </c>
      <c r="C607">
        <v>15.8</v>
      </c>
      <c r="D607" s="28">
        <f t="shared" si="24"/>
        <v>36</v>
      </c>
      <c r="E607" s="29">
        <f t="shared" si="25"/>
        <v>31.795200000000005</v>
      </c>
      <c r="F607" s="197">
        <f t="shared" si="26"/>
        <v>27.475200000000005</v>
      </c>
    </row>
    <row r="608" spans="1:6" x14ac:dyDescent="0.35">
      <c r="A608" s="221">
        <v>42217</v>
      </c>
      <c r="B608" s="223">
        <f>'Power and Disinfectant'!O586</f>
        <v>4.32</v>
      </c>
      <c r="C608">
        <v>14.2</v>
      </c>
      <c r="D608" s="28">
        <f t="shared" ref="D608:D671" si="27">IF(((C608*$B$7*3600*$B$3*$B$2)*$B$4)*$B$11/1000000&gt;$B$12,$B$12,((C608*$B$7*3600*$B$3)*$B$4*$B$2)*$B$11/1000000)</f>
        <v>36</v>
      </c>
      <c r="E608" s="29">
        <f t="shared" ref="E608:E671" si="28">D608*0.92*0.96</f>
        <v>31.795200000000005</v>
      </c>
      <c r="F608" s="197">
        <f t="shared" ref="F608:F671" si="29">IF(E608-B608&lt;0,0,E608-B608)</f>
        <v>27.475200000000005</v>
      </c>
    </row>
    <row r="609" spans="1:6" x14ac:dyDescent="0.35">
      <c r="A609" s="221">
        <v>42218</v>
      </c>
      <c r="B609" s="223">
        <f>'Power and Disinfectant'!O587</f>
        <v>4.32</v>
      </c>
      <c r="C609">
        <v>14.2</v>
      </c>
      <c r="D609" s="28">
        <f t="shared" si="27"/>
        <v>36</v>
      </c>
      <c r="E609" s="29">
        <f t="shared" si="28"/>
        <v>31.795200000000005</v>
      </c>
      <c r="F609" s="197">
        <f t="shared" si="29"/>
        <v>27.475200000000005</v>
      </c>
    </row>
    <row r="610" spans="1:6" x14ac:dyDescent="0.35">
      <c r="A610" s="221">
        <v>42219</v>
      </c>
      <c r="B610" s="223">
        <f>'Power and Disinfectant'!O588</f>
        <v>4.32</v>
      </c>
      <c r="C610">
        <v>14.2</v>
      </c>
      <c r="D610" s="28">
        <f t="shared" si="27"/>
        <v>36</v>
      </c>
      <c r="E610" s="29">
        <f t="shared" si="28"/>
        <v>31.795200000000005</v>
      </c>
      <c r="F610" s="197">
        <f t="shared" si="29"/>
        <v>27.475200000000005</v>
      </c>
    </row>
    <row r="611" spans="1:6" x14ac:dyDescent="0.35">
      <c r="A611" s="221">
        <v>42220</v>
      </c>
      <c r="B611" s="223">
        <f>'Power and Disinfectant'!O589</f>
        <v>4.32</v>
      </c>
      <c r="C611">
        <v>14.2</v>
      </c>
      <c r="D611" s="28">
        <f t="shared" si="27"/>
        <v>36</v>
      </c>
      <c r="E611" s="29">
        <f t="shared" si="28"/>
        <v>31.795200000000005</v>
      </c>
      <c r="F611" s="197">
        <f t="shared" si="29"/>
        <v>27.475200000000005</v>
      </c>
    </row>
    <row r="612" spans="1:6" x14ac:dyDescent="0.35">
      <c r="A612" s="221">
        <v>42221</v>
      </c>
      <c r="B612" s="223">
        <f>'Power and Disinfectant'!O590</f>
        <v>4.32</v>
      </c>
      <c r="C612">
        <v>14.2</v>
      </c>
      <c r="D612" s="28">
        <f t="shared" si="27"/>
        <v>36</v>
      </c>
      <c r="E612" s="29">
        <f t="shared" si="28"/>
        <v>31.795200000000005</v>
      </c>
      <c r="F612" s="197">
        <f t="shared" si="29"/>
        <v>27.475200000000005</v>
      </c>
    </row>
    <row r="613" spans="1:6" x14ac:dyDescent="0.35">
      <c r="A613" s="221">
        <v>42222</v>
      </c>
      <c r="B613" s="223">
        <f>'Power and Disinfectant'!O591</f>
        <v>7.6044444444444448</v>
      </c>
      <c r="C613">
        <v>14.2</v>
      </c>
      <c r="D613" s="28">
        <f t="shared" si="27"/>
        <v>36</v>
      </c>
      <c r="E613" s="29">
        <f t="shared" si="28"/>
        <v>31.795200000000005</v>
      </c>
      <c r="F613" s="197">
        <f t="shared" si="29"/>
        <v>24.190755555555562</v>
      </c>
    </row>
    <row r="614" spans="1:6" x14ac:dyDescent="0.35">
      <c r="A614" s="221">
        <v>42223</v>
      </c>
      <c r="B614" s="223">
        <f>'Power and Disinfectant'!O592</f>
        <v>19.305277777777778</v>
      </c>
      <c r="C614">
        <v>14.2</v>
      </c>
      <c r="D614" s="28">
        <f t="shared" si="27"/>
        <v>36</v>
      </c>
      <c r="E614" s="29">
        <f t="shared" si="28"/>
        <v>31.795200000000005</v>
      </c>
      <c r="F614" s="197">
        <f t="shared" si="29"/>
        <v>12.489922222222226</v>
      </c>
    </row>
    <row r="615" spans="1:6" x14ac:dyDescent="0.35">
      <c r="A615" s="221">
        <v>42224</v>
      </c>
      <c r="B615" s="223">
        <f>'Power and Disinfectant'!O593</f>
        <v>29.363888888888887</v>
      </c>
      <c r="C615">
        <v>14.2</v>
      </c>
      <c r="D615" s="28">
        <f t="shared" si="27"/>
        <v>36</v>
      </c>
      <c r="E615" s="29">
        <f t="shared" si="28"/>
        <v>31.795200000000005</v>
      </c>
      <c r="F615" s="197">
        <f t="shared" si="29"/>
        <v>2.4313111111111176</v>
      </c>
    </row>
    <row r="616" spans="1:6" x14ac:dyDescent="0.35">
      <c r="A616" s="221">
        <v>42225</v>
      </c>
      <c r="B616" s="223">
        <f>'Power and Disinfectant'!O594</f>
        <v>6.1675000000000004</v>
      </c>
      <c r="C616">
        <v>14.2</v>
      </c>
      <c r="D616" s="28">
        <f t="shared" si="27"/>
        <v>36</v>
      </c>
      <c r="E616" s="29">
        <f t="shared" si="28"/>
        <v>31.795200000000005</v>
      </c>
      <c r="F616" s="197">
        <f t="shared" si="29"/>
        <v>25.627700000000004</v>
      </c>
    </row>
    <row r="617" spans="1:6" x14ac:dyDescent="0.35">
      <c r="A617" s="221">
        <v>42226</v>
      </c>
      <c r="B617" s="223">
        <f>'Power and Disinfectant'!O595</f>
        <v>4.32</v>
      </c>
      <c r="C617">
        <v>14.2</v>
      </c>
      <c r="D617" s="28">
        <f t="shared" si="27"/>
        <v>36</v>
      </c>
      <c r="E617" s="29">
        <f t="shared" si="28"/>
        <v>31.795200000000005</v>
      </c>
      <c r="F617" s="197">
        <f t="shared" si="29"/>
        <v>27.475200000000005</v>
      </c>
    </row>
    <row r="618" spans="1:6" x14ac:dyDescent="0.35">
      <c r="A618" s="221">
        <v>42227</v>
      </c>
      <c r="B618" s="223">
        <f>'Power and Disinfectant'!O596</f>
        <v>4.32</v>
      </c>
      <c r="C618">
        <v>14.2</v>
      </c>
      <c r="D618" s="28">
        <f t="shared" si="27"/>
        <v>36</v>
      </c>
      <c r="E618" s="29">
        <f t="shared" si="28"/>
        <v>31.795200000000005</v>
      </c>
      <c r="F618" s="197">
        <f t="shared" si="29"/>
        <v>27.475200000000005</v>
      </c>
    </row>
    <row r="619" spans="1:6" x14ac:dyDescent="0.35">
      <c r="A619" s="221">
        <v>42228</v>
      </c>
      <c r="B619" s="223">
        <f>'Power and Disinfectant'!O597</f>
        <v>4.32</v>
      </c>
      <c r="C619">
        <v>14.2</v>
      </c>
      <c r="D619" s="28">
        <f t="shared" si="27"/>
        <v>36</v>
      </c>
      <c r="E619" s="29">
        <f t="shared" si="28"/>
        <v>31.795200000000005</v>
      </c>
      <c r="F619" s="197">
        <f t="shared" si="29"/>
        <v>27.475200000000005</v>
      </c>
    </row>
    <row r="620" spans="1:6" x14ac:dyDescent="0.35">
      <c r="A620" s="221">
        <v>42229</v>
      </c>
      <c r="B620" s="223">
        <f>'Power and Disinfectant'!O598</f>
        <v>4.32</v>
      </c>
      <c r="C620">
        <v>14.2</v>
      </c>
      <c r="D620" s="28">
        <f t="shared" si="27"/>
        <v>36</v>
      </c>
      <c r="E620" s="29">
        <f t="shared" si="28"/>
        <v>31.795200000000005</v>
      </c>
      <c r="F620" s="197">
        <f t="shared" si="29"/>
        <v>27.475200000000005</v>
      </c>
    </row>
    <row r="621" spans="1:6" x14ac:dyDescent="0.35">
      <c r="A621" s="221">
        <v>42230</v>
      </c>
      <c r="B621" s="223">
        <f>'Power and Disinfectant'!O599</f>
        <v>4.32</v>
      </c>
      <c r="C621">
        <v>14.2</v>
      </c>
      <c r="D621" s="28">
        <f t="shared" si="27"/>
        <v>36</v>
      </c>
      <c r="E621" s="29">
        <f t="shared" si="28"/>
        <v>31.795200000000005</v>
      </c>
      <c r="F621" s="197">
        <f t="shared" si="29"/>
        <v>27.475200000000005</v>
      </c>
    </row>
    <row r="622" spans="1:6" x14ac:dyDescent="0.35">
      <c r="A622" s="221">
        <v>42231</v>
      </c>
      <c r="B622" s="223">
        <f>'Power and Disinfectant'!O600</f>
        <v>4.32</v>
      </c>
      <c r="C622">
        <v>14.2</v>
      </c>
      <c r="D622" s="28">
        <f t="shared" si="27"/>
        <v>36</v>
      </c>
      <c r="E622" s="29">
        <f t="shared" si="28"/>
        <v>31.795200000000005</v>
      </c>
      <c r="F622" s="197">
        <f t="shared" si="29"/>
        <v>27.475200000000005</v>
      </c>
    </row>
    <row r="623" spans="1:6" x14ac:dyDescent="0.35">
      <c r="A623" s="221">
        <v>42232</v>
      </c>
      <c r="B623" s="223">
        <f>'Power and Disinfectant'!O601</f>
        <v>4.32</v>
      </c>
      <c r="C623">
        <v>14.2</v>
      </c>
      <c r="D623" s="28">
        <f t="shared" si="27"/>
        <v>36</v>
      </c>
      <c r="E623" s="29">
        <f t="shared" si="28"/>
        <v>31.795200000000005</v>
      </c>
      <c r="F623" s="197">
        <f t="shared" si="29"/>
        <v>27.475200000000005</v>
      </c>
    </row>
    <row r="624" spans="1:6" x14ac:dyDescent="0.35">
      <c r="A624" s="221">
        <v>42233</v>
      </c>
      <c r="B624" s="223">
        <f>'Power and Disinfectant'!O602</f>
        <v>4.32</v>
      </c>
      <c r="C624">
        <v>14.2</v>
      </c>
      <c r="D624" s="28">
        <f t="shared" si="27"/>
        <v>36</v>
      </c>
      <c r="E624" s="29">
        <f t="shared" si="28"/>
        <v>31.795200000000005</v>
      </c>
      <c r="F624" s="197">
        <f t="shared" si="29"/>
        <v>27.475200000000005</v>
      </c>
    </row>
    <row r="625" spans="1:6" x14ac:dyDescent="0.35">
      <c r="A625" s="221">
        <v>42234</v>
      </c>
      <c r="B625" s="223">
        <f>'Power and Disinfectant'!O603</f>
        <v>4.32</v>
      </c>
      <c r="C625">
        <v>14.2</v>
      </c>
      <c r="D625" s="28">
        <f t="shared" si="27"/>
        <v>36</v>
      </c>
      <c r="E625" s="29">
        <f t="shared" si="28"/>
        <v>31.795200000000005</v>
      </c>
      <c r="F625" s="197">
        <f t="shared" si="29"/>
        <v>27.475200000000005</v>
      </c>
    </row>
    <row r="626" spans="1:6" x14ac:dyDescent="0.35">
      <c r="A626" s="221">
        <v>42235</v>
      </c>
      <c r="B626" s="223">
        <f>'Power and Disinfectant'!O604</f>
        <v>4.32</v>
      </c>
      <c r="C626">
        <v>14.2</v>
      </c>
      <c r="D626" s="28">
        <f t="shared" si="27"/>
        <v>36</v>
      </c>
      <c r="E626" s="29">
        <f t="shared" si="28"/>
        <v>31.795200000000005</v>
      </c>
      <c r="F626" s="197">
        <f t="shared" si="29"/>
        <v>27.475200000000005</v>
      </c>
    </row>
    <row r="627" spans="1:6" x14ac:dyDescent="0.35">
      <c r="A627" s="221">
        <v>42236</v>
      </c>
      <c r="B627" s="223">
        <f>'Power and Disinfectant'!O605</f>
        <v>4.32</v>
      </c>
      <c r="C627">
        <v>14.2</v>
      </c>
      <c r="D627" s="28">
        <f t="shared" si="27"/>
        <v>36</v>
      </c>
      <c r="E627" s="29">
        <f t="shared" si="28"/>
        <v>31.795200000000005</v>
      </c>
      <c r="F627" s="197">
        <f t="shared" si="29"/>
        <v>27.475200000000005</v>
      </c>
    </row>
    <row r="628" spans="1:6" x14ac:dyDescent="0.35">
      <c r="A628" s="221">
        <v>42237</v>
      </c>
      <c r="B628" s="223">
        <f>'Power and Disinfectant'!O606</f>
        <v>4.32</v>
      </c>
      <c r="C628">
        <v>14.2</v>
      </c>
      <c r="D628" s="28">
        <f t="shared" si="27"/>
        <v>36</v>
      </c>
      <c r="E628" s="29">
        <f t="shared" si="28"/>
        <v>31.795200000000005</v>
      </c>
      <c r="F628" s="197">
        <f t="shared" si="29"/>
        <v>27.475200000000005</v>
      </c>
    </row>
    <row r="629" spans="1:6" x14ac:dyDescent="0.35">
      <c r="A629" s="221">
        <v>42238</v>
      </c>
      <c r="B629" s="223">
        <f>'Power and Disinfectant'!O607</f>
        <v>4.32</v>
      </c>
      <c r="C629">
        <v>14.2</v>
      </c>
      <c r="D629" s="28">
        <f t="shared" si="27"/>
        <v>36</v>
      </c>
      <c r="E629" s="29">
        <f t="shared" si="28"/>
        <v>31.795200000000005</v>
      </c>
      <c r="F629" s="197">
        <f t="shared" si="29"/>
        <v>27.475200000000005</v>
      </c>
    </row>
    <row r="630" spans="1:6" x14ac:dyDescent="0.35">
      <c r="A630" s="221">
        <v>42239</v>
      </c>
      <c r="B630" s="223">
        <f>'Power and Disinfectant'!O608</f>
        <v>4.32</v>
      </c>
      <c r="C630">
        <v>14.2</v>
      </c>
      <c r="D630" s="28">
        <f t="shared" si="27"/>
        <v>36</v>
      </c>
      <c r="E630" s="29">
        <f t="shared" si="28"/>
        <v>31.795200000000005</v>
      </c>
      <c r="F630" s="197">
        <f t="shared" si="29"/>
        <v>27.475200000000005</v>
      </c>
    </row>
    <row r="631" spans="1:6" x14ac:dyDescent="0.35">
      <c r="A631" s="221">
        <v>42240</v>
      </c>
      <c r="B631" s="223">
        <f>'Power and Disinfectant'!O609</f>
        <v>4.32</v>
      </c>
      <c r="C631">
        <v>14.2</v>
      </c>
      <c r="D631" s="28">
        <f t="shared" si="27"/>
        <v>36</v>
      </c>
      <c r="E631" s="29">
        <f t="shared" si="28"/>
        <v>31.795200000000005</v>
      </c>
      <c r="F631" s="197">
        <f t="shared" si="29"/>
        <v>27.475200000000005</v>
      </c>
    </row>
    <row r="632" spans="1:6" x14ac:dyDescent="0.35">
      <c r="A632" s="221">
        <v>42241</v>
      </c>
      <c r="B632" s="223">
        <f>'Power and Disinfectant'!O610</f>
        <v>4.32</v>
      </c>
      <c r="C632">
        <v>14.2</v>
      </c>
      <c r="D632" s="28">
        <f t="shared" si="27"/>
        <v>36</v>
      </c>
      <c r="E632" s="29">
        <f t="shared" si="28"/>
        <v>31.795200000000005</v>
      </c>
      <c r="F632" s="197">
        <f t="shared" si="29"/>
        <v>27.475200000000005</v>
      </c>
    </row>
    <row r="633" spans="1:6" x14ac:dyDescent="0.35">
      <c r="A633" s="221">
        <v>42242</v>
      </c>
      <c r="B633" s="223">
        <f>'Power and Disinfectant'!O611</f>
        <v>4.32</v>
      </c>
      <c r="C633">
        <v>14.2</v>
      </c>
      <c r="D633" s="28">
        <f t="shared" si="27"/>
        <v>36</v>
      </c>
      <c r="E633" s="29">
        <f t="shared" si="28"/>
        <v>31.795200000000005</v>
      </c>
      <c r="F633" s="197">
        <f t="shared" si="29"/>
        <v>27.475200000000005</v>
      </c>
    </row>
    <row r="634" spans="1:6" x14ac:dyDescent="0.35">
      <c r="A634" s="221">
        <v>42243</v>
      </c>
      <c r="B634" s="223">
        <f>'Power and Disinfectant'!O612</f>
        <v>7.1938888888888881</v>
      </c>
      <c r="C634">
        <v>14.2</v>
      </c>
      <c r="D634" s="28">
        <f t="shared" si="27"/>
        <v>36</v>
      </c>
      <c r="E634" s="29">
        <f t="shared" si="28"/>
        <v>31.795200000000005</v>
      </c>
      <c r="F634" s="197">
        <f t="shared" si="29"/>
        <v>24.601311111111116</v>
      </c>
    </row>
    <row r="635" spans="1:6" x14ac:dyDescent="0.35">
      <c r="A635" s="221">
        <v>42244</v>
      </c>
      <c r="B635" s="223">
        <f>'Power and Disinfectant'!O613</f>
        <v>14.994444444444445</v>
      </c>
      <c r="C635">
        <v>14.2</v>
      </c>
      <c r="D635" s="28">
        <f t="shared" si="27"/>
        <v>36</v>
      </c>
      <c r="E635" s="29">
        <f t="shared" si="28"/>
        <v>31.795200000000005</v>
      </c>
      <c r="F635" s="197">
        <f t="shared" si="29"/>
        <v>16.800755555555561</v>
      </c>
    </row>
    <row r="636" spans="1:6" x14ac:dyDescent="0.35">
      <c r="A636" s="221">
        <v>42245</v>
      </c>
      <c r="B636" s="223">
        <f>'Power and Disinfectant'!O614</f>
        <v>29.979722222222222</v>
      </c>
      <c r="C636">
        <v>14.2</v>
      </c>
      <c r="D636" s="28">
        <f t="shared" si="27"/>
        <v>36</v>
      </c>
      <c r="E636" s="29">
        <f t="shared" si="28"/>
        <v>31.795200000000005</v>
      </c>
      <c r="F636" s="197">
        <f t="shared" si="29"/>
        <v>1.8154777777777831</v>
      </c>
    </row>
    <row r="637" spans="1:6" x14ac:dyDescent="0.35">
      <c r="A637" s="221">
        <v>42246</v>
      </c>
      <c r="B637" s="223">
        <f>'Power and Disinfectant'!O615</f>
        <v>29.979722222222222</v>
      </c>
      <c r="C637">
        <v>14.2</v>
      </c>
      <c r="D637" s="28">
        <f t="shared" si="27"/>
        <v>36</v>
      </c>
      <c r="E637" s="29">
        <f t="shared" si="28"/>
        <v>31.795200000000005</v>
      </c>
      <c r="F637" s="197">
        <f t="shared" si="29"/>
        <v>1.8154777777777831</v>
      </c>
    </row>
    <row r="638" spans="1:6" x14ac:dyDescent="0.35">
      <c r="A638" s="221">
        <v>42247</v>
      </c>
      <c r="B638" s="223">
        <f>'Power and Disinfectant'!O616</f>
        <v>10.478333333333333</v>
      </c>
      <c r="C638">
        <v>14.2</v>
      </c>
      <c r="D638" s="28">
        <f t="shared" si="27"/>
        <v>36</v>
      </c>
      <c r="E638" s="29">
        <f t="shared" si="28"/>
        <v>31.795200000000005</v>
      </c>
      <c r="F638" s="197">
        <f t="shared" si="29"/>
        <v>21.31686666666667</v>
      </c>
    </row>
    <row r="639" spans="1:6" x14ac:dyDescent="0.35">
      <c r="A639" s="221">
        <v>42248</v>
      </c>
      <c r="B639" s="223">
        <f>'Power and Disinfectant'!O617</f>
        <v>20.536944444444444</v>
      </c>
      <c r="C639">
        <v>12.5</v>
      </c>
      <c r="D639" s="28">
        <f t="shared" si="27"/>
        <v>36</v>
      </c>
      <c r="E639" s="29">
        <f t="shared" si="28"/>
        <v>31.795200000000005</v>
      </c>
      <c r="F639" s="197">
        <f t="shared" si="29"/>
        <v>11.258255555555561</v>
      </c>
    </row>
    <row r="640" spans="1:6" x14ac:dyDescent="0.35">
      <c r="A640" s="221">
        <v>42249</v>
      </c>
      <c r="B640" s="223">
        <f>'Power and Disinfectant'!O618</f>
        <v>5.141111111111111</v>
      </c>
      <c r="C640">
        <v>12.5</v>
      </c>
      <c r="D640" s="28">
        <f t="shared" si="27"/>
        <v>36</v>
      </c>
      <c r="E640" s="29">
        <f t="shared" si="28"/>
        <v>31.795200000000005</v>
      </c>
      <c r="F640" s="197">
        <f t="shared" si="29"/>
        <v>26.654088888888893</v>
      </c>
    </row>
    <row r="641" spans="1:6" x14ac:dyDescent="0.35">
      <c r="A641" s="221">
        <v>42250</v>
      </c>
      <c r="B641" s="223">
        <f>'Power and Disinfectant'!O619</f>
        <v>6.7833333333333341</v>
      </c>
      <c r="C641">
        <v>12.5</v>
      </c>
      <c r="D641" s="28">
        <f t="shared" si="27"/>
        <v>36</v>
      </c>
      <c r="E641" s="29">
        <f t="shared" si="28"/>
        <v>31.795200000000005</v>
      </c>
      <c r="F641" s="197">
        <f t="shared" si="29"/>
        <v>25.01186666666667</v>
      </c>
    </row>
    <row r="642" spans="1:6" x14ac:dyDescent="0.35">
      <c r="A642" s="221">
        <v>42251</v>
      </c>
      <c r="B642" s="223">
        <f>'Power and Disinfectant'!O620</f>
        <v>4.32</v>
      </c>
      <c r="C642">
        <v>12.5</v>
      </c>
      <c r="D642" s="28">
        <f t="shared" si="27"/>
        <v>36</v>
      </c>
      <c r="E642" s="29">
        <f t="shared" si="28"/>
        <v>31.795200000000005</v>
      </c>
      <c r="F642" s="197">
        <f t="shared" si="29"/>
        <v>27.475200000000005</v>
      </c>
    </row>
    <row r="643" spans="1:6" x14ac:dyDescent="0.35">
      <c r="A643" s="221">
        <v>42252</v>
      </c>
      <c r="B643" s="223">
        <f>'Power and Disinfectant'!O621</f>
        <v>5.9622222222222225</v>
      </c>
      <c r="C643">
        <v>12.5</v>
      </c>
      <c r="D643" s="28">
        <f t="shared" si="27"/>
        <v>36</v>
      </c>
      <c r="E643" s="29">
        <f t="shared" si="28"/>
        <v>31.795200000000005</v>
      </c>
      <c r="F643" s="197">
        <f t="shared" si="29"/>
        <v>25.832977777777781</v>
      </c>
    </row>
    <row r="644" spans="1:6" x14ac:dyDescent="0.35">
      <c r="A644" s="221">
        <v>42253</v>
      </c>
      <c r="B644" s="223">
        <f>'Power and Disinfectant'!O622</f>
        <v>4.32</v>
      </c>
      <c r="C644">
        <v>12.5</v>
      </c>
      <c r="D644" s="28">
        <f t="shared" si="27"/>
        <v>36</v>
      </c>
      <c r="E644" s="29">
        <f t="shared" si="28"/>
        <v>31.795200000000005</v>
      </c>
      <c r="F644" s="197">
        <f t="shared" si="29"/>
        <v>27.475200000000005</v>
      </c>
    </row>
    <row r="645" spans="1:6" x14ac:dyDescent="0.35">
      <c r="A645" s="221">
        <v>42254</v>
      </c>
      <c r="B645" s="223">
        <f>'Power and Disinfectant'!O623</f>
        <v>29.979722222222222</v>
      </c>
      <c r="C645">
        <v>12.5</v>
      </c>
      <c r="D645" s="28">
        <f t="shared" si="27"/>
        <v>36</v>
      </c>
      <c r="E645" s="29">
        <f t="shared" si="28"/>
        <v>31.795200000000005</v>
      </c>
      <c r="F645" s="197">
        <f t="shared" si="29"/>
        <v>1.8154777777777831</v>
      </c>
    </row>
    <row r="646" spans="1:6" x14ac:dyDescent="0.35">
      <c r="A646" s="221">
        <v>42255</v>
      </c>
      <c r="B646" s="223">
        <f>'Power and Disinfectant'!O624</f>
        <v>17.663055555555555</v>
      </c>
      <c r="C646">
        <v>12.5</v>
      </c>
      <c r="D646" s="28">
        <f t="shared" si="27"/>
        <v>36</v>
      </c>
      <c r="E646" s="29">
        <f t="shared" si="28"/>
        <v>31.795200000000005</v>
      </c>
      <c r="F646" s="197">
        <f t="shared" si="29"/>
        <v>14.13214444444445</v>
      </c>
    </row>
    <row r="647" spans="1:6" x14ac:dyDescent="0.35">
      <c r="A647" s="221">
        <v>42256</v>
      </c>
      <c r="B647" s="223">
        <f>'Power and Disinfectant'!O625</f>
        <v>5.7569444444444438</v>
      </c>
      <c r="C647">
        <v>12.5</v>
      </c>
      <c r="D647" s="28">
        <f t="shared" si="27"/>
        <v>36</v>
      </c>
      <c r="E647" s="29">
        <f t="shared" si="28"/>
        <v>31.795200000000005</v>
      </c>
      <c r="F647" s="197">
        <f t="shared" si="29"/>
        <v>26.038255555555562</v>
      </c>
    </row>
    <row r="648" spans="1:6" x14ac:dyDescent="0.35">
      <c r="A648" s="221">
        <v>42257</v>
      </c>
      <c r="B648" s="223">
        <f>'Power and Disinfectant'!O626</f>
        <v>4.32</v>
      </c>
      <c r="C648">
        <v>12.5</v>
      </c>
      <c r="D648" s="28">
        <f t="shared" si="27"/>
        <v>36</v>
      </c>
      <c r="E648" s="29">
        <f t="shared" si="28"/>
        <v>31.795200000000005</v>
      </c>
      <c r="F648" s="197">
        <f t="shared" si="29"/>
        <v>27.475200000000005</v>
      </c>
    </row>
    <row r="649" spans="1:6" x14ac:dyDescent="0.35">
      <c r="A649" s="221">
        <v>42258</v>
      </c>
      <c r="B649" s="223">
        <f>'Power and Disinfectant'!O627</f>
        <v>4.32</v>
      </c>
      <c r="C649">
        <v>12.5</v>
      </c>
      <c r="D649" s="28">
        <f t="shared" si="27"/>
        <v>36</v>
      </c>
      <c r="E649" s="29">
        <f t="shared" si="28"/>
        <v>31.795200000000005</v>
      </c>
      <c r="F649" s="197">
        <f t="shared" si="29"/>
        <v>27.475200000000005</v>
      </c>
    </row>
    <row r="650" spans="1:6" x14ac:dyDescent="0.35">
      <c r="A650" s="221">
        <v>42259</v>
      </c>
      <c r="B650" s="223">
        <f>'Power and Disinfectant'!O628</f>
        <v>4.32</v>
      </c>
      <c r="C650">
        <v>12.5</v>
      </c>
      <c r="D650" s="28">
        <f t="shared" si="27"/>
        <v>36</v>
      </c>
      <c r="E650" s="29">
        <f t="shared" si="28"/>
        <v>31.795200000000005</v>
      </c>
      <c r="F650" s="197">
        <f t="shared" si="29"/>
        <v>27.475200000000005</v>
      </c>
    </row>
    <row r="651" spans="1:6" x14ac:dyDescent="0.35">
      <c r="A651" s="221">
        <v>42260</v>
      </c>
      <c r="B651" s="223">
        <f>'Power and Disinfectant'!O629</f>
        <v>4.32</v>
      </c>
      <c r="C651">
        <v>12.5</v>
      </c>
      <c r="D651" s="28">
        <f t="shared" si="27"/>
        <v>36</v>
      </c>
      <c r="E651" s="29">
        <f t="shared" si="28"/>
        <v>31.795200000000005</v>
      </c>
      <c r="F651" s="197">
        <f t="shared" si="29"/>
        <v>27.475200000000005</v>
      </c>
    </row>
    <row r="652" spans="1:6" x14ac:dyDescent="0.35">
      <c r="A652" s="221">
        <v>42261</v>
      </c>
      <c r="B652" s="223">
        <f>'Power and Disinfectant'!O630</f>
        <v>4.32</v>
      </c>
      <c r="C652">
        <v>12.5</v>
      </c>
      <c r="D652" s="28">
        <f t="shared" si="27"/>
        <v>36</v>
      </c>
      <c r="E652" s="29">
        <f t="shared" si="28"/>
        <v>31.795200000000005</v>
      </c>
      <c r="F652" s="197">
        <f t="shared" si="29"/>
        <v>27.475200000000005</v>
      </c>
    </row>
    <row r="653" spans="1:6" x14ac:dyDescent="0.35">
      <c r="A653" s="221">
        <v>42262</v>
      </c>
      <c r="B653" s="223">
        <f>'Power and Disinfectant'!O631</f>
        <v>6.3727777777777783</v>
      </c>
      <c r="C653">
        <v>12.5</v>
      </c>
      <c r="D653" s="28">
        <f t="shared" si="27"/>
        <v>36</v>
      </c>
      <c r="E653" s="29">
        <f t="shared" si="28"/>
        <v>31.795200000000005</v>
      </c>
      <c r="F653" s="197">
        <f t="shared" si="29"/>
        <v>25.422422222222227</v>
      </c>
    </row>
    <row r="654" spans="1:6" x14ac:dyDescent="0.35">
      <c r="A654" s="221">
        <v>42263</v>
      </c>
      <c r="B654" s="223">
        <f>'Power and Disinfectant'!O632</f>
        <v>8.4255555555555564</v>
      </c>
      <c r="C654">
        <v>12.5</v>
      </c>
      <c r="D654" s="28">
        <f t="shared" si="27"/>
        <v>36</v>
      </c>
      <c r="E654" s="29">
        <f t="shared" si="28"/>
        <v>31.795200000000005</v>
      </c>
      <c r="F654" s="197">
        <f t="shared" si="29"/>
        <v>23.369644444444447</v>
      </c>
    </row>
    <row r="655" spans="1:6" x14ac:dyDescent="0.35">
      <c r="A655" s="221">
        <v>42264</v>
      </c>
      <c r="B655" s="223">
        <f>'Power and Disinfectant'!O633</f>
        <v>7.1938888888888881</v>
      </c>
      <c r="C655">
        <v>12.5</v>
      </c>
      <c r="D655" s="28">
        <f t="shared" si="27"/>
        <v>36</v>
      </c>
      <c r="E655" s="29">
        <f t="shared" si="28"/>
        <v>31.795200000000005</v>
      </c>
      <c r="F655" s="197">
        <f t="shared" si="29"/>
        <v>24.601311111111116</v>
      </c>
    </row>
    <row r="656" spans="1:6" x14ac:dyDescent="0.35">
      <c r="A656" s="221">
        <v>42265</v>
      </c>
      <c r="B656" s="223">
        <f>'Power and Disinfectant'!O634</f>
        <v>29.979722222222222</v>
      </c>
      <c r="C656">
        <v>12.5</v>
      </c>
      <c r="D656" s="28">
        <f t="shared" si="27"/>
        <v>36</v>
      </c>
      <c r="E656" s="29">
        <f t="shared" si="28"/>
        <v>31.795200000000005</v>
      </c>
      <c r="F656" s="197">
        <f t="shared" si="29"/>
        <v>1.8154777777777831</v>
      </c>
    </row>
    <row r="657" spans="1:6" x14ac:dyDescent="0.35">
      <c r="A657" s="221">
        <v>42266</v>
      </c>
      <c r="B657" s="223">
        <f>'Power and Disinfectant'!O635</f>
        <v>29.979722222222222</v>
      </c>
      <c r="C657">
        <v>12.5</v>
      </c>
      <c r="D657" s="28">
        <f t="shared" si="27"/>
        <v>36</v>
      </c>
      <c r="E657" s="29">
        <f t="shared" si="28"/>
        <v>31.795200000000005</v>
      </c>
      <c r="F657" s="197">
        <f t="shared" si="29"/>
        <v>1.8154777777777831</v>
      </c>
    </row>
    <row r="658" spans="1:6" x14ac:dyDescent="0.35">
      <c r="A658" s="221">
        <v>42267</v>
      </c>
      <c r="B658" s="223">
        <f>'Power and Disinfectant'!O636</f>
        <v>5.7569444444444438</v>
      </c>
      <c r="C658">
        <v>12.5</v>
      </c>
      <c r="D658" s="28">
        <f t="shared" si="27"/>
        <v>36</v>
      </c>
      <c r="E658" s="29">
        <f t="shared" si="28"/>
        <v>31.795200000000005</v>
      </c>
      <c r="F658" s="197">
        <f t="shared" si="29"/>
        <v>26.038255555555562</v>
      </c>
    </row>
    <row r="659" spans="1:6" x14ac:dyDescent="0.35">
      <c r="A659" s="221">
        <v>42268</v>
      </c>
      <c r="B659" s="223">
        <f>'Power and Disinfectant'!O637</f>
        <v>8.6308333333333351</v>
      </c>
      <c r="C659">
        <v>12.5</v>
      </c>
      <c r="D659" s="28">
        <f t="shared" si="27"/>
        <v>36</v>
      </c>
      <c r="E659" s="29">
        <f t="shared" si="28"/>
        <v>31.795200000000005</v>
      </c>
      <c r="F659" s="197">
        <f t="shared" si="29"/>
        <v>23.16436666666667</v>
      </c>
    </row>
    <row r="660" spans="1:6" x14ac:dyDescent="0.35">
      <c r="A660" s="221">
        <v>42269</v>
      </c>
      <c r="B660" s="223">
        <f>'Power and Disinfectant'!O638</f>
        <v>29.979722222222222</v>
      </c>
      <c r="C660">
        <v>12.5</v>
      </c>
      <c r="D660" s="28">
        <f t="shared" si="27"/>
        <v>36</v>
      </c>
      <c r="E660" s="29">
        <f t="shared" si="28"/>
        <v>31.795200000000005</v>
      </c>
      <c r="F660" s="197">
        <f t="shared" si="29"/>
        <v>1.8154777777777831</v>
      </c>
    </row>
    <row r="661" spans="1:6" x14ac:dyDescent="0.35">
      <c r="A661" s="221">
        <v>42270</v>
      </c>
      <c r="B661" s="223">
        <f>'Power and Disinfectant'!O639</f>
        <v>29.979722222222222</v>
      </c>
      <c r="C661">
        <v>12.5</v>
      </c>
      <c r="D661" s="28">
        <f t="shared" si="27"/>
        <v>36</v>
      </c>
      <c r="E661" s="29">
        <f t="shared" si="28"/>
        <v>31.795200000000005</v>
      </c>
      <c r="F661" s="197">
        <f t="shared" si="29"/>
        <v>1.8154777777777831</v>
      </c>
    </row>
    <row r="662" spans="1:6" x14ac:dyDescent="0.35">
      <c r="A662" s="221">
        <v>42271</v>
      </c>
      <c r="B662" s="223">
        <f>'Power and Disinfectant'!O640</f>
        <v>16.431388888888893</v>
      </c>
      <c r="C662">
        <v>12.5</v>
      </c>
      <c r="D662" s="28">
        <f t="shared" si="27"/>
        <v>36</v>
      </c>
      <c r="E662" s="29">
        <f t="shared" si="28"/>
        <v>31.795200000000005</v>
      </c>
      <c r="F662" s="197">
        <f t="shared" si="29"/>
        <v>15.363811111111112</v>
      </c>
    </row>
    <row r="663" spans="1:6" x14ac:dyDescent="0.35">
      <c r="A663" s="221">
        <v>42272</v>
      </c>
      <c r="B663" s="223">
        <f>'Power and Disinfectant'!O641</f>
        <v>5.9622222222222225</v>
      </c>
      <c r="C663">
        <v>12.5</v>
      </c>
      <c r="D663" s="28">
        <f t="shared" si="27"/>
        <v>36</v>
      </c>
      <c r="E663" s="29">
        <f t="shared" si="28"/>
        <v>31.795200000000005</v>
      </c>
      <c r="F663" s="197">
        <f t="shared" si="29"/>
        <v>25.832977777777781</v>
      </c>
    </row>
    <row r="664" spans="1:6" x14ac:dyDescent="0.35">
      <c r="A664" s="221">
        <v>42273</v>
      </c>
      <c r="B664" s="223">
        <f>'Power and Disinfectant'!O642</f>
        <v>4.32</v>
      </c>
      <c r="C664">
        <v>12.5</v>
      </c>
      <c r="D664" s="28">
        <f t="shared" si="27"/>
        <v>36</v>
      </c>
      <c r="E664" s="29">
        <f t="shared" si="28"/>
        <v>31.795200000000005</v>
      </c>
      <c r="F664" s="197">
        <f t="shared" si="29"/>
        <v>27.475200000000005</v>
      </c>
    </row>
    <row r="665" spans="1:6" x14ac:dyDescent="0.35">
      <c r="A665" s="221">
        <v>42274</v>
      </c>
      <c r="B665" s="223">
        <f>'Power and Disinfectant'!O643</f>
        <v>4.32</v>
      </c>
      <c r="C665">
        <v>12.5</v>
      </c>
      <c r="D665" s="28">
        <f t="shared" si="27"/>
        <v>36</v>
      </c>
      <c r="E665" s="29">
        <f t="shared" si="28"/>
        <v>31.795200000000005</v>
      </c>
      <c r="F665" s="197">
        <f t="shared" si="29"/>
        <v>27.475200000000005</v>
      </c>
    </row>
    <row r="666" spans="1:6" x14ac:dyDescent="0.35">
      <c r="A666" s="221">
        <v>42275</v>
      </c>
      <c r="B666" s="223">
        <f>'Power and Disinfectant'!O644</f>
        <v>4.32</v>
      </c>
      <c r="C666">
        <v>12.5</v>
      </c>
      <c r="D666" s="28">
        <f t="shared" si="27"/>
        <v>36</v>
      </c>
      <c r="E666" s="29">
        <f t="shared" si="28"/>
        <v>31.795200000000005</v>
      </c>
      <c r="F666" s="197">
        <f t="shared" si="29"/>
        <v>27.475200000000005</v>
      </c>
    </row>
    <row r="667" spans="1:6" x14ac:dyDescent="0.35">
      <c r="A667" s="221">
        <v>42276</v>
      </c>
      <c r="B667" s="223">
        <f>'Power and Disinfectant'!O645</f>
        <v>4.32</v>
      </c>
      <c r="C667">
        <v>12.5</v>
      </c>
      <c r="D667" s="28">
        <f t="shared" si="27"/>
        <v>36</v>
      </c>
      <c r="E667" s="29">
        <f t="shared" si="28"/>
        <v>31.795200000000005</v>
      </c>
      <c r="F667" s="197">
        <f t="shared" si="29"/>
        <v>27.475200000000005</v>
      </c>
    </row>
    <row r="668" spans="1:6" x14ac:dyDescent="0.35">
      <c r="A668" s="221">
        <v>42277</v>
      </c>
      <c r="B668" s="223">
        <f>'Power and Disinfectant'!O646</f>
        <v>4.32</v>
      </c>
      <c r="C668">
        <v>12.5</v>
      </c>
      <c r="D668" s="28">
        <f t="shared" si="27"/>
        <v>36</v>
      </c>
      <c r="E668" s="29">
        <f t="shared" si="28"/>
        <v>31.795200000000005</v>
      </c>
      <c r="F668" s="197">
        <f t="shared" si="29"/>
        <v>27.475200000000005</v>
      </c>
    </row>
    <row r="669" spans="1:6" x14ac:dyDescent="0.35">
      <c r="A669" s="221">
        <v>42278</v>
      </c>
      <c r="B669" s="223">
        <f>'Power and Disinfectant'!O647</f>
        <v>4.32</v>
      </c>
      <c r="C669">
        <v>10.8</v>
      </c>
      <c r="D669" s="28">
        <f t="shared" si="27"/>
        <v>36</v>
      </c>
      <c r="E669" s="29">
        <f t="shared" si="28"/>
        <v>31.795200000000005</v>
      </c>
      <c r="F669" s="197">
        <f t="shared" si="29"/>
        <v>27.475200000000005</v>
      </c>
    </row>
    <row r="670" spans="1:6" x14ac:dyDescent="0.35">
      <c r="A670" s="221">
        <v>42279</v>
      </c>
      <c r="B670" s="223">
        <f>'Power and Disinfectant'!O648</f>
        <v>4.32</v>
      </c>
      <c r="C670">
        <v>10.8</v>
      </c>
      <c r="D670" s="28">
        <f t="shared" si="27"/>
        <v>36</v>
      </c>
      <c r="E670" s="29">
        <f t="shared" si="28"/>
        <v>31.795200000000005</v>
      </c>
      <c r="F670" s="197">
        <f t="shared" si="29"/>
        <v>27.475200000000005</v>
      </c>
    </row>
    <row r="671" spans="1:6" x14ac:dyDescent="0.35">
      <c r="A671" s="221">
        <v>42280</v>
      </c>
      <c r="B671" s="223">
        <f>'Power and Disinfectant'!O649</f>
        <v>4.32</v>
      </c>
      <c r="C671">
        <v>10.8</v>
      </c>
      <c r="D671" s="28">
        <f t="shared" si="27"/>
        <v>36</v>
      </c>
      <c r="E671" s="29">
        <f t="shared" si="28"/>
        <v>31.795200000000005</v>
      </c>
      <c r="F671" s="197">
        <f t="shared" si="29"/>
        <v>27.475200000000005</v>
      </c>
    </row>
    <row r="672" spans="1:6" x14ac:dyDescent="0.35">
      <c r="A672" s="221">
        <v>42281</v>
      </c>
      <c r="B672" s="223">
        <f>'Power and Disinfectant'!O650</f>
        <v>4.32</v>
      </c>
      <c r="C672">
        <v>10.8</v>
      </c>
      <c r="D672" s="28">
        <f t="shared" ref="D672:D735" si="30">IF(((C672*$B$7*3600*$B$3*$B$2)*$B$4)*$B$11/1000000&gt;$B$12,$B$12,((C672*$B$7*3600*$B$3)*$B$4*$B$2)*$B$11/1000000)</f>
        <v>36</v>
      </c>
      <c r="E672" s="29">
        <f t="shared" ref="E672:E735" si="31">D672*0.92*0.96</f>
        <v>31.795200000000005</v>
      </c>
      <c r="F672" s="197">
        <f t="shared" ref="F672:F735" si="32">IF(E672-B672&lt;0,0,E672-B672)</f>
        <v>27.475200000000005</v>
      </c>
    </row>
    <row r="673" spans="1:6" x14ac:dyDescent="0.35">
      <c r="A673" s="221">
        <v>42282</v>
      </c>
      <c r="B673" s="223">
        <f>'Power and Disinfectant'!O651</f>
        <v>4.32</v>
      </c>
      <c r="C673">
        <v>10.8</v>
      </c>
      <c r="D673" s="28">
        <f t="shared" si="30"/>
        <v>36</v>
      </c>
      <c r="E673" s="29">
        <f t="shared" si="31"/>
        <v>31.795200000000005</v>
      </c>
      <c r="F673" s="197">
        <f t="shared" si="32"/>
        <v>27.475200000000005</v>
      </c>
    </row>
    <row r="674" spans="1:6" x14ac:dyDescent="0.35">
      <c r="A674" s="221">
        <v>42283</v>
      </c>
      <c r="B674" s="223">
        <f>'Power and Disinfectant'!O652</f>
        <v>8.4255555555555564</v>
      </c>
      <c r="C674">
        <v>10.8</v>
      </c>
      <c r="D674" s="28">
        <f t="shared" si="30"/>
        <v>36</v>
      </c>
      <c r="E674" s="29">
        <f t="shared" si="31"/>
        <v>31.795200000000005</v>
      </c>
      <c r="F674" s="197">
        <f t="shared" si="32"/>
        <v>23.369644444444447</v>
      </c>
    </row>
    <row r="675" spans="1:6" x14ac:dyDescent="0.35">
      <c r="A675" s="221">
        <v>42284</v>
      </c>
      <c r="B675" s="223">
        <f>'Power and Disinfectant'!O653</f>
        <v>20.33166666666666</v>
      </c>
      <c r="C675">
        <v>10.8</v>
      </c>
      <c r="D675" s="28">
        <f t="shared" si="30"/>
        <v>36</v>
      </c>
      <c r="E675" s="29">
        <f t="shared" si="31"/>
        <v>31.795200000000005</v>
      </c>
      <c r="F675" s="197">
        <f t="shared" si="32"/>
        <v>11.463533333333345</v>
      </c>
    </row>
    <row r="676" spans="1:6" x14ac:dyDescent="0.35">
      <c r="A676" s="221">
        <v>42285</v>
      </c>
      <c r="B676" s="223">
        <f>'Power and Disinfectant'!O654</f>
        <v>13.762777777777776</v>
      </c>
      <c r="C676">
        <v>10.8</v>
      </c>
      <c r="D676" s="28">
        <f t="shared" si="30"/>
        <v>36</v>
      </c>
      <c r="E676" s="29">
        <f t="shared" si="31"/>
        <v>31.795200000000005</v>
      </c>
      <c r="F676" s="197">
        <f t="shared" si="32"/>
        <v>18.03242222222223</v>
      </c>
    </row>
    <row r="677" spans="1:6" x14ac:dyDescent="0.35">
      <c r="A677" s="221">
        <v>42286</v>
      </c>
      <c r="B677" s="223">
        <f>'Power and Disinfectant'!O655</f>
        <v>29.979722222222222</v>
      </c>
      <c r="C677">
        <v>10.8</v>
      </c>
      <c r="D677" s="28">
        <f t="shared" si="30"/>
        <v>36</v>
      </c>
      <c r="E677" s="29">
        <f t="shared" si="31"/>
        <v>31.795200000000005</v>
      </c>
      <c r="F677" s="197">
        <f t="shared" si="32"/>
        <v>1.8154777777777831</v>
      </c>
    </row>
    <row r="678" spans="1:6" x14ac:dyDescent="0.35">
      <c r="A678" s="221">
        <v>42287</v>
      </c>
      <c r="B678" s="223">
        <f>'Power and Disinfectant'!O656</f>
        <v>29.979722222222222</v>
      </c>
      <c r="C678">
        <v>10.8</v>
      </c>
      <c r="D678" s="28">
        <f t="shared" si="30"/>
        <v>36</v>
      </c>
      <c r="E678" s="29">
        <f t="shared" si="31"/>
        <v>31.795200000000005</v>
      </c>
      <c r="F678" s="197">
        <f t="shared" si="32"/>
        <v>1.8154777777777831</v>
      </c>
    </row>
    <row r="679" spans="1:6" x14ac:dyDescent="0.35">
      <c r="A679" s="221">
        <v>42288</v>
      </c>
      <c r="B679" s="223">
        <f>'Power and Disinfectant'!O657</f>
        <v>29.979722222222222</v>
      </c>
      <c r="C679">
        <v>10.8</v>
      </c>
      <c r="D679" s="28">
        <f t="shared" si="30"/>
        <v>36</v>
      </c>
      <c r="E679" s="29">
        <f t="shared" si="31"/>
        <v>31.795200000000005</v>
      </c>
      <c r="F679" s="197">
        <f t="shared" si="32"/>
        <v>1.8154777777777831</v>
      </c>
    </row>
    <row r="680" spans="1:6" x14ac:dyDescent="0.35">
      <c r="A680" s="221">
        <v>42289</v>
      </c>
      <c r="B680" s="223">
        <f>'Power and Disinfectant'!O658</f>
        <v>5.141111111111111</v>
      </c>
      <c r="C680">
        <v>10.8</v>
      </c>
      <c r="D680" s="28">
        <f t="shared" si="30"/>
        <v>36</v>
      </c>
      <c r="E680" s="29">
        <f t="shared" si="31"/>
        <v>31.795200000000005</v>
      </c>
      <c r="F680" s="197">
        <f t="shared" si="32"/>
        <v>26.654088888888893</v>
      </c>
    </row>
    <row r="681" spans="1:6" x14ac:dyDescent="0.35">
      <c r="A681" s="221">
        <v>42290</v>
      </c>
      <c r="B681" s="223">
        <f>'Power and Disinfectant'!O659</f>
        <v>4.9358333333333331</v>
      </c>
      <c r="C681">
        <v>10.8</v>
      </c>
      <c r="D681" s="28">
        <f t="shared" si="30"/>
        <v>36</v>
      </c>
      <c r="E681" s="29">
        <f t="shared" si="31"/>
        <v>31.795200000000005</v>
      </c>
      <c r="F681" s="197">
        <f t="shared" si="32"/>
        <v>26.859366666666673</v>
      </c>
    </row>
    <row r="682" spans="1:6" x14ac:dyDescent="0.35">
      <c r="A682" s="221">
        <v>42291</v>
      </c>
      <c r="B682" s="223">
        <f>'Power and Disinfectant'!O660</f>
        <v>4.32</v>
      </c>
      <c r="C682">
        <v>10.8</v>
      </c>
      <c r="D682" s="28">
        <f t="shared" si="30"/>
        <v>36</v>
      </c>
      <c r="E682" s="29">
        <f t="shared" si="31"/>
        <v>31.795200000000005</v>
      </c>
      <c r="F682" s="197">
        <f t="shared" si="32"/>
        <v>27.475200000000005</v>
      </c>
    </row>
    <row r="683" spans="1:6" x14ac:dyDescent="0.35">
      <c r="A683" s="221">
        <v>42292</v>
      </c>
      <c r="B683" s="223">
        <f>'Power and Disinfectant'!O661</f>
        <v>4.32</v>
      </c>
      <c r="C683">
        <v>10.8</v>
      </c>
      <c r="D683" s="28">
        <f t="shared" si="30"/>
        <v>36</v>
      </c>
      <c r="E683" s="29">
        <f t="shared" si="31"/>
        <v>31.795200000000005</v>
      </c>
      <c r="F683" s="197">
        <f t="shared" si="32"/>
        <v>27.475200000000005</v>
      </c>
    </row>
    <row r="684" spans="1:6" x14ac:dyDescent="0.35">
      <c r="A684" s="221">
        <v>42293</v>
      </c>
      <c r="B684" s="223">
        <f>'Power and Disinfectant'!O662</f>
        <v>18.894722222222221</v>
      </c>
      <c r="C684">
        <v>10.8</v>
      </c>
      <c r="D684" s="28">
        <f t="shared" si="30"/>
        <v>36</v>
      </c>
      <c r="E684" s="29">
        <f t="shared" si="31"/>
        <v>31.795200000000005</v>
      </c>
      <c r="F684" s="197">
        <f t="shared" si="32"/>
        <v>12.900477777777784</v>
      </c>
    </row>
    <row r="685" spans="1:6" x14ac:dyDescent="0.35">
      <c r="A685" s="221">
        <v>42294</v>
      </c>
      <c r="B685" s="223">
        <f>'Power and Disinfectant'!O663</f>
        <v>10.888888888888889</v>
      </c>
      <c r="C685">
        <v>10.8</v>
      </c>
      <c r="D685" s="28">
        <f t="shared" si="30"/>
        <v>36</v>
      </c>
      <c r="E685" s="29">
        <f t="shared" si="31"/>
        <v>31.795200000000005</v>
      </c>
      <c r="F685" s="197">
        <f t="shared" si="32"/>
        <v>20.906311111111116</v>
      </c>
    </row>
    <row r="686" spans="1:6" x14ac:dyDescent="0.35">
      <c r="A686" s="221">
        <v>42295</v>
      </c>
      <c r="B686" s="223">
        <f>'Power and Disinfectant'!O664</f>
        <v>28.337499999999999</v>
      </c>
      <c r="C686">
        <v>10.8</v>
      </c>
      <c r="D686" s="28">
        <f t="shared" si="30"/>
        <v>36</v>
      </c>
      <c r="E686" s="29">
        <f t="shared" si="31"/>
        <v>31.795200000000005</v>
      </c>
      <c r="F686" s="197">
        <f t="shared" si="32"/>
        <v>3.4577000000000062</v>
      </c>
    </row>
    <row r="687" spans="1:6" x14ac:dyDescent="0.35">
      <c r="A687" s="221">
        <v>42296</v>
      </c>
      <c r="B687" s="223">
        <f>'Power and Disinfectant'!O665</f>
        <v>4.9358333333333331</v>
      </c>
      <c r="C687">
        <v>10.8</v>
      </c>
      <c r="D687" s="28">
        <f t="shared" si="30"/>
        <v>36</v>
      </c>
      <c r="E687" s="29">
        <f t="shared" si="31"/>
        <v>31.795200000000005</v>
      </c>
      <c r="F687" s="197">
        <f t="shared" si="32"/>
        <v>26.859366666666673</v>
      </c>
    </row>
    <row r="688" spans="1:6" x14ac:dyDescent="0.35">
      <c r="A688" s="221">
        <v>42297</v>
      </c>
      <c r="B688" s="223">
        <f>'Power and Disinfectant'!O666</f>
        <v>14.789166666666663</v>
      </c>
      <c r="C688">
        <v>10.8</v>
      </c>
      <c r="D688" s="28">
        <f t="shared" si="30"/>
        <v>36</v>
      </c>
      <c r="E688" s="29">
        <f t="shared" si="31"/>
        <v>31.795200000000005</v>
      </c>
      <c r="F688" s="197">
        <f t="shared" si="32"/>
        <v>17.006033333333342</v>
      </c>
    </row>
    <row r="689" spans="1:6" x14ac:dyDescent="0.35">
      <c r="A689" s="221">
        <v>42298</v>
      </c>
      <c r="B689" s="223">
        <f>'Power and Disinfectant'!O667</f>
        <v>8.4255555555555564</v>
      </c>
      <c r="C689">
        <v>10.8</v>
      </c>
      <c r="D689" s="28">
        <f t="shared" si="30"/>
        <v>36</v>
      </c>
      <c r="E689" s="29">
        <f t="shared" si="31"/>
        <v>31.795200000000005</v>
      </c>
      <c r="F689" s="197">
        <f t="shared" si="32"/>
        <v>23.369644444444447</v>
      </c>
    </row>
    <row r="690" spans="1:6" x14ac:dyDescent="0.35">
      <c r="A690" s="221">
        <v>42299</v>
      </c>
      <c r="B690" s="223">
        <f>'Power and Disinfectant'!O668</f>
        <v>14.378611111111114</v>
      </c>
      <c r="C690">
        <v>10.8</v>
      </c>
      <c r="D690" s="28">
        <f t="shared" si="30"/>
        <v>36</v>
      </c>
      <c r="E690" s="29">
        <f t="shared" si="31"/>
        <v>31.795200000000005</v>
      </c>
      <c r="F690" s="197">
        <f t="shared" si="32"/>
        <v>17.416588888888889</v>
      </c>
    </row>
    <row r="691" spans="1:6" x14ac:dyDescent="0.35">
      <c r="A691" s="221">
        <v>42300</v>
      </c>
      <c r="B691" s="223">
        <f>'Power and Disinfectant'!O669</f>
        <v>4.32</v>
      </c>
      <c r="C691">
        <v>10.8</v>
      </c>
      <c r="D691" s="28">
        <f t="shared" si="30"/>
        <v>36</v>
      </c>
      <c r="E691" s="29">
        <f t="shared" si="31"/>
        <v>31.795200000000005</v>
      </c>
      <c r="F691" s="197">
        <f t="shared" si="32"/>
        <v>27.475200000000005</v>
      </c>
    </row>
    <row r="692" spans="1:6" x14ac:dyDescent="0.35">
      <c r="A692" s="221">
        <v>42301</v>
      </c>
      <c r="B692" s="223">
        <f>'Power and Disinfectant'!O670</f>
        <v>10.273055555555556</v>
      </c>
      <c r="C692">
        <v>10.8</v>
      </c>
      <c r="D692" s="28">
        <f t="shared" si="30"/>
        <v>36</v>
      </c>
      <c r="E692" s="29">
        <f t="shared" si="31"/>
        <v>31.795200000000005</v>
      </c>
      <c r="F692" s="197">
        <f t="shared" si="32"/>
        <v>21.52214444444445</v>
      </c>
    </row>
    <row r="693" spans="1:6" x14ac:dyDescent="0.35">
      <c r="A693" s="221">
        <v>42302</v>
      </c>
      <c r="B693" s="223">
        <f>'Power and Disinfectant'!O671</f>
        <v>8.4255555555555564</v>
      </c>
      <c r="C693">
        <v>10.8</v>
      </c>
      <c r="D693" s="28">
        <f t="shared" si="30"/>
        <v>36</v>
      </c>
      <c r="E693" s="29">
        <f t="shared" si="31"/>
        <v>31.795200000000005</v>
      </c>
      <c r="F693" s="197">
        <f t="shared" si="32"/>
        <v>23.369644444444447</v>
      </c>
    </row>
    <row r="694" spans="1:6" x14ac:dyDescent="0.35">
      <c r="A694" s="221">
        <v>42303</v>
      </c>
      <c r="B694" s="223">
        <f>'Power and Disinfectant'!O672</f>
        <v>4.32</v>
      </c>
      <c r="C694">
        <v>10.8</v>
      </c>
      <c r="D694" s="28">
        <f t="shared" si="30"/>
        <v>36</v>
      </c>
      <c r="E694" s="29">
        <f t="shared" si="31"/>
        <v>31.795200000000005</v>
      </c>
      <c r="F694" s="197">
        <f t="shared" si="32"/>
        <v>27.475200000000005</v>
      </c>
    </row>
    <row r="695" spans="1:6" x14ac:dyDescent="0.35">
      <c r="A695" s="221">
        <v>42304</v>
      </c>
      <c r="B695" s="223">
        <f>'Power and Disinfectant'!O673</f>
        <v>11.299444444444442</v>
      </c>
      <c r="C695">
        <v>10.8</v>
      </c>
      <c r="D695" s="28">
        <f t="shared" si="30"/>
        <v>36</v>
      </c>
      <c r="E695" s="29">
        <f t="shared" si="31"/>
        <v>31.795200000000005</v>
      </c>
      <c r="F695" s="197">
        <f t="shared" si="32"/>
        <v>20.495755555555562</v>
      </c>
    </row>
    <row r="696" spans="1:6" x14ac:dyDescent="0.35">
      <c r="A696" s="221">
        <v>42305</v>
      </c>
      <c r="B696" s="223">
        <f>'Power and Disinfectant'!O674</f>
        <v>29.979722222222222</v>
      </c>
      <c r="C696">
        <v>10.8</v>
      </c>
      <c r="D696" s="28">
        <f t="shared" si="30"/>
        <v>36</v>
      </c>
      <c r="E696" s="29">
        <f t="shared" si="31"/>
        <v>31.795200000000005</v>
      </c>
      <c r="F696" s="197">
        <f t="shared" si="32"/>
        <v>1.8154777777777831</v>
      </c>
    </row>
    <row r="697" spans="1:6" x14ac:dyDescent="0.35">
      <c r="A697" s="221">
        <v>42306</v>
      </c>
      <c r="B697" s="223">
        <f>'Power and Disinfectant'!O675</f>
        <v>29.979722222222222</v>
      </c>
      <c r="C697">
        <v>10.8</v>
      </c>
      <c r="D697" s="28">
        <f t="shared" si="30"/>
        <v>36</v>
      </c>
      <c r="E697" s="29">
        <f t="shared" si="31"/>
        <v>31.795200000000005</v>
      </c>
      <c r="F697" s="197">
        <f t="shared" si="32"/>
        <v>1.8154777777777831</v>
      </c>
    </row>
    <row r="698" spans="1:6" x14ac:dyDescent="0.35">
      <c r="A698" s="221">
        <v>42307</v>
      </c>
      <c r="B698" s="223">
        <f>'Power and Disinfectant'!O676</f>
        <v>29.979722222222222</v>
      </c>
      <c r="C698">
        <v>10.8</v>
      </c>
      <c r="D698" s="28">
        <f t="shared" si="30"/>
        <v>36</v>
      </c>
      <c r="E698" s="29">
        <f t="shared" si="31"/>
        <v>31.795200000000005</v>
      </c>
      <c r="F698" s="197">
        <f t="shared" si="32"/>
        <v>1.8154777777777831</v>
      </c>
    </row>
    <row r="699" spans="1:6" x14ac:dyDescent="0.35">
      <c r="A699" s="221">
        <v>42308</v>
      </c>
      <c r="B699" s="223">
        <f>'Power and Disinfectant'!O677</f>
        <v>26.079444444444444</v>
      </c>
      <c r="C699">
        <v>10.8</v>
      </c>
      <c r="D699" s="28">
        <f t="shared" si="30"/>
        <v>36</v>
      </c>
      <c r="E699" s="29">
        <f t="shared" si="31"/>
        <v>31.795200000000005</v>
      </c>
      <c r="F699" s="197">
        <f t="shared" si="32"/>
        <v>5.7157555555555604</v>
      </c>
    </row>
    <row r="700" spans="1:6" x14ac:dyDescent="0.35">
      <c r="A700" s="221">
        <v>42309</v>
      </c>
      <c r="B700" s="223">
        <f>'Power and Disinfectant'!O678</f>
        <v>5.5516666666666667</v>
      </c>
      <c r="C700">
        <v>9</v>
      </c>
      <c r="D700" s="28">
        <f t="shared" si="30"/>
        <v>36</v>
      </c>
      <c r="E700" s="29">
        <f t="shared" si="31"/>
        <v>31.795200000000005</v>
      </c>
      <c r="F700" s="197">
        <f t="shared" si="32"/>
        <v>26.243533333333339</v>
      </c>
    </row>
    <row r="701" spans="1:6" x14ac:dyDescent="0.35">
      <c r="A701" s="221">
        <v>42310</v>
      </c>
      <c r="B701" s="223">
        <f>'Power and Disinfectant'!O679</f>
        <v>4.32</v>
      </c>
      <c r="C701">
        <v>9</v>
      </c>
      <c r="D701" s="28">
        <f t="shared" si="30"/>
        <v>36</v>
      </c>
      <c r="E701" s="29">
        <f t="shared" si="31"/>
        <v>31.795200000000005</v>
      </c>
      <c r="F701" s="197">
        <f t="shared" si="32"/>
        <v>27.475200000000005</v>
      </c>
    </row>
    <row r="702" spans="1:6" x14ac:dyDescent="0.35">
      <c r="A702" s="221">
        <v>42311</v>
      </c>
      <c r="B702" s="223">
        <f>'Power and Disinfectant'!O680</f>
        <v>4.32</v>
      </c>
      <c r="C702">
        <v>9</v>
      </c>
      <c r="D702" s="28">
        <f t="shared" si="30"/>
        <v>36</v>
      </c>
      <c r="E702" s="29">
        <f t="shared" si="31"/>
        <v>31.795200000000005</v>
      </c>
      <c r="F702" s="197">
        <f t="shared" si="32"/>
        <v>27.475200000000005</v>
      </c>
    </row>
    <row r="703" spans="1:6" x14ac:dyDescent="0.35">
      <c r="A703" s="221">
        <v>42312</v>
      </c>
      <c r="B703" s="223">
        <f>'Power and Disinfectant'!O681</f>
        <v>7.8097222222222209</v>
      </c>
      <c r="C703">
        <v>9</v>
      </c>
      <c r="D703" s="28">
        <f t="shared" si="30"/>
        <v>36</v>
      </c>
      <c r="E703" s="29">
        <f t="shared" si="31"/>
        <v>31.795200000000005</v>
      </c>
      <c r="F703" s="197">
        <f t="shared" si="32"/>
        <v>23.985477777777785</v>
      </c>
    </row>
    <row r="704" spans="1:6" x14ac:dyDescent="0.35">
      <c r="A704" s="221">
        <v>42313</v>
      </c>
      <c r="B704" s="223">
        <f>'Power and Disinfectant'!O682</f>
        <v>10.478333333333333</v>
      </c>
      <c r="C704">
        <v>9</v>
      </c>
      <c r="D704" s="28">
        <f t="shared" si="30"/>
        <v>36</v>
      </c>
      <c r="E704" s="29">
        <f t="shared" si="31"/>
        <v>31.795200000000005</v>
      </c>
      <c r="F704" s="197">
        <f t="shared" si="32"/>
        <v>21.31686666666667</v>
      </c>
    </row>
    <row r="705" spans="1:6" x14ac:dyDescent="0.35">
      <c r="A705" s="221">
        <v>42314</v>
      </c>
      <c r="B705" s="223">
        <f>'Power and Disinfectant'!O683</f>
        <v>29.979722222222222</v>
      </c>
      <c r="C705">
        <v>9</v>
      </c>
      <c r="D705" s="28">
        <f t="shared" si="30"/>
        <v>36</v>
      </c>
      <c r="E705" s="29">
        <f t="shared" si="31"/>
        <v>31.795200000000005</v>
      </c>
      <c r="F705" s="197">
        <f t="shared" si="32"/>
        <v>1.8154777777777831</v>
      </c>
    </row>
    <row r="706" spans="1:6" x14ac:dyDescent="0.35">
      <c r="A706" s="221">
        <v>42315</v>
      </c>
      <c r="B706" s="223">
        <f>'Power and Disinfectant'!O684</f>
        <v>6.5780555555555562</v>
      </c>
      <c r="C706">
        <v>9</v>
      </c>
      <c r="D706" s="28">
        <f t="shared" si="30"/>
        <v>36</v>
      </c>
      <c r="E706" s="29">
        <f t="shared" si="31"/>
        <v>31.795200000000005</v>
      </c>
      <c r="F706" s="197">
        <f t="shared" si="32"/>
        <v>25.21714444444445</v>
      </c>
    </row>
    <row r="707" spans="1:6" x14ac:dyDescent="0.35">
      <c r="A707" s="221">
        <v>42316</v>
      </c>
      <c r="B707" s="223">
        <f>'Power and Disinfectant'!O685</f>
        <v>5.9622222222222225</v>
      </c>
      <c r="C707">
        <v>9</v>
      </c>
      <c r="D707" s="28">
        <f t="shared" si="30"/>
        <v>36</v>
      </c>
      <c r="E707" s="29">
        <f t="shared" si="31"/>
        <v>31.795200000000005</v>
      </c>
      <c r="F707" s="197">
        <f t="shared" si="32"/>
        <v>25.832977777777781</v>
      </c>
    </row>
    <row r="708" spans="1:6" x14ac:dyDescent="0.35">
      <c r="A708" s="221">
        <v>42317</v>
      </c>
      <c r="B708" s="223">
        <f>'Power and Disinfectant'!O686</f>
        <v>4.32</v>
      </c>
      <c r="C708">
        <v>9</v>
      </c>
      <c r="D708" s="28">
        <f t="shared" si="30"/>
        <v>36</v>
      </c>
      <c r="E708" s="29">
        <f t="shared" si="31"/>
        <v>31.795200000000005</v>
      </c>
      <c r="F708" s="197">
        <f t="shared" si="32"/>
        <v>27.475200000000005</v>
      </c>
    </row>
    <row r="709" spans="1:6" x14ac:dyDescent="0.35">
      <c r="A709" s="221">
        <v>42318</v>
      </c>
      <c r="B709" s="223">
        <f>'Power and Disinfectant'!O687</f>
        <v>25.36097222222223</v>
      </c>
      <c r="C709">
        <v>9</v>
      </c>
      <c r="D709" s="28">
        <f t="shared" si="30"/>
        <v>36</v>
      </c>
      <c r="E709" s="29">
        <f t="shared" si="31"/>
        <v>31.795200000000005</v>
      </c>
      <c r="F709" s="197">
        <f t="shared" si="32"/>
        <v>6.4342277777777745</v>
      </c>
    </row>
    <row r="710" spans="1:6" x14ac:dyDescent="0.35">
      <c r="A710" s="221">
        <v>42319</v>
      </c>
      <c r="B710" s="223">
        <f>'Power and Disinfectant'!O688</f>
        <v>23.616111111111117</v>
      </c>
      <c r="C710">
        <v>9</v>
      </c>
      <c r="D710" s="28">
        <f t="shared" si="30"/>
        <v>36</v>
      </c>
      <c r="E710" s="29">
        <f t="shared" si="31"/>
        <v>31.795200000000005</v>
      </c>
      <c r="F710" s="197">
        <f t="shared" si="32"/>
        <v>8.179088888888888</v>
      </c>
    </row>
    <row r="711" spans="1:6" x14ac:dyDescent="0.35">
      <c r="A711" s="221">
        <v>42320</v>
      </c>
      <c r="B711" s="223">
        <f>'Power and Disinfectant'!O689</f>
        <v>29.979722222222222</v>
      </c>
      <c r="C711">
        <v>9</v>
      </c>
      <c r="D711" s="28">
        <f t="shared" si="30"/>
        <v>36</v>
      </c>
      <c r="E711" s="29">
        <f t="shared" si="31"/>
        <v>31.795200000000005</v>
      </c>
      <c r="F711" s="197">
        <f t="shared" si="32"/>
        <v>1.8154777777777831</v>
      </c>
    </row>
    <row r="712" spans="1:6" x14ac:dyDescent="0.35">
      <c r="A712" s="221">
        <v>42321</v>
      </c>
      <c r="B712" s="223">
        <f>'Power and Disinfectant'!O690</f>
        <v>16.020833333333339</v>
      </c>
      <c r="C712">
        <v>9</v>
      </c>
      <c r="D712" s="28">
        <f t="shared" si="30"/>
        <v>36</v>
      </c>
      <c r="E712" s="29">
        <f t="shared" si="31"/>
        <v>31.795200000000005</v>
      </c>
      <c r="F712" s="197">
        <f t="shared" si="32"/>
        <v>15.774366666666666</v>
      </c>
    </row>
    <row r="713" spans="1:6" x14ac:dyDescent="0.35">
      <c r="A713" s="221">
        <v>42322</v>
      </c>
      <c r="B713" s="223">
        <f>'Power and Disinfectant'!O691</f>
        <v>4.9358333333333331</v>
      </c>
      <c r="C713">
        <v>9</v>
      </c>
      <c r="D713" s="28">
        <f t="shared" si="30"/>
        <v>36</v>
      </c>
      <c r="E713" s="29">
        <f t="shared" si="31"/>
        <v>31.795200000000005</v>
      </c>
      <c r="F713" s="197">
        <f t="shared" si="32"/>
        <v>26.859366666666673</v>
      </c>
    </row>
    <row r="714" spans="1:6" x14ac:dyDescent="0.35">
      <c r="A714" s="221">
        <v>42323</v>
      </c>
      <c r="B714" s="223">
        <f>'Power and Disinfectant'!O692</f>
        <v>10.478333333333333</v>
      </c>
      <c r="C714">
        <v>9</v>
      </c>
      <c r="D714" s="28">
        <f t="shared" si="30"/>
        <v>36</v>
      </c>
      <c r="E714" s="29">
        <f t="shared" si="31"/>
        <v>31.795200000000005</v>
      </c>
      <c r="F714" s="197">
        <f t="shared" si="32"/>
        <v>21.31686666666667</v>
      </c>
    </row>
    <row r="715" spans="1:6" x14ac:dyDescent="0.35">
      <c r="A715" s="221">
        <v>42324</v>
      </c>
      <c r="B715" s="223">
        <f>'Power and Disinfectant'!O693</f>
        <v>29.979722222222222</v>
      </c>
      <c r="C715">
        <v>9</v>
      </c>
      <c r="D715" s="28">
        <f t="shared" si="30"/>
        <v>36</v>
      </c>
      <c r="E715" s="29">
        <f t="shared" si="31"/>
        <v>31.795200000000005</v>
      </c>
      <c r="F715" s="197">
        <f t="shared" si="32"/>
        <v>1.8154777777777831</v>
      </c>
    </row>
    <row r="716" spans="1:6" x14ac:dyDescent="0.35">
      <c r="A716" s="221">
        <v>42325</v>
      </c>
      <c r="B716" s="223">
        <f>'Power and Disinfectant'!O694</f>
        <v>10.683611111111111</v>
      </c>
      <c r="C716">
        <v>9</v>
      </c>
      <c r="D716" s="28">
        <f t="shared" si="30"/>
        <v>36</v>
      </c>
      <c r="E716" s="29">
        <f t="shared" si="31"/>
        <v>31.795200000000005</v>
      </c>
      <c r="F716" s="197">
        <f t="shared" si="32"/>
        <v>21.111588888888896</v>
      </c>
    </row>
    <row r="717" spans="1:6" x14ac:dyDescent="0.35">
      <c r="A717" s="221">
        <v>42326</v>
      </c>
      <c r="B717" s="223">
        <f>'Power and Disinfectant'!O695</f>
        <v>4.32</v>
      </c>
      <c r="C717">
        <v>9</v>
      </c>
      <c r="D717" s="28">
        <f t="shared" si="30"/>
        <v>36</v>
      </c>
      <c r="E717" s="29">
        <f t="shared" si="31"/>
        <v>31.795200000000005</v>
      </c>
      <c r="F717" s="197">
        <f t="shared" si="32"/>
        <v>27.475200000000005</v>
      </c>
    </row>
    <row r="718" spans="1:6" x14ac:dyDescent="0.35">
      <c r="A718" s="221">
        <v>42327</v>
      </c>
      <c r="B718" s="223">
        <f>'Power and Disinfectant'!O696</f>
        <v>4.32</v>
      </c>
      <c r="C718">
        <v>9</v>
      </c>
      <c r="D718" s="28">
        <f t="shared" si="30"/>
        <v>36</v>
      </c>
      <c r="E718" s="29">
        <f t="shared" si="31"/>
        <v>31.795200000000005</v>
      </c>
      <c r="F718" s="197">
        <f t="shared" si="32"/>
        <v>27.475200000000005</v>
      </c>
    </row>
    <row r="719" spans="1:6" x14ac:dyDescent="0.35">
      <c r="A719" s="221">
        <v>42328</v>
      </c>
      <c r="B719" s="223">
        <f>'Power and Disinfectant'!O697</f>
        <v>4.32</v>
      </c>
      <c r="C719">
        <v>9</v>
      </c>
      <c r="D719" s="28">
        <f t="shared" si="30"/>
        <v>36</v>
      </c>
      <c r="E719" s="29">
        <f t="shared" si="31"/>
        <v>31.795200000000005</v>
      </c>
      <c r="F719" s="197">
        <f t="shared" si="32"/>
        <v>27.475200000000005</v>
      </c>
    </row>
    <row r="720" spans="1:6" x14ac:dyDescent="0.35">
      <c r="A720" s="221">
        <v>42329</v>
      </c>
      <c r="B720" s="223">
        <f>'Power and Disinfectant'!O698</f>
        <v>4.32</v>
      </c>
      <c r="C720">
        <v>9</v>
      </c>
      <c r="D720" s="28">
        <f t="shared" si="30"/>
        <v>36</v>
      </c>
      <c r="E720" s="29">
        <f t="shared" si="31"/>
        <v>31.795200000000005</v>
      </c>
      <c r="F720" s="197">
        <f t="shared" si="32"/>
        <v>27.475200000000005</v>
      </c>
    </row>
    <row r="721" spans="1:6" x14ac:dyDescent="0.35">
      <c r="A721" s="221">
        <v>42330</v>
      </c>
      <c r="B721" s="223">
        <f>'Power and Disinfectant'!O699</f>
        <v>4.32</v>
      </c>
      <c r="C721">
        <v>9</v>
      </c>
      <c r="D721" s="28">
        <f t="shared" si="30"/>
        <v>36</v>
      </c>
      <c r="E721" s="29">
        <f t="shared" si="31"/>
        <v>31.795200000000005</v>
      </c>
      <c r="F721" s="197">
        <f t="shared" si="32"/>
        <v>27.475200000000005</v>
      </c>
    </row>
    <row r="722" spans="1:6" x14ac:dyDescent="0.35">
      <c r="A722" s="221">
        <v>42331</v>
      </c>
      <c r="B722" s="223">
        <f>'Power and Disinfectant'!O700</f>
        <v>4.32</v>
      </c>
      <c r="C722">
        <v>9</v>
      </c>
      <c r="D722" s="28">
        <f t="shared" si="30"/>
        <v>36</v>
      </c>
      <c r="E722" s="29">
        <f t="shared" si="31"/>
        <v>31.795200000000005</v>
      </c>
      <c r="F722" s="197">
        <f t="shared" si="32"/>
        <v>27.475200000000005</v>
      </c>
    </row>
    <row r="723" spans="1:6" x14ac:dyDescent="0.35">
      <c r="A723" s="221">
        <v>42332</v>
      </c>
      <c r="B723" s="223">
        <f>'Power and Disinfectant'!O701</f>
        <v>4.32</v>
      </c>
      <c r="C723">
        <v>9</v>
      </c>
      <c r="D723" s="28">
        <f t="shared" si="30"/>
        <v>36</v>
      </c>
      <c r="E723" s="29">
        <f t="shared" si="31"/>
        <v>31.795200000000005</v>
      </c>
      <c r="F723" s="197">
        <f t="shared" si="32"/>
        <v>27.475200000000005</v>
      </c>
    </row>
    <row r="724" spans="1:6" x14ac:dyDescent="0.35">
      <c r="A724" s="221">
        <v>42333</v>
      </c>
      <c r="B724" s="223">
        <f>'Power and Disinfectant'!O702</f>
        <v>4.32</v>
      </c>
      <c r="C724">
        <v>9</v>
      </c>
      <c r="D724" s="28">
        <f t="shared" si="30"/>
        <v>36</v>
      </c>
      <c r="E724" s="29">
        <f t="shared" si="31"/>
        <v>31.795200000000005</v>
      </c>
      <c r="F724" s="197">
        <f t="shared" si="32"/>
        <v>27.475200000000005</v>
      </c>
    </row>
    <row r="725" spans="1:6" x14ac:dyDescent="0.35">
      <c r="A725" s="221">
        <v>42334</v>
      </c>
      <c r="B725" s="223">
        <f>'Power and Disinfectant'!O703</f>
        <v>4.32</v>
      </c>
      <c r="C725">
        <v>9</v>
      </c>
      <c r="D725" s="28">
        <f t="shared" si="30"/>
        <v>36</v>
      </c>
      <c r="E725" s="29">
        <f t="shared" si="31"/>
        <v>31.795200000000005</v>
      </c>
      <c r="F725" s="197">
        <f t="shared" si="32"/>
        <v>27.475200000000005</v>
      </c>
    </row>
    <row r="726" spans="1:6" x14ac:dyDescent="0.35">
      <c r="A726" s="221">
        <v>42335</v>
      </c>
      <c r="B726" s="223">
        <f>'Power and Disinfectant'!O704</f>
        <v>4.32</v>
      </c>
      <c r="C726">
        <v>9</v>
      </c>
      <c r="D726" s="28">
        <f t="shared" si="30"/>
        <v>36</v>
      </c>
      <c r="E726" s="29">
        <f t="shared" si="31"/>
        <v>31.795200000000005</v>
      </c>
      <c r="F726" s="197">
        <f t="shared" si="32"/>
        <v>27.475200000000005</v>
      </c>
    </row>
    <row r="727" spans="1:6" x14ac:dyDescent="0.35">
      <c r="A727" s="221">
        <v>42336</v>
      </c>
      <c r="B727" s="223">
        <f>'Power and Disinfectant'!O705</f>
        <v>4.32</v>
      </c>
      <c r="C727">
        <v>9</v>
      </c>
      <c r="D727" s="28">
        <f t="shared" si="30"/>
        <v>36</v>
      </c>
      <c r="E727" s="29">
        <f t="shared" si="31"/>
        <v>31.795200000000005</v>
      </c>
      <c r="F727" s="197">
        <f t="shared" si="32"/>
        <v>27.475200000000005</v>
      </c>
    </row>
    <row r="728" spans="1:6" x14ac:dyDescent="0.35">
      <c r="A728" s="221">
        <v>42337</v>
      </c>
      <c r="B728" s="223">
        <f>'Power and Disinfectant'!O706</f>
        <v>4.32</v>
      </c>
      <c r="C728">
        <v>9</v>
      </c>
      <c r="D728" s="28">
        <f t="shared" si="30"/>
        <v>36</v>
      </c>
      <c r="E728" s="29">
        <f t="shared" si="31"/>
        <v>31.795200000000005</v>
      </c>
      <c r="F728" s="197">
        <f t="shared" si="32"/>
        <v>27.475200000000005</v>
      </c>
    </row>
    <row r="729" spans="1:6" x14ac:dyDescent="0.35">
      <c r="A729" s="221">
        <v>42338</v>
      </c>
      <c r="B729" s="223">
        <f>'Power and Disinfectant'!O707</f>
        <v>17.663055555555555</v>
      </c>
      <c r="C729">
        <v>9</v>
      </c>
      <c r="D729" s="28">
        <f t="shared" si="30"/>
        <v>36</v>
      </c>
      <c r="E729" s="29">
        <f t="shared" si="31"/>
        <v>31.795200000000005</v>
      </c>
      <c r="F729" s="197">
        <f t="shared" si="32"/>
        <v>14.13214444444445</v>
      </c>
    </row>
    <row r="730" spans="1:6" x14ac:dyDescent="0.35">
      <c r="A730" s="221">
        <v>42339</v>
      </c>
      <c r="B730" s="223">
        <f>'Power and Disinfectant'!O708</f>
        <v>29.979722222222222</v>
      </c>
      <c r="C730">
        <v>8.3000000000000007</v>
      </c>
      <c r="D730" s="28">
        <f t="shared" si="30"/>
        <v>35.500308480000008</v>
      </c>
      <c r="E730" s="29">
        <f t="shared" si="31"/>
        <v>31.353872449536009</v>
      </c>
      <c r="F730" s="197">
        <f t="shared" si="32"/>
        <v>1.3741502273137876</v>
      </c>
    </row>
    <row r="731" spans="1:6" x14ac:dyDescent="0.35">
      <c r="A731" s="221">
        <v>42340</v>
      </c>
      <c r="B731" s="223">
        <f>'Power and Disinfectant'!O709</f>
        <v>29.979722222222222</v>
      </c>
      <c r="C731">
        <v>8.3000000000000007</v>
      </c>
      <c r="D731" s="28">
        <f t="shared" si="30"/>
        <v>35.500308480000008</v>
      </c>
      <c r="E731" s="29">
        <f t="shared" si="31"/>
        <v>31.353872449536009</v>
      </c>
      <c r="F731" s="197">
        <f t="shared" si="32"/>
        <v>1.3741502273137876</v>
      </c>
    </row>
    <row r="732" spans="1:6" x14ac:dyDescent="0.35">
      <c r="A732" s="221">
        <v>42341</v>
      </c>
      <c r="B732" s="223">
        <f>'Power and Disinfectant'!O710</f>
        <v>29.979722222222222</v>
      </c>
      <c r="C732">
        <v>8.3000000000000007</v>
      </c>
      <c r="D732" s="28">
        <f t="shared" si="30"/>
        <v>35.500308480000008</v>
      </c>
      <c r="E732" s="29">
        <f t="shared" si="31"/>
        <v>31.353872449536009</v>
      </c>
      <c r="F732" s="197">
        <f t="shared" si="32"/>
        <v>1.3741502273137876</v>
      </c>
    </row>
    <row r="733" spans="1:6" x14ac:dyDescent="0.35">
      <c r="A733" s="221">
        <v>42342</v>
      </c>
      <c r="B733" s="223">
        <f>'Power and Disinfectant'!O711</f>
        <v>29.979722222222222</v>
      </c>
      <c r="C733">
        <v>8.3000000000000007</v>
      </c>
      <c r="D733" s="28">
        <f t="shared" si="30"/>
        <v>35.500308480000008</v>
      </c>
      <c r="E733" s="29">
        <f t="shared" si="31"/>
        <v>31.353872449536009</v>
      </c>
      <c r="F733" s="197">
        <f t="shared" si="32"/>
        <v>1.3741502273137876</v>
      </c>
    </row>
    <row r="734" spans="1:6" x14ac:dyDescent="0.35">
      <c r="A734" s="221">
        <v>42343</v>
      </c>
      <c r="B734" s="223">
        <f>'Power and Disinfectant'!O712</f>
        <v>29.979722222222222</v>
      </c>
      <c r="C734">
        <v>8.3000000000000007</v>
      </c>
      <c r="D734" s="28">
        <f t="shared" si="30"/>
        <v>35.500308480000008</v>
      </c>
      <c r="E734" s="29">
        <f t="shared" si="31"/>
        <v>31.353872449536009</v>
      </c>
      <c r="F734" s="197">
        <f t="shared" si="32"/>
        <v>1.3741502273137876</v>
      </c>
    </row>
    <row r="735" spans="1:6" x14ac:dyDescent="0.35">
      <c r="A735" s="221">
        <v>42344</v>
      </c>
      <c r="B735" s="223">
        <f>'Power and Disinfectant'!O713</f>
        <v>27.311111111111103</v>
      </c>
      <c r="C735">
        <v>8.3000000000000007</v>
      </c>
      <c r="D735" s="28">
        <f t="shared" si="30"/>
        <v>35.500308480000008</v>
      </c>
      <c r="E735" s="29">
        <f t="shared" si="31"/>
        <v>31.353872449536009</v>
      </c>
      <c r="F735" s="197">
        <f t="shared" si="32"/>
        <v>4.0427613384249064</v>
      </c>
    </row>
    <row r="736" spans="1:6" x14ac:dyDescent="0.35">
      <c r="A736" s="221">
        <v>42345</v>
      </c>
      <c r="B736" s="223">
        <f>'Power and Disinfectant'!O714</f>
        <v>29.979722222222222</v>
      </c>
      <c r="C736">
        <v>8.3000000000000007</v>
      </c>
      <c r="D736" s="28">
        <f t="shared" ref="D736:D760" si="33">IF(((C736*$B$7*3600*$B$3*$B$2)*$B$4)*$B$11/1000000&gt;$B$12,$B$12,((C736*$B$7*3600*$B$3)*$B$4*$B$2)*$B$11/1000000)</f>
        <v>35.500308480000008</v>
      </c>
      <c r="E736" s="29">
        <f t="shared" ref="E736:E760" si="34">D736*0.92*0.96</f>
        <v>31.353872449536009</v>
      </c>
      <c r="F736" s="197">
        <f t="shared" ref="F736:F760" si="35">IF(E736-B736&lt;0,0,E736-B736)</f>
        <v>1.3741502273137876</v>
      </c>
    </row>
    <row r="737" spans="1:6" x14ac:dyDescent="0.35">
      <c r="A737" s="221">
        <v>42346</v>
      </c>
      <c r="B737" s="223">
        <f>'Power and Disinfectant'!O715</f>
        <v>29.979722222222222</v>
      </c>
      <c r="C737">
        <v>8.3000000000000007</v>
      </c>
      <c r="D737" s="28">
        <f t="shared" si="33"/>
        <v>35.500308480000008</v>
      </c>
      <c r="E737" s="29">
        <f t="shared" si="34"/>
        <v>31.353872449536009</v>
      </c>
      <c r="F737" s="197">
        <f t="shared" si="35"/>
        <v>1.3741502273137876</v>
      </c>
    </row>
    <row r="738" spans="1:6" x14ac:dyDescent="0.35">
      <c r="A738" s="221">
        <v>42347</v>
      </c>
      <c r="B738" s="223">
        <f>'Power and Disinfectant'!O716</f>
        <v>9.2466666666666679</v>
      </c>
      <c r="C738">
        <v>8.3000000000000007</v>
      </c>
      <c r="D738" s="28">
        <f t="shared" si="33"/>
        <v>35.500308480000008</v>
      </c>
      <c r="E738" s="29">
        <f t="shared" si="34"/>
        <v>31.353872449536009</v>
      </c>
      <c r="F738" s="197">
        <f t="shared" si="35"/>
        <v>22.107205782869343</v>
      </c>
    </row>
    <row r="739" spans="1:6" x14ac:dyDescent="0.35">
      <c r="A739" s="221">
        <v>42348</v>
      </c>
      <c r="B739" s="223">
        <f>'Power and Disinfectant'!O717</f>
        <v>16.841944444444444</v>
      </c>
      <c r="C739">
        <v>8.3000000000000007</v>
      </c>
      <c r="D739" s="28">
        <f t="shared" si="33"/>
        <v>35.500308480000008</v>
      </c>
      <c r="E739" s="29">
        <f t="shared" si="34"/>
        <v>31.353872449536009</v>
      </c>
      <c r="F739" s="197">
        <f t="shared" si="35"/>
        <v>14.511928005091566</v>
      </c>
    </row>
    <row r="740" spans="1:6" x14ac:dyDescent="0.35">
      <c r="A740" s="221">
        <v>42349</v>
      </c>
      <c r="B740" s="223">
        <f>'Power and Disinfectant'!O718</f>
        <v>7.8097222222222209</v>
      </c>
      <c r="C740">
        <v>8.3000000000000007</v>
      </c>
      <c r="D740" s="28">
        <f t="shared" si="33"/>
        <v>35.500308480000008</v>
      </c>
      <c r="E740" s="29">
        <f t="shared" si="34"/>
        <v>31.353872449536009</v>
      </c>
      <c r="F740" s="197">
        <f t="shared" si="35"/>
        <v>23.544150227313789</v>
      </c>
    </row>
    <row r="741" spans="1:6" x14ac:dyDescent="0.35">
      <c r="A741" s="221">
        <v>42350</v>
      </c>
      <c r="B741" s="223">
        <f>'Power and Disinfectant'!O719</f>
        <v>28.748055555555563</v>
      </c>
      <c r="C741">
        <v>8.3000000000000007</v>
      </c>
      <c r="D741" s="28">
        <f t="shared" si="33"/>
        <v>35.500308480000008</v>
      </c>
      <c r="E741" s="29">
        <f t="shared" si="34"/>
        <v>31.353872449536009</v>
      </c>
      <c r="F741" s="197">
        <f t="shared" si="35"/>
        <v>2.605816893980446</v>
      </c>
    </row>
    <row r="742" spans="1:6" x14ac:dyDescent="0.35">
      <c r="A742" s="221">
        <v>42351</v>
      </c>
      <c r="B742" s="223">
        <f>'Power and Disinfectant'!O720</f>
        <v>4.32</v>
      </c>
      <c r="C742">
        <v>8.3000000000000007</v>
      </c>
      <c r="D742" s="28">
        <f t="shared" si="33"/>
        <v>35.500308480000008</v>
      </c>
      <c r="E742" s="29">
        <f t="shared" si="34"/>
        <v>31.353872449536009</v>
      </c>
      <c r="F742" s="197">
        <f t="shared" si="35"/>
        <v>27.033872449536009</v>
      </c>
    </row>
    <row r="743" spans="1:6" x14ac:dyDescent="0.35">
      <c r="A743" s="221">
        <v>42352</v>
      </c>
      <c r="B743" s="223">
        <f>'Power and Disinfectant'!O721</f>
        <v>6.7833333333333341</v>
      </c>
      <c r="C743">
        <v>8.3000000000000007</v>
      </c>
      <c r="D743" s="28">
        <f t="shared" si="33"/>
        <v>35.500308480000008</v>
      </c>
      <c r="E743" s="29">
        <f t="shared" si="34"/>
        <v>31.353872449536009</v>
      </c>
      <c r="F743" s="197">
        <f t="shared" si="35"/>
        <v>24.570539116202674</v>
      </c>
    </row>
    <row r="744" spans="1:6" x14ac:dyDescent="0.35">
      <c r="A744" s="221">
        <v>42353</v>
      </c>
      <c r="B744" s="223">
        <f>'Power and Disinfectant'!O722</f>
        <v>7.3991666666666669</v>
      </c>
      <c r="C744">
        <v>8.3000000000000007</v>
      </c>
      <c r="D744" s="28">
        <f t="shared" si="33"/>
        <v>35.500308480000008</v>
      </c>
      <c r="E744" s="29">
        <f t="shared" si="34"/>
        <v>31.353872449536009</v>
      </c>
      <c r="F744" s="197">
        <f t="shared" si="35"/>
        <v>23.954705782869343</v>
      </c>
    </row>
    <row r="745" spans="1:6" x14ac:dyDescent="0.35">
      <c r="A745" s="221">
        <v>42354</v>
      </c>
      <c r="B745" s="223">
        <f>'Power and Disinfectant'!O723</f>
        <v>6.5780555555555562</v>
      </c>
      <c r="C745">
        <v>8.3000000000000007</v>
      </c>
      <c r="D745" s="28">
        <f t="shared" si="33"/>
        <v>35.500308480000008</v>
      </c>
      <c r="E745" s="29">
        <f t="shared" si="34"/>
        <v>31.353872449536009</v>
      </c>
      <c r="F745" s="197">
        <f t="shared" si="35"/>
        <v>24.775816893980455</v>
      </c>
    </row>
    <row r="746" spans="1:6" x14ac:dyDescent="0.35">
      <c r="A746" s="221">
        <v>42355</v>
      </c>
      <c r="B746" s="223">
        <f>'Power and Disinfectant'!O724</f>
        <v>26.695277777777779</v>
      </c>
      <c r="C746">
        <v>8.3000000000000007</v>
      </c>
      <c r="D746" s="28">
        <f t="shared" si="33"/>
        <v>35.500308480000008</v>
      </c>
      <c r="E746" s="29">
        <f t="shared" si="34"/>
        <v>31.353872449536009</v>
      </c>
      <c r="F746" s="197">
        <f t="shared" si="35"/>
        <v>4.6585946717582303</v>
      </c>
    </row>
    <row r="747" spans="1:6" x14ac:dyDescent="0.35">
      <c r="A747" s="221">
        <v>42356</v>
      </c>
      <c r="B747" s="223">
        <f>'Power and Disinfectant'!O725</f>
        <v>29.979722222222222</v>
      </c>
      <c r="C747">
        <v>8.3000000000000007</v>
      </c>
      <c r="D747" s="28">
        <f t="shared" si="33"/>
        <v>35.500308480000008</v>
      </c>
      <c r="E747" s="29">
        <f t="shared" si="34"/>
        <v>31.353872449536009</v>
      </c>
      <c r="F747" s="197">
        <f t="shared" si="35"/>
        <v>1.3741502273137876</v>
      </c>
    </row>
    <row r="748" spans="1:6" x14ac:dyDescent="0.35">
      <c r="A748" s="221">
        <v>42357</v>
      </c>
      <c r="B748" s="223">
        <f>'Power and Disinfectant'!O726</f>
        <v>29.979722222222222</v>
      </c>
      <c r="C748">
        <v>8.3000000000000007</v>
      </c>
      <c r="D748" s="28">
        <f t="shared" si="33"/>
        <v>35.500308480000008</v>
      </c>
      <c r="E748" s="29">
        <f t="shared" si="34"/>
        <v>31.353872449536009</v>
      </c>
      <c r="F748" s="197">
        <f t="shared" si="35"/>
        <v>1.3741502273137876</v>
      </c>
    </row>
    <row r="749" spans="1:6" x14ac:dyDescent="0.35">
      <c r="A749" s="221">
        <v>42358</v>
      </c>
      <c r="B749" s="223">
        <f>'Power and Disinfectant'!O727</f>
        <v>27.516388888888898</v>
      </c>
      <c r="C749">
        <v>8.3000000000000007</v>
      </c>
      <c r="D749" s="28">
        <f t="shared" si="33"/>
        <v>35.500308480000008</v>
      </c>
      <c r="E749" s="29">
        <f t="shared" si="34"/>
        <v>31.353872449536009</v>
      </c>
      <c r="F749" s="197">
        <f t="shared" si="35"/>
        <v>3.8374835606471116</v>
      </c>
    </row>
    <row r="750" spans="1:6" x14ac:dyDescent="0.35">
      <c r="A750" s="221">
        <v>42359</v>
      </c>
      <c r="B750" s="223">
        <f>'Power and Disinfectant'!O728</f>
        <v>13.557499999999999</v>
      </c>
      <c r="C750">
        <v>8.3000000000000007</v>
      </c>
      <c r="D750" s="28">
        <f t="shared" si="33"/>
        <v>35.500308480000008</v>
      </c>
      <c r="E750" s="29">
        <f t="shared" si="34"/>
        <v>31.353872449536009</v>
      </c>
      <c r="F750" s="197">
        <f t="shared" si="35"/>
        <v>17.796372449536008</v>
      </c>
    </row>
    <row r="751" spans="1:6" x14ac:dyDescent="0.35">
      <c r="A751" s="221">
        <v>42360</v>
      </c>
      <c r="B751" s="223">
        <f>'Power and Disinfectant'!O729</f>
        <v>29.979722222222222</v>
      </c>
      <c r="C751">
        <v>8.3000000000000007</v>
      </c>
      <c r="D751" s="28">
        <f t="shared" si="33"/>
        <v>35.500308480000008</v>
      </c>
      <c r="E751" s="29">
        <f t="shared" si="34"/>
        <v>31.353872449536009</v>
      </c>
      <c r="F751" s="197">
        <f t="shared" si="35"/>
        <v>1.3741502273137876</v>
      </c>
    </row>
    <row r="752" spans="1:6" x14ac:dyDescent="0.35">
      <c r="A752" s="221">
        <v>42361</v>
      </c>
      <c r="B752" s="223">
        <f>'Power and Disinfectant'!O730</f>
        <v>13.968055555555559</v>
      </c>
      <c r="C752">
        <v>8.3000000000000007</v>
      </c>
      <c r="D752" s="28">
        <f t="shared" si="33"/>
        <v>35.500308480000008</v>
      </c>
      <c r="E752" s="29">
        <f t="shared" si="34"/>
        <v>31.353872449536009</v>
      </c>
      <c r="F752" s="197">
        <f t="shared" si="35"/>
        <v>17.385816893980451</v>
      </c>
    </row>
    <row r="753" spans="1:6" x14ac:dyDescent="0.35">
      <c r="A753" s="221">
        <v>42362</v>
      </c>
      <c r="B753" s="223">
        <f>'Power and Disinfectant'!O731</f>
        <v>4.32</v>
      </c>
      <c r="C753">
        <v>8.3000000000000007</v>
      </c>
      <c r="D753" s="28">
        <f t="shared" si="33"/>
        <v>35.500308480000008</v>
      </c>
      <c r="E753" s="29">
        <f t="shared" si="34"/>
        <v>31.353872449536009</v>
      </c>
      <c r="F753" s="197">
        <f t="shared" si="35"/>
        <v>27.033872449536009</v>
      </c>
    </row>
    <row r="754" spans="1:6" x14ac:dyDescent="0.35">
      <c r="A754" s="221">
        <v>42363</v>
      </c>
      <c r="B754" s="223">
        <f>'Power and Disinfectant'!O732</f>
        <v>4.32</v>
      </c>
      <c r="C754">
        <v>8.3000000000000007</v>
      </c>
      <c r="D754" s="28">
        <f t="shared" si="33"/>
        <v>35.500308480000008</v>
      </c>
      <c r="E754" s="29">
        <f t="shared" si="34"/>
        <v>31.353872449536009</v>
      </c>
      <c r="F754" s="197">
        <f t="shared" si="35"/>
        <v>27.033872449536009</v>
      </c>
    </row>
    <row r="755" spans="1:6" x14ac:dyDescent="0.35">
      <c r="A755" s="221">
        <v>42364</v>
      </c>
      <c r="B755" s="223">
        <f>'Power and Disinfectant'!O733</f>
        <v>29.979722222222222</v>
      </c>
      <c r="C755">
        <v>8.3000000000000007</v>
      </c>
      <c r="D755" s="28">
        <f t="shared" si="33"/>
        <v>35.500308480000008</v>
      </c>
      <c r="E755" s="29">
        <f t="shared" si="34"/>
        <v>31.353872449536009</v>
      </c>
      <c r="F755" s="197">
        <f t="shared" si="35"/>
        <v>1.3741502273137876</v>
      </c>
    </row>
    <row r="756" spans="1:6" x14ac:dyDescent="0.35">
      <c r="A756" s="221">
        <v>42365</v>
      </c>
      <c r="B756" s="223">
        <f>'Power and Disinfectant'!O734</f>
        <v>5.9622222222222225</v>
      </c>
      <c r="C756">
        <v>8.3000000000000007</v>
      </c>
      <c r="D756" s="28">
        <f t="shared" si="33"/>
        <v>35.500308480000008</v>
      </c>
      <c r="E756" s="29">
        <f t="shared" si="34"/>
        <v>31.353872449536009</v>
      </c>
      <c r="F756" s="197">
        <f t="shared" si="35"/>
        <v>25.391650227313786</v>
      </c>
    </row>
    <row r="757" spans="1:6" x14ac:dyDescent="0.35">
      <c r="A757" s="221">
        <v>42366</v>
      </c>
      <c r="B757" s="223">
        <f>'Power and Disinfectant'!O735</f>
        <v>4.5252777777777782</v>
      </c>
      <c r="C757">
        <v>8.3000000000000007</v>
      </c>
      <c r="D757" s="28">
        <f t="shared" si="33"/>
        <v>35.500308480000008</v>
      </c>
      <c r="E757" s="29">
        <f t="shared" si="34"/>
        <v>31.353872449536009</v>
      </c>
      <c r="F757" s="197">
        <f t="shared" si="35"/>
        <v>26.828594671758232</v>
      </c>
    </row>
    <row r="758" spans="1:6" x14ac:dyDescent="0.35">
      <c r="A758" s="221">
        <v>42367</v>
      </c>
      <c r="B758" s="223">
        <f>'Power and Disinfectant'!O736</f>
        <v>4.32</v>
      </c>
      <c r="C758">
        <v>8.3000000000000007</v>
      </c>
      <c r="D758" s="28">
        <f t="shared" si="33"/>
        <v>35.500308480000008</v>
      </c>
      <c r="E758" s="29">
        <f t="shared" si="34"/>
        <v>31.353872449536009</v>
      </c>
      <c r="F758" s="197">
        <f t="shared" si="35"/>
        <v>27.033872449536009</v>
      </c>
    </row>
    <row r="759" spans="1:6" x14ac:dyDescent="0.35">
      <c r="A759" s="221">
        <v>42368</v>
      </c>
      <c r="B759" s="223">
        <f>'Power and Disinfectant'!O737</f>
        <v>4.32</v>
      </c>
      <c r="C759">
        <v>8.3000000000000007</v>
      </c>
      <c r="D759" s="28">
        <f t="shared" si="33"/>
        <v>35.500308480000008</v>
      </c>
      <c r="E759" s="29">
        <f t="shared" si="34"/>
        <v>31.353872449536009</v>
      </c>
      <c r="F759" s="197">
        <f t="shared" si="35"/>
        <v>27.033872449536009</v>
      </c>
    </row>
    <row r="760" spans="1:6" ht="15" thickBot="1" x14ac:dyDescent="0.4">
      <c r="A760" s="222">
        <v>42369</v>
      </c>
      <c r="B760" s="224">
        <f>'Power and Disinfectant'!O738</f>
        <v>4.32</v>
      </c>
      <c r="C760" s="31">
        <v>8.3000000000000007</v>
      </c>
      <c r="D760" s="30">
        <f t="shared" si="33"/>
        <v>35.500308480000008</v>
      </c>
      <c r="E760" s="32">
        <f t="shared" si="34"/>
        <v>31.353872449536009</v>
      </c>
      <c r="F760" s="220">
        <f t="shared" si="35"/>
        <v>27.033872449536009</v>
      </c>
    </row>
    <row r="761" spans="1:6" x14ac:dyDescent="0.35">
      <c r="A761" s="23"/>
    </row>
    <row r="762" spans="1:6" x14ac:dyDescent="0.35">
      <c r="A762" s="23"/>
    </row>
    <row r="763" spans="1:6" x14ac:dyDescent="0.35">
      <c r="A763" s="23"/>
    </row>
    <row r="764" spans="1:6" x14ac:dyDescent="0.35">
      <c r="A764" s="23"/>
    </row>
    <row r="765" spans="1:6" x14ac:dyDescent="0.35">
      <c r="A765" s="23"/>
    </row>
    <row r="766" spans="1:6" x14ac:dyDescent="0.35">
      <c r="A766" s="23"/>
    </row>
    <row r="767" spans="1:6" x14ac:dyDescent="0.35">
      <c r="A767" s="23"/>
    </row>
    <row r="768" spans="1:6" x14ac:dyDescent="0.35">
      <c r="A768" s="23"/>
    </row>
    <row r="769" spans="1:1" x14ac:dyDescent="0.35">
      <c r="A769" s="23"/>
    </row>
    <row r="770" spans="1:1" x14ac:dyDescent="0.35">
      <c r="A770" s="23"/>
    </row>
    <row r="771" spans="1:1" x14ac:dyDescent="0.35">
      <c r="A771" s="23"/>
    </row>
    <row r="772" spans="1:1" x14ac:dyDescent="0.35">
      <c r="A772" s="23"/>
    </row>
    <row r="773" spans="1:1" x14ac:dyDescent="0.35">
      <c r="A773" s="23"/>
    </row>
    <row r="774" spans="1:1" x14ac:dyDescent="0.35">
      <c r="A774" s="23"/>
    </row>
    <row r="775" spans="1:1" x14ac:dyDescent="0.35">
      <c r="A775" s="23"/>
    </row>
    <row r="776" spans="1:1" x14ac:dyDescent="0.35">
      <c r="A776" s="23"/>
    </row>
    <row r="777" spans="1:1" x14ac:dyDescent="0.35">
      <c r="A777" s="23"/>
    </row>
    <row r="778" spans="1:1" x14ac:dyDescent="0.35">
      <c r="A778" s="23"/>
    </row>
    <row r="779" spans="1:1" x14ac:dyDescent="0.35">
      <c r="A779" s="23"/>
    </row>
    <row r="780" spans="1:1" x14ac:dyDescent="0.35">
      <c r="A780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5C75-5523-41A9-91B1-D69812929807}">
  <dimension ref="A1:N828"/>
  <sheetViews>
    <sheetView topLeftCell="A18" zoomScale="65" workbookViewId="0">
      <selection activeCell="E85" sqref="E85"/>
    </sheetView>
  </sheetViews>
  <sheetFormatPr defaultRowHeight="14.5" x14ac:dyDescent="0.35"/>
  <cols>
    <col min="1" max="1" width="17.54296875" customWidth="1"/>
    <col min="2" max="2" width="21.26953125" customWidth="1"/>
    <col min="3" max="3" width="16" customWidth="1"/>
    <col min="4" max="4" width="17.1796875" customWidth="1"/>
    <col min="5" max="5" width="11.1796875" customWidth="1"/>
    <col min="6" max="6" width="12.81640625" customWidth="1"/>
    <col min="7" max="7" width="11.453125" customWidth="1"/>
    <col min="8" max="9" width="12.453125" customWidth="1"/>
    <col min="10" max="10" width="11.26953125" customWidth="1"/>
    <col min="11" max="11" width="11.453125" customWidth="1"/>
    <col min="12" max="12" width="12.453125" customWidth="1"/>
    <col min="13" max="13" width="12.26953125" customWidth="1"/>
    <col min="14" max="14" width="10.1796875" bestFit="1" customWidth="1"/>
  </cols>
  <sheetData>
    <row r="1" spans="1:6" x14ac:dyDescent="0.35">
      <c r="A1" t="s">
        <v>106</v>
      </c>
    </row>
    <row r="4" spans="1:6" ht="15" thickBot="1" x14ac:dyDescent="0.4"/>
    <row r="5" spans="1:6" ht="14.5" customHeight="1" x14ac:dyDescent="0.35">
      <c r="A5" s="466" t="s">
        <v>107</v>
      </c>
      <c r="B5" s="474" t="s">
        <v>108</v>
      </c>
      <c r="C5" s="474"/>
      <c r="D5" s="71" t="s">
        <v>109</v>
      </c>
      <c r="E5" s="72">
        <v>7.5</v>
      </c>
      <c r="F5" s="42" t="s">
        <v>110</v>
      </c>
    </row>
    <row r="6" spans="1:6" x14ac:dyDescent="0.35">
      <c r="A6" s="467"/>
      <c r="B6" s="475" t="s">
        <v>111</v>
      </c>
      <c r="C6" s="475"/>
      <c r="D6" s="73" t="s">
        <v>112</v>
      </c>
      <c r="E6" s="74">
        <f>'Pump Data'!H6</f>
        <v>13.601470508735444</v>
      </c>
      <c r="F6" s="43" t="s">
        <v>110</v>
      </c>
    </row>
    <row r="7" spans="1:6" x14ac:dyDescent="0.35">
      <c r="A7" s="467"/>
      <c r="B7" s="475" t="s">
        <v>113</v>
      </c>
      <c r="C7" s="475"/>
      <c r="D7" s="73" t="s">
        <v>114</v>
      </c>
      <c r="E7" s="74">
        <v>0.02</v>
      </c>
      <c r="F7" s="43" t="s">
        <v>110</v>
      </c>
    </row>
    <row r="8" spans="1:6" x14ac:dyDescent="0.35">
      <c r="A8" s="467"/>
      <c r="B8" s="475" t="s">
        <v>115</v>
      </c>
      <c r="C8" s="475"/>
      <c r="D8" s="73" t="s">
        <v>116</v>
      </c>
      <c r="E8" s="73">
        <f>PI()*(E7/2)^2</f>
        <v>3.1415926535897931E-4</v>
      </c>
      <c r="F8" s="43" t="s">
        <v>62</v>
      </c>
    </row>
    <row r="9" spans="1:6" x14ac:dyDescent="0.35">
      <c r="A9" s="467"/>
      <c r="B9" s="475" t="s">
        <v>117</v>
      </c>
      <c r="C9" s="475"/>
      <c r="D9" s="73" t="s">
        <v>118</v>
      </c>
      <c r="E9" s="74">
        <v>0.05</v>
      </c>
      <c r="F9" s="43"/>
    </row>
    <row r="10" spans="1:6" x14ac:dyDescent="0.35">
      <c r="A10" s="467"/>
      <c r="B10" s="475" t="s">
        <v>119</v>
      </c>
      <c r="C10" s="475"/>
      <c r="D10" s="73" t="s">
        <v>120</v>
      </c>
      <c r="E10" s="74">
        <v>10</v>
      </c>
      <c r="F10" s="43"/>
    </row>
    <row r="11" spans="1:6" x14ac:dyDescent="0.35">
      <c r="A11" s="467"/>
      <c r="B11" s="476" t="s">
        <v>121</v>
      </c>
      <c r="C11" s="476"/>
      <c r="D11" s="73" t="s">
        <v>122</v>
      </c>
      <c r="E11" s="73">
        <f>9.81*1000*E5</f>
        <v>73575</v>
      </c>
      <c r="F11" s="43" t="s">
        <v>123</v>
      </c>
    </row>
    <row r="12" spans="1:6" x14ac:dyDescent="0.35">
      <c r="A12" s="467"/>
      <c r="B12" s="476" t="s">
        <v>23</v>
      </c>
      <c r="C12" s="476"/>
      <c r="D12" s="73" t="s">
        <v>124</v>
      </c>
      <c r="E12" s="73">
        <f>'Weather Data - 2014-2015'!B6</f>
        <v>450</v>
      </c>
      <c r="F12" s="43" t="s">
        <v>125</v>
      </c>
    </row>
    <row r="13" spans="1:6" x14ac:dyDescent="0.35">
      <c r="A13" s="467"/>
      <c r="B13" s="73" t="s">
        <v>126</v>
      </c>
      <c r="C13" s="73"/>
      <c r="D13" s="73" t="s">
        <v>127</v>
      </c>
      <c r="E13" s="111">
        <f>10*5</f>
        <v>50</v>
      </c>
      <c r="F13" s="43" t="s">
        <v>128</v>
      </c>
    </row>
    <row r="14" spans="1:6" x14ac:dyDescent="0.35">
      <c r="A14" s="467"/>
      <c r="B14" s="73" t="s">
        <v>129</v>
      </c>
      <c r="C14" s="73"/>
      <c r="D14" s="73" t="s">
        <v>130</v>
      </c>
      <c r="E14" s="111">
        <f>75*5</f>
        <v>375</v>
      </c>
      <c r="F14" s="43" t="s">
        <v>128</v>
      </c>
    </row>
    <row r="15" spans="1:6" x14ac:dyDescent="0.35">
      <c r="A15" s="467"/>
      <c r="B15" s="73" t="s">
        <v>131</v>
      </c>
      <c r="C15" s="73"/>
      <c r="D15" s="73"/>
      <c r="E15" s="73">
        <f>0.00417+0.0833+0.167</f>
        <v>0.25446999999999997</v>
      </c>
      <c r="F15" s="43"/>
    </row>
    <row r="16" spans="1:6" x14ac:dyDescent="0.35">
      <c r="A16" s="467"/>
      <c r="B16" s="73" t="s">
        <v>132</v>
      </c>
      <c r="C16" s="73"/>
      <c r="D16" s="73" t="s">
        <v>133</v>
      </c>
      <c r="E16" s="111">
        <v>15</v>
      </c>
      <c r="F16" s="43" t="s">
        <v>134</v>
      </c>
    </row>
    <row r="17" spans="1:14" ht="15" thickBot="1" x14ac:dyDescent="0.4">
      <c r="A17" s="468"/>
      <c r="B17" s="75" t="s">
        <v>135</v>
      </c>
      <c r="C17" s="75"/>
      <c r="D17" s="75" t="s">
        <v>136</v>
      </c>
      <c r="E17" s="112">
        <v>40</v>
      </c>
      <c r="F17" s="76" t="s">
        <v>134</v>
      </c>
    </row>
    <row r="18" spans="1:14" ht="15" thickBot="1" x14ac:dyDescent="0.4">
      <c r="A18" s="70"/>
    </row>
    <row r="19" spans="1:14" x14ac:dyDescent="0.35">
      <c r="A19" s="463" t="s">
        <v>137</v>
      </c>
      <c r="B19" s="77"/>
      <c r="C19" s="78"/>
      <c r="D19" s="79" t="s">
        <v>138</v>
      </c>
      <c r="E19" s="80" t="s">
        <v>139</v>
      </c>
      <c r="F19" s="460" t="s">
        <v>140</v>
      </c>
      <c r="G19" s="461"/>
      <c r="H19" s="462"/>
    </row>
    <row r="20" spans="1:14" ht="15" thickBot="1" x14ac:dyDescent="0.4">
      <c r="A20" s="464"/>
      <c r="B20" s="81" t="s">
        <v>141</v>
      </c>
      <c r="C20" s="82" t="s">
        <v>142</v>
      </c>
      <c r="D20" s="83" t="s">
        <v>143</v>
      </c>
      <c r="E20" s="84" t="s">
        <v>144</v>
      </c>
      <c r="F20" s="82" t="s">
        <v>145</v>
      </c>
      <c r="G20" s="85" t="s">
        <v>146</v>
      </c>
      <c r="H20" s="86" t="s">
        <v>147</v>
      </c>
    </row>
    <row r="21" spans="1:14" x14ac:dyDescent="0.35">
      <c r="A21" s="464"/>
      <c r="B21" s="87" t="s">
        <v>148</v>
      </c>
      <c r="C21" s="88" t="s">
        <v>149</v>
      </c>
      <c r="D21" s="89">
        <v>10000</v>
      </c>
      <c r="E21" s="77">
        <f>IF(C21&lt;&gt;"y","Filter req'd!",IF(C22="y",G21,IF(C23="y",H21,F21)))</f>
        <v>20000</v>
      </c>
      <c r="F21" s="101">
        <v>5000</v>
      </c>
      <c r="G21" s="102">
        <v>20000</v>
      </c>
      <c r="H21" s="103">
        <v>15000</v>
      </c>
    </row>
    <row r="22" spans="1:14" x14ac:dyDescent="0.35">
      <c r="A22" s="464"/>
      <c r="B22" s="91" t="s">
        <v>150</v>
      </c>
      <c r="C22" s="88" t="s">
        <v>149</v>
      </c>
      <c r="D22" s="89">
        <v>4000</v>
      </c>
      <c r="E22" s="92">
        <f>IF(C22="n","",IF(C23="y",H22,F22))</f>
        <v>20000</v>
      </c>
      <c r="F22" s="88">
        <v>10000</v>
      </c>
      <c r="G22" s="90"/>
      <c r="H22" s="89">
        <v>20000</v>
      </c>
    </row>
    <row r="23" spans="1:14" ht="15" thickBot="1" x14ac:dyDescent="0.4">
      <c r="A23" s="464"/>
      <c r="B23" s="93" t="s">
        <v>151</v>
      </c>
      <c r="C23" s="88" t="s">
        <v>149</v>
      </c>
      <c r="D23" s="89">
        <v>800</v>
      </c>
      <c r="E23" s="96">
        <f>IF(C23="n","",IF(C24="y",H23,F23))</f>
        <v>20000</v>
      </c>
      <c r="F23" s="94">
        <v>20000</v>
      </c>
      <c r="G23" s="97"/>
      <c r="H23" s="95"/>
    </row>
    <row r="24" spans="1:14" ht="15" thickBot="1" x14ac:dyDescent="0.4">
      <c r="A24" s="465"/>
      <c r="B24" s="99" t="s">
        <v>152</v>
      </c>
      <c r="C24" s="100"/>
      <c r="D24" s="98">
        <f>IF(C21="y",D21,0)+IF(C22="y",D22,0)+IF(C23="y",D23,0)</f>
        <v>14800</v>
      </c>
    </row>
    <row r="25" spans="1:14" ht="15" thickBot="1" x14ac:dyDescent="0.4"/>
    <row r="26" spans="1:14" ht="15" thickBot="1" x14ac:dyDescent="0.4">
      <c r="A26" s="61" t="s">
        <v>153</v>
      </c>
      <c r="B26" s="62" t="s">
        <v>154</v>
      </c>
      <c r="C26" s="62" t="s">
        <v>155</v>
      </c>
      <c r="D26" s="44" t="s">
        <v>156</v>
      </c>
      <c r="F26" s="114" t="s">
        <v>157</v>
      </c>
      <c r="G26" s="115"/>
      <c r="H26" s="116"/>
      <c r="I26" s="114" t="s">
        <v>158</v>
      </c>
      <c r="J26" s="469" t="s">
        <v>50</v>
      </c>
      <c r="K26" s="470"/>
    </row>
    <row r="27" spans="1:14" ht="15" thickBot="1" x14ac:dyDescent="0.4">
      <c r="A27" s="59" t="s">
        <v>159</v>
      </c>
      <c r="B27" s="68" t="s">
        <v>160</v>
      </c>
      <c r="C27" s="68" t="s">
        <v>53</v>
      </c>
      <c r="D27" s="60" t="s">
        <v>53</v>
      </c>
      <c r="F27" s="117" t="s">
        <v>161</v>
      </c>
      <c r="G27" s="129">
        <v>28.9</v>
      </c>
      <c r="H27" s="119" t="s">
        <v>134</v>
      </c>
      <c r="I27" s="120">
        <v>0.15</v>
      </c>
      <c r="J27" s="117" t="s">
        <v>162</v>
      </c>
      <c r="K27" s="121">
        <f>0.5*(1-COS((($G$27-$E$16)/($E$17-$E$16))*PI()))</f>
        <v>0.58751152948763785</v>
      </c>
    </row>
    <row r="28" spans="1:14" x14ac:dyDescent="0.35">
      <c r="A28" s="64">
        <v>0</v>
      </c>
      <c r="B28" s="67">
        <f t="shared" ref="B28:B59" si="0">A28*$E$8*1000*60</f>
        <v>0</v>
      </c>
      <c r="C28" s="67">
        <f t="shared" ref="C28:C59" si="1">$E$11</f>
        <v>73575</v>
      </c>
      <c r="D28" s="63">
        <f>C29-(C29-($E$9*($E$6/$E$7)*(1000*(A28^2)*0.5))-($E$10*(1000*(A28^2)*0.5))-(A28*$D$24)+A28*$E$15)</f>
        <v>0</v>
      </c>
      <c r="F28" s="117" t="s">
        <v>163</v>
      </c>
      <c r="G28" s="118">
        <f>(SUM(M34:M398)+'Power and Disinfectant'!T5)*2.5</f>
        <v>37.5</v>
      </c>
      <c r="H28" s="119" t="s">
        <v>164</v>
      </c>
      <c r="I28" s="120">
        <v>0.15</v>
      </c>
      <c r="J28" s="117" t="s">
        <v>165</v>
      </c>
      <c r="K28" s="122">
        <f>0.5*(1+COS(((G28-E13)/(E14-E13))*PI()))</f>
        <v>0.99635443704902693</v>
      </c>
    </row>
    <row r="29" spans="1:14" ht="15" thickBot="1" x14ac:dyDescent="0.4">
      <c r="A29" s="64">
        <f>A28+0.025</f>
        <v>2.5000000000000001E-2</v>
      </c>
      <c r="B29" s="67">
        <f t="shared" si="0"/>
        <v>0.47123889803846902</v>
      </c>
      <c r="C29" s="67">
        <f t="shared" si="1"/>
        <v>73575</v>
      </c>
      <c r="D29" s="63">
        <f t="shared" ref="D29:D92" si="2">C30-(C30-($E$9*($E$6/$E$7)*(1000*(A29^2)*0.5))-($E$10*(1000*(A29^2)*0.5))-(A29*$D$24)+A29*$E$15)</f>
        <v>383.74478708495735</v>
      </c>
      <c r="F29" s="123" t="s">
        <v>124</v>
      </c>
      <c r="G29" s="124">
        <f>E12</f>
        <v>450</v>
      </c>
      <c r="H29" s="125" t="s">
        <v>125</v>
      </c>
      <c r="I29" s="126">
        <v>0.2</v>
      </c>
      <c r="J29" s="117" t="s">
        <v>166</v>
      </c>
      <c r="K29" s="127">
        <f>'Weather Data - 2014-2015'!F5</f>
        <v>0.65183837255480737</v>
      </c>
    </row>
    <row r="30" spans="1:14" ht="15" thickBot="1" x14ac:dyDescent="0.4">
      <c r="A30" s="64">
        <f t="shared" ref="A30:A71" si="3">A29+0.025</f>
        <v>0.05</v>
      </c>
      <c r="B30" s="67">
        <f t="shared" si="0"/>
        <v>0.94247779607693805</v>
      </c>
      <c r="C30" s="67">
        <f t="shared" si="1"/>
        <v>73575</v>
      </c>
      <c r="D30" s="63">
        <f t="shared" si="2"/>
        <v>794.99187183979666</v>
      </c>
      <c r="J30" s="114" t="s">
        <v>76</v>
      </c>
      <c r="K30" s="128">
        <f>(K27*I27)+(K28*I28)+(I29*K29)</f>
        <v>0.36794756949146118</v>
      </c>
    </row>
    <row r="31" spans="1:14" ht="15" thickBot="1" x14ac:dyDescent="0.4">
      <c r="A31" s="64">
        <f t="shared" si="3"/>
        <v>7.5000000000000011E-2</v>
      </c>
      <c r="B31" s="67">
        <f t="shared" si="0"/>
        <v>1.4137166941154073</v>
      </c>
      <c r="C31" s="67">
        <f t="shared" si="1"/>
        <v>73575</v>
      </c>
      <c r="D31" s="63">
        <f t="shared" si="2"/>
        <v>1233.741254264547</v>
      </c>
    </row>
    <row r="32" spans="1:14" x14ac:dyDescent="0.35">
      <c r="A32" s="64">
        <f t="shared" si="3"/>
        <v>0.1</v>
      </c>
      <c r="B32" s="67">
        <f t="shared" si="0"/>
        <v>1.8849555921538761</v>
      </c>
      <c r="C32" s="67">
        <f t="shared" si="1"/>
        <v>73575</v>
      </c>
      <c r="D32" s="63">
        <f t="shared" si="2"/>
        <v>1699.9929343591793</v>
      </c>
      <c r="F32" s="53"/>
      <c r="G32" s="471" t="s">
        <v>167</v>
      </c>
      <c r="H32" s="472"/>
      <c r="I32" s="473"/>
      <c r="J32" s="472" t="s">
        <v>168</v>
      </c>
      <c r="K32" s="472"/>
      <c r="L32" s="472"/>
      <c r="M32" s="56" t="s">
        <v>169</v>
      </c>
      <c r="N32" s="56" t="s">
        <v>59</v>
      </c>
    </row>
    <row r="33" spans="1:14" ht="15" thickBot="1" x14ac:dyDescent="0.4">
      <c r="A33" s="64">
        <f t="shared" si="3"/>
        <v>0.125</v>
      </c>
      <c r="B33" s="67">
        <f t="shared" si="0"/>
        <v>2.3561944901923448</v>
      </c>
      <c r="C33" s="67">
        <f t="shared" si="1"/>
        <v>73575</v>
      </c>
      <c r="D33" s="63">
        <f t="shared" si="2"/>
        <v>2193.7469121237373</v>
      </c>
      <c r="F33" s="57" t="s">
        <v>36</v>
      </c>
      <c r="G33" s="30" t="s">
        <v>148</v>
      </c>
      <c r="H33" s="104" t="s">
        <v>150</v>
      </c>
      <c r="I33" s="105" t="s">
        <v>151</v>
      </c>
      <c r="J33" s="31" t="s">
        <v>148</v>
      </c>
      <c r="K33" s="104" t="s">
        <v>150</v>
      </c>
      <c r="L33" s="104" t="s">
        <v>151</v>
      </c>
      <c r="M33" s="113" t="s">
        <v>170</v>
      </c>
      <c r="N33" s="151">
        <f>SUM(N34:N398)</f>
        <v>1480</v>
      </c>
    </row>
    <row r="34" spans="1:14" x14ac:dyDescent="0.35">
      <c r="A34" s="64">
        <f t="shared" si="3"/>
        <v>0.15</v>
      </c>
      <c r="B34" s="67">
        <f t="shared" si="0"/>
        <v>2.8274333882308138</v>
      </c>
      <c r="C34" s="67">
        <f t="shared" si="1"/>
        <v>73575</v>
      </c>
      <c r="D34" s="63">
        <f t="shared" si="2"/>
        <v>2715.0031875581772</v>
      </c>
      <c r="F34" s="53">
        <v>1</v>
      </c>
      <c r="G34" s="25">
        <f>IF(C21="y",E12,0)</f>
        <v>450</v>
      </c>
      <c r="H34" s="26">
        <f>IF(C22="y",E12,0)</f>
        <v>450</v>
      </c>
      <c r="I34" s="27">
        <f>IF(C22="y",E12,0)</f>
        <v>450</v>
      </c>
      <c r="J34" s="26"/>
      <c r="K34" s="26"/>
      <c r="L34" s="26"/>
      <c r="M34" s="53" t="str">
        <f>IF(SUM(J34:L34)&gt;0,1,"")</f>
        <v/>
      </c>
      <c r="N34" s="54" t="str">
        <f>IF((J34*50)+(K34*60)+(L34*75)&gt;0,((J34*50)+(K34*60)+(L34*75)),"")</f>
        <v/>
      </c>
    </row>
    <row r="35" spans="1:14" x14ac:dyDescent="0.35">
      <c r="A35" s="64">
        <f t="shared" si="3"/>
        <v>0.17499999999999999</v>
      </c>
      <c r="B35" s="67">
        <f t="shared" si="0"/>
        <v>3.2986722862692828</v>
      </c>
      <c r="C35" s="67">
        <f t="shared" si="1"/>
        <v>73575</v>
      </c>
      <c r="D35" s="63">
        <f t="shared" si="2"/>
        <v>3263.7617606625281</v>
      </c>
      <c r="F35" s="54">
        <f>F34+1</f>
        <v>2</v>
      </c>
      <c r="G35" s="106">
        <f t="shared" ref="G35:G98" si="4">IF($C$21="y",IF(G34+$E$12&gt;$E$21,$E$12,G34+$E$12),0)</f>
        <v>900</v>
      </c>
      <c r="H35" s="66">
        <f t="shared" ref="H35:H98" si="5">IF($C$22="y",IF(H34+$E$12&gt;$E$22,$E$12,H34+$E$12),0)</f>
        <v>900</v>
      </c>
      <c r="I35" s="107">
        <f t="shared" ref="I35:I98" si="6">IF($C$23="y",IF(I34+$E$12&gt;$E$23,$E$12,I34+$E$12),0)</f>
        <v>900</v>
      </c>
      <c r="J35">
        <f>IF(G35=$E$12,1,0)</f>
        <v>0</v>
      </c>
      <c r="K35">
        <f>IF(H35=$E$12,1,0)</f>
        <v>0</v>
      </c>
      <c r="L35">
        <f>IF(I35=$E$12,1,0)</f>
        <v>0</v>
      </c>
      <c r="M35" s="54" t="str">
        <f t="shared" ref="M35:M98" si="7">IF(SUM(J35:L35)&gt;0,1,"")</f>
        <v/>
      </c>
      <c r="N35" s="54" t="str">
        <f>IF((J35*50)+(K35*60)+(L35*75)&gt;"",((J35*50)+(K35*60)+(L35*75)),"")</f>
        <v/>
      </c>
    </row>
    <row r="36" spans="1:14" x14ac:dyDescent="0.35">
      <c r="A36" s="64">
        <f t="shared" si="3"/>
        <v>0.19999999999999998</v>
      </c>
      <c r="B36" s="67">
        <f t="shared" si="0"/>
        <v>3.7699111843077513</v>
      </c>
      <c r="C36" s="67">
        <f t="shared" si="1"/>
        <v>73575</v>
      </c>
      <c r="D36" s="63">
        <f t="shared" si="2"/>
        <v>3840.0226314367756</v>
      </c>
      <c r="F36" s="54">
        <f t="shared" ref="F36:F99" si="8">F35+1</f>
        <v>3</v>
      </c>
      <c r="G36" s="106">
        <f t="shared" si="4"/>
        <v>1350</v>
      </c>
      <c r="H36" s="66">
        <f t="shared" si="5"/>
        <v>1350</v>
      </c>
      <c r="I36" s="107">
        <f t="shared" si="6"/>
        <v>1350</v>
      </c>
      <c r="J36">
        <f t="shared" ref="J36:J99" si="9">IF(G36=$E$12,1,0)</f>
        <v>0</v>
      </c>
      <c r="K36">
        <f t="shared" ref="K36:K99" si="10">IF(H36=$E$12,1,0)</f>
        <v>0</v>
      </c>
      <c r="L36">
        <f t="shared" ref="L36:L99" si="11">IF(I36=$E$12,1,0)</f>
        <v>0</v>
      </c>
      <c r="M36" s="54" t="str">
        <f t="shared" si="7"/>
        <v/>
      </c>
      <c r="N36" s="54" t="str">
        <f t="shared" ref="N36:N98" si="12">IF((J36*50)+(K36*60)+(L36*75)&gt;0,((J36*50)+(K36*60)+(L36*75)),"")</f>
        <v/>
      </c>
    </row>
    <row r="37" spans="1:14" x14ac:dyDescent="0.35">
      <c r="A37" s="64">
        <f t="shared" si="3"/>
        <v>0.22499999999999998</v>
      </c>
      <c r="B37" s="67">
        <f t="shared" si="0"/>
        <v>4.2411500823462207</v>
      </c>
      <c r="C37" s="67">
        <f t="shared" si="1"/>
        <v>73575</v>
      </c>
      <c r="D37" s="63">
        <f t="shared" si="2"/>
        <v>4443.7857998809195</v>
      </c>
      <c r="F37" s="54">
        <f t="shared" si="8"/>
        <v>4</v>
      </c>
      <c r="G37" s="106">
        <f t="shared" si="4"/>
        <v>1800</v>
      </c>
      <c r="H37" s="66">
        <f t="shared" si="5"/>
        <v>1800</v>
      </c>
      <c r="I37" s="107">
        <f t="shared" si="6"/>
        <v>1800</v>
      </c>
      <c r="J37">
        <f t="shared" si="9"/>
        <v>0</v>
      </c>
      <c r="K37">
        <f t="shared" si="10"/>
        <v>0</v>
      </c>
      <c r="L37">
        <f t="shared" si="11"/>
        <v>0</v>
      </c>
      <c r="M37" s="54" t="str">
        <f t="shared" si="7"/>
        <v/>
      </c>
      <c r="N37" s="54" t="str">
        <f t="shared" si="12"/>
        <v/>
      </c>
    </row>
    <row r="38" spans="1:14" x14ac:dyDescent="0.35">
      <c r="A38" s="64">
        <f t="shared" si="3"/>
        <v>0.24999999999999997</v>
      </c>
      <c r="B38" s="67">
        <f t="shared" si="0"/>
        <v>4.7123889803846888</v>
      </c>
      <c r="C38" s="67">
        <f t="shared" si="1"/>
        <v>73575</v>
      </c>
      <c r="D38" s="63">
        <f t="shared" si="2"/>
        <v>5075.05126599496</v>
      </c>
      <c r="F38" s="54">
        <f t="shared" si="8"/>
        <v>5</v>
      </c>
      <c r="G38" s="106">
        <f t="shared" si="4"/>
        <v>2250</v>
      </c>
      <c r="H38" s="66">
        <f t="shared" si="5"/>
        <v>2250</v>
      </c>
      <c r="I38" s="107">
        <f t="shared" si="6"/>
        <v>2250</v>
      </c>
      <c r="J38">
        <f t="shared" si="9"/>
        <v>0</v>
      </c>
      <c r="K38">
        <f t="shared" si="10"/>
        <v>0</v>
      </c>
      <c r="L38">
        <f t="shared" si="11"/>
        <v>0</v>
      </c>
      <c r="M38" s="54" t="str">
        <f t="shared" si="7"/>
        <v/>
      </c>
      <c r="N38" s="54" t="str">
        <f t="shared" si="12"/>
        <v/>
      </c>
    </row>
    <row r="39" spans="1:14" x14ac:dyDescent="0.35">
      <c r="A39" s="64">
        <f t="shared" si="3"/>
        <v>0.27499999999999997</v>
      </c>
      <c r="B39" s="67">
        <f t="shared" si="0"/>
        <v>5.1836278784231578</v>
      </c>
      <c r="C39" s="67">
        <f t="shared" si="1"/>
        <v>73575</v>
      </c>
      <c r="D39" s="63">
        <f t="shared" si="2"/>
        <v>5733.8190297788969</v>
      </c>
      <c r="F39" s="54">
        <f t="shared" si="8"/>
        <v>6</v>
      </c>
      <c r="G39" s="106">
        <f t="shared" si="4"/>
        <v>2700</v>
      </c>
      <c r="H39" s="66">
        <f t="shared" si="5"/>
        <v>2700</v>
      </c>
      <c r="I39" s="107">
        <f t="shared" si="6"/>
        <v>2700</v>
      </c>
      <c r="J39">
        <f t="shared" si="9"/>
        <v>0</v>
      </c>
      <c r="K39">
        <f t="shared" si="10"/>
        <v>0</v>
      </c>
      <c r="L39">
        <f t="shared" si="11"/>
        <v>0</v>
      </c>
      <c r="M39" s="54" t="str">
        <f t="shared" si="7"/>
        <v/>
      </c>
      <c r="N39" s="54" t="str">
        <f t="shared" si="12"/>
        <v/>
      </c>
    </row>
    <row r="40" spans="1:14" x14ac:dyDescent="0.35">
      <c r="A40" s="64">
        <f t="shared" si="3"/>
        <v>0.3</v>
      </c>
      <c r="B40" s="67">
        <f t="shared" si="0"/>
        <v>5.6548667764616276</v>
      </c>
      <c r="C40" s="67">
        <f t="shared" si="1"/>
        <v>73575</v>
      </c>
      <c r="D40" s="63">
        <f t="shared" si="2"/>
        <v>6420.0890912327304</v>
      </c>
      <c r="F40" s="54">
        <f t="shared" si="8"/>
        <v>7</v>
      </c>
      <c r="G40" s="106">
        <f t="shared" si="4"/>
        <v>3150</v>
      </c>
      <c r="H40" s="66">
        <f t="shared" si="5"/>
        <v>3150</v>
      </c>
      <c r="I40" s="107">
        <f t="shared" si="6"/>
        <v>3150</v>
      </c>
      <c r="J40">
        <f t="shared" si="9"/>
        <v>0</v>
      </c>
      <c r="K40">
        <f t="shared" si="10"/>
        <v>0</v>
      </c>
      <c r="L40">
        <f t="shared" si="11"/>
        <v>0</v>
      </c>
      <c r="M40" s="54" t="str">
        <f t="shared" si="7"/>
        <v/>
      </c>
      <c r="N40" s="54" t="str">
        <f t="shared" si="12"/>
        <v/>
      </c>
    </row>
    <row r="41" spans="1:14" x14ac:dyDescent="0.35">
      <c r="A41" s="64">
        <f t="shared" si="3"/>
        <v>0.32500000000000001</v>
      </c>
      <c r="B41" s="67">
        <f t="shared" si="0"/>
        <v>6.1261056745000966</v>
      </c>
      <c r="C41" s="67">
        <f t="shared" si="1"/>
        <v>73575</v>
      </c>
      <c r="D41" s="63">
        <f t="shared" si="2"/>
        <v>7133.861450356475</v>
      </c>
      <c r="F41" s="54">
        <f t="shared" si="8"/>
        <v>8</v>
      </c>
      <c r="G41" s="106">
        <f t="shared" si="4"/>
        <v>3600</v>
      </c>
      <c r="H41" s="66">
        <f t="shared" si="5"/>
        <v>3600</v>
      </c>
      <c r="I41" s="107">
        <f t="shared" si="6"/>
        <v>3600</v>
      </c>
      <c r="J41">
        <f t="shared" si="9"/>
        <v>0</v>
      </c>
      <c r="K41">
        <f t="shared" si="10"/>
        <v>0</v>
      </c>
      <c r="L41">
        <f t="shared" si="11"/>
        <v>0</v>
      </c>
      <c r="M41" s="54" t="str">
        <f t="shared" si="7"/>
        <v/>
      </c>
      <c r="N41" s="54" t="str">
        <f t="shared" si="12"/>
        <v/>
      </c>
    </row>
    <row r="42" spans="1:14" x14ac:dyDescent="0.35">
      <c r="A42" s="64">
        <f t="shared" si="3"/>
        <v>0.35000000000000003</v>
      </c>
      <c r="B42" s="67">
        <f t="shared" si="0"/>
        <v>6.5973445725385664</v>
      </c>
      <c r="C42" s="67">
        <f t="shared" si="1"/>
        <v>73575</v>
      </c>
      <c r="D42" s="63">
        <f t="shared" si="2"/>
        <v>7875.136107150116</v>
      </c>
      <c r="F42" s="54">
        <f t="shared" si="8"/>
        <v>9</v>
      </c>
      <c r="G42" s="106">
        <f t="shared" si="4"/>
        <v>4050</v>
      </c>
      <c r="H42" s="66">
        <f t="shared" si="5"/>
        <v>4050</v>
      </c>
      <c r="I42" s="107">
        <f t="shared" si="6"/>
        <v>4050</v>
      </c>
      <c r="J42">
        <f t="shared" si="9"/>
        <v>0</v>
      </c>
      <c r="K42">
        <f t="shared" si="10"/>
        <v>0</v>
      </c>
      <c r="L42">
        <f t="shared" si="11"/>
        <v>0</v>
      </c>
      <c r="M42" s="54" t="str">
        <f t="shared" si="7"/>
        <v/>
      </c>
      <c r="N42" s="54" t="str">
        <f t="shared" si="12"/>
        <v/>
      </c>
    </row>
    <row r="43" spans="1:14" x14ac:dyDescent="0.35">
      <c r="A43" s="64">
        <f t="shared" si="3"/>
        <v>0.37500000000000006</v>
      </c>
      <c r="B43" s="67">
        <f t="shared" si="0"/>
        <v>7.0685834705770354</v>
      </c>
      <c r="C43" s="67">
        <f t="shared" si="1"/>
        <v>73575</v>
      </c>
      <c r="D43" s="63">
        <f t="shared" si="2"/>
        <v>8643.9130616136536</v>
      </c>
      <c r="F43" s="54">
        <f t="shared" si="8"/>
        <v>10</v>
      </c>
      <c r="G43" s="106">
        <f t="shared" si="4"/>
        <v>4500</v>
      </c>
      <c r="H43" s="66">
        <f t="shared" si="5"/>
        <v>4500</v>
      </c>
      <c r="I43" s="107">
        <f t="shared" si="6"/>
        <v>4500</v>
      </c>
      <c r="J43">
        <f t="shared" si="9"/>
        <v>0</v>
      </c>
      <c r="K43">
        <f t="shared" si="10"/>
        <v>0</v>
      </c>
      <c r="L43">
        <f t="shared" si="11"/>
        <v>0</v>
      </c>
      <c r="M43" s="54" t="str">
        <f t="shared" si="7"/>
        <v/>
      </c>
      <c r="N43" s="54" t="str">
        <f t="shared" si="12"/>
        <v/>
      </c>
    </row>
    <row r="44" spans="1:14" x14ac:dyDescent="0.35">
      <c r="A44" s="64">
        <f t="shared" si="3"/>
        <v>0.40000000000000008</v>
      </c>
      <c r="B44" s="67">
        <f t="shared" si="0"/>
        <v>7.5398223686155044</v>
      </c>
      <c r="C44" s="67">
        <f t="shared" si="1"/>
        <v>73575</v>
      </c>
      <c r="D44" s="63">
        <f t="shared" si="2"/>
        <v>9440.1923137470876</v>
      </c>
      <c r="F44" s="54">
        <f t="shared" si="8"/>
        <v>11</v>
      </c>
      <c r="G44" s="106">
        <f t="shared" si="4"/>
        <v>4950</v>
      </c>
      <c r="H44" s="66">
        <f t="shared" si="5"/>
        <v>4950</v>
      </c>
      <c r="I44" s="107">
        <f t="shared" si="6"/>
        <v>4950</v>
      </c>
      <c r="J44">
        <f t="shared" si="9"/>
        <v>0</v>
      </c>
      <c r="K44">
        <f t="shared" si="10"/>
        <v>0</v>
      </c>
      <c r="L44">
        <f t="shared" si="11"/>
        <v>0</v>
      </c>
      <c r="M44" s="54" t="str">
        <f t="shared" si="7"/>
        <v/>
      </c>
      <c r="N44" s="54" t="str">
        <f t="shared" si="12"/>
        <v/>
      </c>
    </row>
    <row r="45" spans="1:14" x14ac:dyDescent="0.35">
      <c r="A45" s="64">
        <f t="shared" si="3"/>
        <v>0.4250000000000001</v>
      </c>
      <c r="B45" s="67">
        <f t="shared" si="0"/>
        <v>8.0110612666539733</v>
      </c>
      <c r="C45" s="67">
        <f t="shared" si="1"/>
        <v>73575</v>
      </c>
      <c r="D45" s="63">
        <f t="shared" si="2"/>
        <v>10263.973863550433</v>
      </c>
      <c r="F45" s="54">
        <f t="shared" si="8"/>
        <v>12</v>
      </c>
      <c r="G45" s="106">
        <f t="shared" si="4"/>
        <v>5400</v>
      </c>
      <c r="H45" s="66">
        <f t="shared" si="5"/>
        <v>5400</v>
      </c>
      <c r="I45" s="107">
        <f t="shared" si="6"/>
        <v>5400</v>
      </c>
      <c r="J45">
        <f t="shared" si="9"/>
        <v>0</v>
      </c>
      <c r="K45">
        <f t="shared" si="10"/>
        <v>0</v>
      </c>
      <c r="L45">
        <f t="shared" si="11"/>
        <v>0</v>
      </c>
      <c r="M45" s="54" t="str">
        <f t="shared" si="7"/>
        <v/>
      </c>
      <c r="N45" s="54" t="str">
        <f t="shared" si="12"/>
        <v/>
      </c>
    </row>
    <row r="46" spans="1:14" x14ac:dyDescent="0.35">
      <c r="A46" s="64">
        <f t="shared" si="3"/>
        <v>0.45000000000000012</v>
      </c>
      <c r="B46" s="67">
        <f t="shared" si="0"/>
        <v>8.482300164692445</v>
      </c>
      <c r="C46" s="67">
        <f t="shared" si="1"/>
        <v>73575</v>
      </c>
      <c r="D46" s="63">
        <f t="shared" si="2"/>
        <v>11115.257711023653</v>
      </c>
      <c r="F46" s="54">
        <f t="shared" si="8"/>
        <v>13</v>
      </c>
      <c r="G46" s="106">
        <f t="shared" si="4"/>
        <v>5850</v>
      </c>
      <c r="H46" s="66">
        <f t="shared" si="5"/>
        <v>5850</v>
      </c>
      <c r="I46" s="107">
        <f t="shared" si="6"/>
        <v>5850</v>
      </c>
      <c r="J46">
        <f t="shared" si="9"/>
        <v>0</v>
      </c>
      <c r="K46">
        <f t="shared" si="10"/>
        <v>0</v>
      </c>
      <c r="L46">
        <f t="shared" si="11"/>
        <v>0</v>
      </c>
      <c r="M46" s="54" t="str">
        <f t="shared" si="7"/>
        <v/>
      </c>
      <c r="N46" s="54" t="str">
        <f t="shared" si="12"/>
        <v/>
      </c>
    </row>
    <row r="47" spans="1:14" x14ac:dyDescent="0.35">
      <c r="A47" s="64">
        <f t="shared" si="3"/>
        <v>0.47500000000000014</v>
      </c>
      <c r="B47" s="67">
        <f t="shared" si="0"/>
        <v>8.953539062730913</v>
      </c>
      <c r="C47" s="67">
        <f t="shared" si="1"/>
        <v>73575</v>
      </c>
      <c r="D47" s="63">
        <f t="shared" si="2"/>
        <v>11994.043856166791</v>
      </c>
      <c r="F47" s="54">
        <f t="shared" si="8"/>
        <v>14</v>
      </c>
      <c r="G47" s="106">
        <f t="shared" si="4"/>
        <v>6300</v>
      </c>
      <c r="H47" s="66">
        <f t="shared" si="5"/>
        <v>6300</v>
      </c>
      <c r="I47" s="107">
        <f t="shared" si="6"/>
        <v>6300</v>
      </c>
      <c r="J47">
        <f t="shared" si="9"/>
        <v>0</v>
      </c>
      <c r="K47">
        <f t="shared" si="10"/>
        <v>0</v>
      </c>
      <c r="L47">
        <f t="shared" si="11"/>
        <v>0</v>
      </c>
      <c r="M47" s="54" t="str">
        <f t="shared" si="7"/>
        <v/>
      </c>
      <c r="N47" s="54" t="str">
        <f t="shared" si="12"/>
        <v/>
      </c>
    </row>
    <row r="48" spans="1:14" x14ac:dyDescent="0.35">
      <c r="A48" s="64">
        <f t="shared" si="3"/>
        <v>0.50000000000000011</v>
      </c>
      <c r="B48" s="67">
        <f t="shared" si="0"/>
        <v>9.4247779607693811</v>
      </c>
      <c r="C48" s="67">
        <f t="shared" si="1"/>
        <v>73575</v>
      </c>
      <c r="D48" s="63">
        <f t="shared" si="2"/>
        <v>12900.332298979825</v>
      </c>
      <c r="F48" s="54">
        <f t="shared" si="8"/>
        <v>15</v>
      </c>
      <c r="G48" s="106">
        <f t="shared" si="4"/>
        <v>6750</v>
      </c>
      <c r="H48" s="66">
        <f t="shared" si="5"/>
        <v>6750</v>
      </c>
      <c r="I48" s="107">
        <f t="shared" si="6"/>
        <v>6750</v>
      </c>
      <c r="J48">
        <f t="shared" si="9"/>
        <v>0</v>
      </c>
      <c r="K48">
        <f t="shared" si="10"/>
        <v>0</v>
      </c>
      <c r="L48">
        <f t="shared" si="11"/>
        <v>0</v>
      </c>
      <c r="M48" s="54" t="str">
        <f t="shared" si="7"/>
        <v/>
      </c>
      <c r="N48" s="54" t="str">
        <f t="shared" si="12"/>
        <v/>
      </c>
    </row>
    <row r="49" spans="1:14" x14ac:dyDescent="0.35">
      <c r="A49" s="64">
        <f t="shared" si="3"/>
        <v>0.52500000000000013</v>
      </c>
      <c r="B49" s="67">
        <f t="shared" si="0"/>
        <v>9.896016858807851</v>
      </c>
      <c r="C49" s="67">
        <f t="shared" si="1"/>
        <v>73575</v>
      </c>
      <c r="D49" s="63">
        <f t="shared" si="2"/>
        <v>13834.123039462756</v>
      </c>
      <c r="F49" s="54">
        <f t="shared" si="8"/>
        <v>16</v>
      </c>
      <c r="G49" s="106">
        <f t="shared" si="4"/>
        <v>7200</v>
      </c>
      <c r="H49" s="66">
        <f t="shared" si="5"/>
        <v>7200</v>
      </c>
      <c r="I49" s="107">
        <f t="shared" si="6"/>
        <v>7200</v>
      </c>
      <c r="J49">
        <f t="shared" si="9"/>
        <v>0</v>
      </c>
      <c r="K49">
        <f t="shared" si="10"/>
        <v>0</v>
      </c>
      <c r="L49">
        <f t="shared" si="11"/>
        <v>0</v>
      </c>
      <c r="M49" s="54" t="str">
        <f t="shared" si="7"/>
        <v/>
      </c>
      <c r="N49" s="54" t="str">
        <f t="shared" si="12"/>
        <v/>
      </c>
    </row>
    <row r="50" spans="1:14" x14ac:dyDescent="0.35">
      <c r="A50" s="64">
        <f t="shared" si="3"/>
        <v>0.55000000000000016</v>
      </c>
      <c r="B50" s="67">
        <f t="shared" si="0"/>
        <v>10.367255756846321</v>
      </c>
      <c r="C50" s="67">
        <f t="shared" si="1"/>
        <v>73575</v>
      </c>
      <c r="D50" s="63">
        <f t="shared" si="2"/>
        <v>14795.416077615591</v>
      </c>
      <c r="F50" s="54">
        <f t="shared" si="8"/>
        <v>17</v>
      </c>
      <c r="G50" s="106">
        <f t="shared" si="4"/>
        <v>7650</v>
      </c>
      <c r="H50" s="66">
        <f t="shared" si="5"/>
        <v>7650</v>
      </c>
      <c r="I50" s="107">
        <f t="shared" si="6"/>
        <v>7650</v>
      </c>
      <c r="J50">
        <f t="shared" si="9"/>
        <v>0</v>
      </c>
      <c r="K50">
        <f t="shared" si="10"/>
        <v>0</v>
      </c>
      <c r="L50">
        <f t="shared" si="11"/>
        <v>0</v>
      </c>
      <c r="M50" s="54" t="str">
        <f t="shared" si="7"/>
        <v/>
      </c>
      <c r="N50" s="54" t="str">
        <f t="shared" si="12"/>
        <v/>
      </c>
    </row>
    <row r="51" spans="1:14" x14ac:dyDescent="0.35">
      <c r="A51" s="64">
        <f t="shared" si="3"/>
        <v>0.57500000000000018</v>
      </c>
      <c r="B51" s="67">
        <f t="shared" si="0"/>
        <v>10.838494654884791</v>
      </c>
      <c r="C51" s="67">
        <f t="shared" si="1"/>
        <v>73575</v>
      </c>
      <c r="D51" s="63">
        <f t="shared" si="2"/>
        <v>15784.211413438316</v>
      </c>
      <c r="F51" s="54">
        <f t="shared" si="8"/>
        <v>18</v>
      </c>
      <c r="G51" s="106">
        <f t="shared" si="4"/>
        <v>8100</v>
      </c>
      <c r="H51" s="66">
        <f t="shared" si="5"/>
        <v>8100</v>
      </c>
      <c r="I51" s="107">
        <f t="shared" si="6"/>
        <v>8100</v>
      </c>
      <c r="J51">
        <f t="shared" si="9"/>
        <v>0</v>
      </c>
      <c r="K51">
        <f t="shared" si="10"/>
        <v>0</v>
      </c>
      <c r="L51">
        <f t="shared" si="11"/>
        <v>0</v>
      </c>
      <c r="M51" s="54" t="str">
        <f t="shared" si="7"/>
        <v/>
      </c>
      <c r="N51" s="54" t="str">
        <f t="shared" si="12"/>
        <v/>
      </c>
    </row>
    <row r="52" spans="1:14" x14ac:dyDescent="0.35">
      <c r="A52" s="64">
        <f t="shared" si="3"/>
        <v>0.6000000000000002</v>
      </c>
      <c r="B52" s="67">
        <f t="shared" si="0"/>
        <v>11.309733552923259</v>
      </c>
      <c r="C52" s="67">
        <f t="shared" si="1"/>
        <v>73575</v>
      </c>
      <c r="D52" s="63">
        <f t="shared" si="2"/>
        <v>16800.509046930951</v>
      </c>
      <c r="F52" s="54">
        <f t="shared" si="8"/>
        <v>19</v>
      </c>
      <c r="G52" s="106">
        <f t="shared" si="4"/>
        <v>8550</v>
      </c>
      <c r="H52" s="66">
        <f t="shared" si="5"/>
        <v>8550</v>
      </c>
      <c r="I52" s="107">
        <f t="shared" si="6"/>
        <v>8550</v>
      </c>
      <c r="J52">
        <f t="shared" si="9"/>
        <v>0</v>
      </c>
      <c r="K52">
        <f t="shared" si="10"/>
        <v>0</v>
      </c>
      <c r="L52">
        <f t="shared" si="11"/>
        <v>0</v>
      </c>
      <c r="M52" s="54" t="str">
        <f t="shared" si="7"/>
        <v/>
      </c>
      <c r="N52" s="54" t="str">
        <f t="shared" si="12"/>
        <v/>
      </c>
    </row>
    <row r="53" spans="1:14" x14ac:dyDescent="0.35">
      <c r="A53" s="64">
        <f t="shared" si="3"/>
        <v>0.62500000000000022</v>
      </c>
      <c r="B53" s="67">
        <f t="shared" si="0"/>
        <v>11.780972450961727</v>
      </c>
      <c r="C53" s="67">
        <f t="shared" si="1"/>
        <v>73575</v>
      </c>
      <c r="D53" s="63">
        <f t="shared" si="2"/>
        <v>17844.308978093482</v>
      </c>
      <c r="F53" s="54">
        <f t="shared" si="8"/>
        <v>20</v>
      </c>
      <c r="G53" s="106">
        <f t="shared" si="4"/>
        <v>9000</v>
      </c>
      <c r="H53" s="66">
        <f t="shared" si="5"/>
        <v>9000</v>
      </c>
      <c r="I53" s="107">
        <f t="shared" si="6"/>
        <v>9000</v>
      </c>
      <c r="J53">
        <f t="shared" si="9"/>
        <v>0</v>
      </c>
      <c r="K53">
        <f t="shared" si="10"/>
        <v>0</v>
      </c>
      <c r="L53">
        <f t="shared" si="11"/>
        <v>0</v>
      </c>
      <c r="M53" s="54" t="str">
        <f t="shared" si="7"/>
        <v/>
      </c>
      <c r="N53" s="54" t="str">
        <f t="shared" si="12"/>
        <v/>
      </c>
    </row>
    <row r="54" spans="1:14" x14ac:dyDescent="0.35">
      <c r="A54" s="64">
        <f t="shared" si="3"/>
        <v>0.65000000000000024</v>
      </c>
      <c r="B54" s="67">
        <f t="shared" si="0"/>
        <v>12.252211349000197</v>
      </c>
      <c r="C54" s="67">
        <f t="shared" si="1"/>
        <v>73575</v>
      </c>
      <c r="D54" s="63">
        <f t="shared" si="2"/>
        <v>18915.611206925903</v>
      </c>
      <c r="F54" s="54">
        <f t="shared" si="8"/>
        <v>21</v>
      </c>
      <c r="G54" s="106">
        <f t="shared" si="4"/>
        <v>9450</v>
      </c>
      <c r="H54" s="66">
        <f t="shared" si="5"/>
        <v>9450</v>
      </c>
      <c r="I54" s="107">
        <f t="shared" si="6"/>
        <v>9450</v>
      </c>
      <c r="J54">
        <f t="shared" si="9"/>
        <v>0</v>
      </c>
      <c r="K54">
        <f t="shared" si="10"/>
        <v>0</v>
      </c>
      <c r="L54">
        <f t="shared" si="11"/>
        <v>0</v>
      </c>
      <c r="M54" s="54" t="str">
        <f t="shared" si="7"/>
        <v/>
      </c>
      <c r="N54" s="54" t="str">
        <f t="shared" si="12"/>
        <v/>
      </c>
    </row>
    <row r="55" spans="1:14" x14ac:dyDescent="0.35">
      <c r="A55" s="64">
        <f t="shared" si="3"/>
        <v>0.67500000000000027</v>
      </c>
      <c r="B55" s="67">
        <f t="shared" si="0"/>
        <v>12.723450247038667</v>
      </c>
      <c r="C55" s="67">
        <f t="shared" si="1"/>
        <v>73575</v>
      </c>
      <c r="D55" s="63">
        <f t="shared" si="2"/>
        <v>20014.415733428243</v>
      </c>
      <c r="F55" s="54">
        <f t="shared" si="8"/>
        <v>22</v>
      </c>
      <c r="G55" s="106">
        <f t="shared" si="4"/>
        <v>9900</v>
      </c>
      <c r="H55" s="66">
        <f t="shared" si="5"/>
        <v>9900</v>
      </c>
      <c r="I55" s="107">
        <f t="shared" si="6"/>
        <v>9900</v>
      </c>
      <c r="J55">
        <f t="shared" si="9"/>
        <v>0</v>
      </c>
      <c r="K55">
        <f t="shared" si="10"/>
        <v>0</v>
      </c>
      <c r="L55">
        <f t="shared" si="11"/>
        <v>0</v>
      </c>
      <c r="M55" s="54" t="str">
        <f t="shared" si="7"/>
        <v/>
      </c>
      <c r="N55" s="54" t="str">
        <f t="shared" si="12"/>
        <v/>
      </c>
    </row>
    <row r="56" spans="1:14" x14ac:dyDescent="0.35">
      <c r="A56" s="64">
        <f t="shared" si="3"/>
        <v>0.70000000000000029</v>
      </c>
      <c r="B56" s="67">
        <f t="shared" si="0"/>
        <v>13.194689145077136</v>
      </c>
      <c r="C56" s="67">
        <f t="shared" si="1"/>
        <v>73575</v>
      </c>
      <c r="D56" s="63">
        <f t="shared" si="2"/>
        <v>21140.722557600464</v>
      </c>
      <c r="F56" s="54">
        <f t="shared" si="8"/>
        <v>23</v>
      </c>
      <c r="G56" s="106">
        <f t="shared" si="4"/>
        <v>10350</v>
      </c>
      <c r="H56" s="66">
        <f t="shared" si="5"/>
        <v>10350</v>
      </c>
      <c r="I56" s="107">
        <f t="shared" si="6"/>
        <v>10350</v>
      </c>
      <c r="J56">
        <f t="shared" si="9"/>
        <v>0</v>
      </c>
      <c r="K56">
        <f t="shared" si="10"/>
        <v>0</v>
      </c>
      <c r="L56">
        <f t="shared" si="11"/>
        <v>0</v>
      </c>
      <c r="M56" s="54" t="str">
        <f t="shared" si="7"/>
        <v/>
      </c>
      <c r="N56" s="54" t="str">
        <f t="shared" si="12"/>
        <v/>
      </c>
    </row>
    <row r="57" spans="1:14" x14ac:dyDescent="0.35">
      <c r="A57" s="64">
        <f t="shared" si="3"/>
        <v>0.72500000000000031</v>
      </c>
      <c r="B57" s="67">
        <f t="shared" si="0"/>
        <v>13.665928043115606</v>
      </c>
      <c r="C57" s="67">
        <f t="shared" si="1"/>
        <v>73575</v>
      </c>
      <c r="D57" s="63">
        <f t="shared" si="2"/>
        <v>22294.531679442603</v>
      </c>
      <c r="F57" s="54">
        <f t="shared" si="8"/>
        <v>24</v>
      </c>
      <c r="G57" s="106">
        <f t="shared" si="4"/>
        <v>10800</v>
      </c>
      <c r="H57" s="66">
        <f t="shared" si="5"/>
        <v>10800</v>
      </c>
      <c r="I57" s="107">
        <f t="shared" si="6"/>
        <v>10800</v>
      </c>
      <c r="J57">
        <f t="shared" si="9"/>
        <v>0</v>
      </c>
      <c r="K57">
        <f t="shared" si="10"/>
        <v>0</v>
      </c>
      <c r="L57">
        <f t="shared" si="11"/>
        <v>0</v>
      </c>
      <c r="M57" s="54" t="str">
        <f t="shared" si="7"/>
        <v/>
      </c>
      <c r="N57" s="54" t="str">
        <f t="shared" si="12"/>
        <v/>
      </c>
    </row>
    <row r="58" spans="1:14" x14ac:dyDescent="0.35">
      <c r="A58" s="64">
        <f t="shared" si="3"/>
        <v>0.75000000000000033</v>
      </c>
      <c r="B58" s="67">
        <f t="shared" si="0"/>
        <v>14.137166941154076</v>
      </c>
      <c r="C58" s="67">
        <f t="shared" si="1"/>
        <v>73575</v>
      </c>
      <c r="D58" s="63">
        <f t="shared" si="2"/>
        <v>23475.843098954625</v>
      </c>
      <c r="F58" s="54">
        <f t="shared" si="8"/>
        <v>25</v>
      </c>
      <c r="G58" s="106">
        <f t="shared" si="4"/>
        <v>11250</v>
      </c>
      <c r="H58" s="66">
        <f t="shared" si="5"/>
        <v>11250</v>
      </c>
      <c r="I58" s="107">
        <f t="shared" si="6"/>
        <v>11250</v>
      </c>
      <c r="J58">
        <f t="shared" si="9"/>
        <v>0</v>
      </c>
      <c r="K58">
        <f t="shared" si="10"/>
        <v>0</v>
      </c>
      <c r="L58">
        <f t="shared" si="11"/>
        <v>0</v>
      </c>
      <c r="M58" s="54" t="str">
        <f t="shared" si="7"/>
        <v/>
      </c>
      <c r="N58" s="54" t="str">
        <f t="shared" si="12"/>
        <v/>
      </c>
    </row>
    <row r="59" spans="1:14" x14ac:dyDescent="0.35">
      <c r="A59" s="64">
        <f t="shared" si="3"/>
        <v>0.77500000000000036</v>
      </c>
      <c r="B59" s="67">
        <f t="shared" si="0"/>
        <v>14.608405839192546</v>
      </c>
      <c r="C59" s="67">
        <f t="shared" si="1"/>
        <v>73575</v>
      </c>
      <c r="D59" s="63">
        <f t="shared" si="2"/>
        <v>24684.65681613655</v>
      </c>
      <c r="F59" s="54">
        <f t="shared" si="8"/>
        <v>26</v>
      </c>
      <c r="G59" s="106">
        <f t="shared" si="4"/>
        <v>11700</v>
      </c>
      <c r="H59" s="66">
        <f t="shared" si="5"/>
        <v>11700</v>
      </c>
      <c r="I59" s="107">
        <f t="shared" si="6"/>
        <v>11700</v>
      </c>
      <c r="J59">
        <f t="shared" si="9"/>
        <v>0</v>
      </c>
      <c r="K59">
        <f t="shared" si="10"/>
        <v>0</v>
      </c>
      <c r="L59">
        <f t="shared" si="11"/>
        <v>0</v>
      </c>
      <c r="M59" s="54" t="str">
        <f t="shared" si="7"/>
        <v/>
      </c>
      <c r="N59" s="54" t="str">
        <f t="shared" si="12"/>
        <v/>
      </c>
    </row>
    <row r="60" spans="1:14" x14ac:dyDescent="0.35">
      <c r="A60" s="64">
        <f t="shared" si="3"/>
        <v>0.80000000000000038</v>
      </c>
      <c r="B60" s="67">
        <f t="shared" ref="B60:B91" si="13">A60*$E$8*1000*60</f>
        <v>15.079644737231014</v>
      </c>
      <c r="C60" s="67">
        <f t="shared" ref="C60:C91" si="14">$E$11</f>
        <v>73575</v>
      </c>
      <c r="D60" s="63">
        <f t="shared" si="2"/>
        <v>25920.972830988372</v>
      </c>
      <c r="F60" s="54">
        <f t="shared" si="8"/>
        <v>27</v>
      </c>
      <c r="G60" s="106">
        <f t="shared" si="4"/>
        <v>12150</v>
      </c>
      <c r="H60" s="66">
        <f t="shared" si="5"/>
        <v>12150</v>
      </c>
      <c r="I60" s="107">
        <f t="shared" si="6"/>
        <v>12150</v>
      </c>
      <c r="J60">
        <f t="shared" si="9"/>
        <v>0</v>
      </c>
      <c r="K60">
        <f t="shared" si="10"/>
        <v>0</v>
      </c>
      <c r="L60">
        <f t="shared" si="11"/>
        <v>0</v>
      </c>
      <c r="M60" s="54" t="str">
        <f t="shared" si="7"/>
        <v/>
      </c>
      <c r="N60" s="54" t="str">
        <f t="shared" si="12"/>
        <v/>
      </c>
    </row>
    <row r="61" spans="1:14" x14ac:dyDescent="0.35">
      <c r="A61" s="64">
        <f t="shared" si="3"/>
        <v>0.8250000000000004</v>
      </c>
      <c r="B61" s="67">
        <f t="shared" si="13"/>
        <v>15.550883635269482</v>
      </c>
      <c r="C61" s="67">
        <f t="shared" si="14"/>
        <v>73575</v>
      </c>
      <c r="D61" s="63">
        <f t="shared" si="2"/>
        <v>27184.791143510105</v>
      </c>
      <c r="F61" s="54">
        <f t="shared" si="8"/>
        <v>28</v>
      </c>
      <c r="G61" s="106">
        <f t="shared" si="4"/>
        <v>12600</v>
      </c>
      <c r="H61" s="66">
        <f t="shared" si="5"/>
        <v>12600</v>
      </c>
      <c r="I61" s="107">
        <f t="shared" si="6"/>
        <v>12600</v>
      </c>
      <c r="J61">
        <f t="shared" si="9"/>
        <v>0</v>
      </c>
      <c r="K61">
        <f t="shared" si="10"/>
        <v>0</v>
      </c>
      <c r="L61">
        <f t="shared" si="11"/>
        <v>0</v>
      </c>
      <c r="M61" s="54" t="str">
        <f t="shared" si="7"/>
        <v/>
      </c>
      <c r="N61" s="54" t="str">
        <f t="shared" si="12"/>
        <v/>
      </c>
    </row>
    <row r="62" spans="1:14" x14ac:dyDescent="0.35">
      <c r="A62" s="64">
        <f t="shared" si="3"/>
        <v>0.85000000000000042</v>
      </c>
      <c r="B62" s="67">
        <f t="shared" si="13"/>
        <v>16.022122533307954</v>
      </c>
      <c r="C62" s="67">
        <f t="shared" si="14"/>
        <v>73575</v>
      </c>
      <c r="D62" s="63">
        <f t="shared" si="2"/>
        <v>28476.111753701713</v>
      </c>
      <c r="F62" s="54">
        <f t="shared" si="8"/>
        <v>29</v>
      </c>
      <c r="G62" s="106">
        <f t="shared" si="4"/>
        <v>13050</v>
      </c>
      <c r="H62" s="66">
        <f t="shared" si="5"/>
        <v>13050</v>
      </c>
      <c r="I62" s="107">
        <f t="shared" si="6"/>
        <v>13050</v>
      </c>
      <c r="J62">
        <f t="shared" si="9"/>
        <v>0</v>
      </c>
      <c r="K62">
        <f t="shared" si="10"/>
        <v>0</v>
      </c>
      <c r="L62">
        <f t="shared" si="11"/>
        <v>0</v>
      </c>
      <c r="M62" s="54" t="str">
        <f t="shared" si="7"/>
        <v/>
      </c>
      <c r="N62" s="54" t="str">
        <f t="shared" si="12"/>
        <v/>
      </c>
    </row>
    <row r="63" spans="1:14" x14ac:dyDescent="0.35">
      <c r="A63" s="64">
        <f t="shared" si="3"/>
        <v>0.87500000000000044</v>
      </c>
      <c r="B63" s="67">
        <f t="shared" si="13"/>
        <v>16.493361431346422</v>
      </c>
      <c r="C63" s="67">
        <f t="shared" si="14"/>
        <v>73575</v>
      </c>
      <c r="D63" s="63">
        <f t="shared" si="2"/>
        <v>29794.934661563246</v>
      </c>
      <c r="F63" s="54">
        <f t="shared" si="8"/>
        <v>30</v>
      </c>
      <c r="G63" s="106">
        <f t="shared" si="4"/>
        <v>13500</v>
      </c>
      <c r="H63" s="66">
        <f t="shared" si="5"/>
        <v>13500</v>
      </c>
      <c r="I63" s="107">
        <f t="shared" si="6"/>
        <v>13500</v>
      </c>
      <c r="J63">
        <f t="shared" si="9"/>
        <v>0</v>
      </c>
      <c r="K63">
        <f t="shared" si="10"/>
        <v>0</v>
      </c>
      <c r="L63">
        <f t="shared" si="11"/>
        <v>0</v>
      </c>
      <c r="M63" s="54" t="str">
        <f t="shared" si="7"/>
        <v/>
      </c>
      <c r="N63" s="54" t="str">
        <f t="shared" si="12"/>
        <v/>
      </c>
    </row>
    <row r="64" spans="1:14" x14ac:dyDescent="0.35">
      <c r="A64" s="64">
        <f t="shared" si="3"/>
        <v>0.90000000000000047</v>
      </c>
      <c r="B64" s="67">
        <f t="shared" si="13"/>
        <v>16.96460032938489</v>
      </c>
      <c r="C64" s="67">
        <f t="shared" si="14"/>
        <v>73575</v>
      </c>
      <c r="D64" s="63">
        <f t="shared" si="2"/>
        <v>31141.259867094668</v>
      </c>
      <c r="F64" s="54">
        <f t="shared" si="8"/>
        <v>31</v>
      </c>
      <c r="G64" s="106">
        <f t="shared" si="4"/>
        <v>13950</v>
      </c>
      <c r="H64" s="66">
        <f t="shared" si="5"/>
        <v>13950</v>
      </c>
      <c r="I64" s="107">
        <f t="shared" si="6"/>
        <v>13950</v>
      </c>
      <c r="J64">
        <f t="shared" si="9"/>
        <v>0</v>
      </c>
      <c r="K64">
        <f t="shared" si="10"/>
        <v>0</v>
      </c>
      <c r="L64">
        <f t="shared" si="11"/>
        <v>0</v>
      </c>
      <c r="M64" s="54" t="str">
        <f t="shared" si="7"/>
        <v/>
      </c>
      <c r="N64" s="54" t="str">
        <f t="shared" si="12"/>
        <v/>
      </c>
    </row>
    <row r="65" spans="1:14" x14ac:dyDescent="0.35">
      <c r="A65" s="64">
        <f t="shared" si="3"/>
        <v>0.92500000000000049</v>
      </c>
      <c r="B65" s="67">
        <f t="shared" si="13"/>
        <v>17.435839227423358</v>
      </c>
      <c r="C65" s="67">
        <f t="shared" si="14"/>
        <v>73575</v>
      </c>
      <c r="D65" s="63">
        <f t="shared" si="2"/>
        <v>32515.087370295987</v>
      </c>
      <c r="F65" s="54">
        <f t="shared" si="8"/>
        <v>32</v>
      </c>
      <c r="G65" s="106">
        <f t="shared" si="4"/>
        <v>14400</v>
      </c>
      <c r="H65" s="66">
        <f t="shared" si="5"/>
        <v>14400</v>
      </c>
      <c r="I65" s="107">
        <f t="shared" si="6"/>
        <v>14400</v>
      </c>
      <c r="J65">
        <f t="shared" si="9"/>
        <v>0</v>
      </c>
      <c r="K65">
        <f t="shared" si="10"/>
        <v>0</v>
      </c>
      <c r="L65">
        <f t="shared" si="11"/>
        <v>0</v>
      </c>
      <c r="M65" s="54" t="str">
        <f t="shared" si="7"/>
        <v/>
      </c>
      <c r="N65" s="54" t="str">
        <f t="shared" si="12"/>
        <v/>
      </c>
    </row>
    <row r="66" spans="1:14" x14ac:dyDescent="0.35">
      <c r="A66" s="64">
        <f t="shared" si="3"/>
        <v>0.95000000000000051</v>
      </c>
      <c r="B66" s="67">
        <f t="shared" si="13"/>
        <v>17.90707812546183</v>
      </c>
      <c r="C66" s="67">
        <f t="shared" si="14"/>
        <v>73575</v>
      </c>
      <c r="D66" s="63">
        <f t="shared" si="2"/>
        <v>33916.417171167202</v>
      </c>
      <c r="F66" s="54">
        <f t="shared" si="8"/>
        <v>33</v>
      </c>
      <c r="G66" s="106">
        <f t="shared" si="4"/>
        <v>14850</v>
      </c>
      <c r="H66" s="66">
        <f t="shared" si="5"/>
        <v>14850</v>
      </c>
      <c r="I66" s="107">
        <f t="shared" si="6"/>
        <v>14850</v>
      </c>
      <c r="J66">
        <f t="shared" si="9"/>
        <v>0</v>
      </c>
      <c r="K66">
        <f t="shared" si="10"/>
        <v>0</v>
      </c>
      <c r="L66">
        <f t="shared" si="11"/>
        <v>0</v>
      </c>
      <c r="M66" s="54" t="str">
        <f t="shared" si="7"/>
        <v/>
      </c>
      <c r="N66" s="54" t="str">
        <f t="shared" si="12"/>
        <v/>
      </c>
    </row>
    <row r="67" spans="1:14" x14ac:dyDescent="0.35">
      <c r="A67" s="64">
        <f t="shared" si="3"/>
        <v>0.97500000000000053</v>
      </c>
      <c r="B67" s="67">
        <f t="shared" si="13"/>
        <v>18.378317023500301</v>
      </c>
      <c r="C67" s="67">
        <f t="shared" si="14"/>
        <v>73575</v>
      </c>
      <c r="D67" s="63">
        <f t="shared" si="2"/>
        <v>35345.249269708322</v>
      </c>
      <c r="F67" s="54">
        <f t="shared" si="8"/>
        <v>34</v>
      </c>
      <c r="G67" s="106">
        <f t="shared" si="4"/>
        <v>15300</v>
      </c>
      <c r="H67" s="66">
        <f t="shared" si="5"/>
        <v>15300</v>
      </c>
      <c r="I67" s="107">
        <f t="shared" si="6"/>
        <v>15300</v>
      </c>
      <c r="J67">
        <f t="shared" si="9"/>
        <v>0</v>
      </c>
      <c r="K67">
        <f t="shared" si="10"/>
        <v>0</v>
      </c>
      <c r="L67">
        <f t="shared" si="11"/>
        <v>0</v>
      </c>
      <c r="M67" s="54" t="str">
        <f t="shared" si="7"/>
        <v/>
      </c>
      <c r="N67" s="54" t="str">
        <f t="shared" si="12"/>
        <v/>
      </c>
    </row>
    <row r="68" spans="1:14" x14ac:dyDescent="0.35">
      <c r="A68" s="64">
        <f t="shared" si="3"/>
        <v>1.0000000000000004</v>
      </c>
      <c r="B68" s="67">
        <f t="shared" si="13"/>
        <v>18.849555921538769</v>
      </c>
      <c r="C68" s="67">
        <f t="shared" si="14"/>
        <v>73575</v>
      </c>
      <c r="D68" s="63">
        <f t="shared" si="2"/>
        <v>36801.583665919337</v>
      </c>
      <c r="F68" s="54">
        <f t="shared" si="8"/>
        <v>35</v>
      </c>
      <c r="G68" s="106">
        <f t="shared" si="4"/>
        <v>15750</v>
      </c>
      <c r="H68" s="66">
        <f t="shared" si="5"/>
        <v>15750</v>
      </c>
      <c r="I68" s="107">
        <f t="shared" si="6"/>
        <v>15750</v>
      </c>
      <c r="J68">
        <f t="shared" si="9"/>
        <v>0</v>
      </c>
      <c r="K68">
        <f t="shared" si="10"/>
        <v>0</v>
      </c>
      <c r="L68">
        <f t="shared" si="11"/>
        <v>0</v>
      </c>
      <c r="M68" s="54" t="str">
        <f t="shared" si="7"/>
        <v/>
      </c>
      <c r="N68" s="54" t="str">
        <f t="shared" si="12"/>
        <v/>
      </c>
    </row>
    <row r="69" spans="1:14" x14ac:dyDescent="0.35">
      <c r="A69" s="64">
        <f t="shared" si="3"/>
        <v>1.0250000000000004</v>
      </c>
      <c r="B69" s="67">
        <f t="shared" si="13"/>
        <v>19.320794819577234</v>
      </c>
      <c r="C69" s="67">
        <f t="shared" si="14"/>
        <v>73575</v>
      </c>
      <c r="D69" s="63">
        <f t="shared" si="2"/>
        <v>38285.42035980025</v>
      </c>
      <c r="F69" s="54">
        <f t="shared" si="8"/>
        <v>36</v>
      </c>
      <c r="G69" s="106">
        <f t="shared" si="4"/>
        <v>16200</v>
      </c>
      <c r="H69" s="66">
        <f t="shared" si="5"/>
        <v>16200</v>
      </c>
      <c r="I69" s="107">
        <f t="shared" si="6"/>
        <v>16200</v>
      </c>
      <c r="J69">
        <f t="shared" si="9"/>
        <v>0</v>
      </c>
      <c r="K69">
        <f t="shared" si="10"/>
        <v>0</v>
      </c>
      <c r="L69">
        <f t="shared" si="11"/>
        <v>0</v>
      </c>
      <c r="M69" s="54" t="str">
        <f t="shared" si="7"/>
        <v/>
      </c>
      <c r="N69" s="54" t="str">
        <f t="shared" si="12"/>
        <v/>
      </c>
    </row>
    <row r="70" spans="1:14" x14ac:dyDescent="0.35">
      <c r="A70" s="64">
        <f t="shared" si="3"/>
        <v>1.0500000000000003</v>
      </c>
      <c r="B70" s="67">
        <f t="shared" si="13"/>
        <v>19.792033717615702</v>
      </c>
      <c r="C70" s="67">
        <f t="shared" si="14"/>
        <v>73575</v>
      </c>
      <c r="D70" s="63">
        <f t="shared" si="2"/>
        <v>39796.759351351044</v>
      </c>
      <c r="F70" s="54">
        <f t="shared" si="8"/>
        <v>37</v>
      </c>
      <c r="G70" s="106">
        <f t="shared" si="4"/>
        <v>16650</v>
      </c>
      <c r="H70" s="66">
        <f t="shared" si="5"/>
        <v>16650</v>
      </c>
      <c r="I70" s="107">
        <f t="shared" si="6"/>
        <v>16650</v>
      </c>
      <c r="J70">
        <f t="shared" si="9"/>
        <v>0</v>
      </c>
      <c r="K70">
        <f t="shared" si="10"/>
        <v>0</v>
      </c>
      <c r="L70">
        <f t="shared" si="11"/>
        <v>0</v>
      </c>
      <c r="M70" s="54" t="str">
        <f t="shared" si="7"/>
        <v/>
      </c>
      <c r="N70" s="54" t="str">
        <f t="shared" si="12"/>
        <v/>
      </c>
    </row>
    <row r="71" spans="1:14" x14ac:dyDescent="0.35">
      <c r="A71" s="64">
        <f t="shared" si="3"/>
        <v>1.0750000000000002</v>
      </c>
      <c r="B71" s="67">
        <f t="shared" si="13"/>
        <v>20.263272615654166</v>
      </c>
      <c r="C71" s="67">
        <f t="shared" si="14"/>
        <v>73575</v>
      </c>
      <c r="D71" s="63">
        <f t="shared" si="2"/>
        <v>41335.600640571756</v>
      </c>
      <c r="F71" s="54">
        <f t="shared" si="8"/>
        <v>38</v>
      </c>
      <c r="G71" s="106">
        <f t="shared" si="4"/>
        <v>17100</v>
      </c>
      <c r="H71" s="66">
        <f t="shared" si="5"/>
        <v>17100</v>
      </c>
      <c r="I71" s="107">
        <f t="shared" si="6"/>
        <v>17100</v>
      </c>
      <c r="J71">
        <f t="shared" si="9"/>
        <v>0</v>
      </c>
      <c r="K71">
        <f t="shared" si="10"/>
        <v>0</v>
      </c>
      <c r="L71">
        <f t="shared" si="11"/>
        <v>0</v>
      </c>
      <c r="M71" s="54" t="str">
        <f t="shared" si="7"/>
        <v/>
      </c>
      <c r="N71" s="54" t="str">
        <f t="shared" si="12"/>
        <v/>
      </c>
    </row>
    <row r="72" spans="1:14" x14ac:dyDescent="0.35">
      <c r="A72" s="64">
        <f t="shared" ref="A72:A114" si="15">A71+0.025</f>
        <v>1.1000000000000001</v>
      </c>
      <c r="B72" s="67">
        <f t="shared" si="13"/>
        <v>20.734511513692635</v>
      </c>
      <c r="C72" s="67">
        <f t="shared" si="14"/>
        <v>73575</v>
      </c>
      <c r="D72" s="63">
        <f t="shared" si="2"/>
        <v>42901.944227462365</v>
      </c>
      <c r="F72" s="54">
        <f t="shared" si="8"/>
        <v>39</v>
      </c>
      <c r="G72" s="106">
        <f t="shared" si="4"/>
        <v>17550</v>
      </c>
      <c r="H72" s="66">
        <f t="shared" si="5"/>
        <v>17550</v>
      </c>
      <c r="I72" s="107">
        <f t="shared" si="6"/>
        <v>17550</v>
      </c>
      <c r="J72">
        <f t="shared" si="9"/>
        <v>0</v>
      </c>
      <c r="K72">
        <f t="shared" si="10"/>
        <v>0</v>
      </c>
      <c r="L72">
        <f t="shared" si="11"/>
        <v>0</v>
      </c>
      <c r="M72" s="54" t="str">
        <f t="shared" si="7"/>
        <v/>
      </c>
      <c r="N72" s="54" t="str">
        <f t="shared" si="12"/>
        <v/>
      </c>
    </row>
    <row r="73" spans="1:14" x14ac:dyDescent="0.35">
      <c r="A73" s="64">
        <f t="shared" si="15"/>
        <v>1.125</v>
      </c>
      <c r="B73" s="67">
        <f t="shared" si="13"/>
        <v>21.205750411731103</v>
      </c>
      <c r="C73" s="67">
        <f t="shared" si="14"/>
        <v>73575</v>
      </c>
      <c r="D73" s="63">
        <f t="shared" si="2"/>
        <v>44495.790112022863</v>
      </c>
      <c r="F73" s="54">
        <f t="shared" si="8"/>
        <v>40</v>
      </c>
      <c r="G73" s="106">
        <f t="shared" si="4"/>
        <v>18000</v>
      </c>
      <c r="H73" s="66">
        <f t="shared" si="5"/>
        <v>18000</v>
      </c>
      <c r="I73" s="107">
        <f t="shared" si="6"/>
        <v>18000</v>
      </c>
      <c r="J73">
        <f t="shared" si="9"/>
        <v>0</v>
      </c>
      <c r="K73">
        <f t="shared" si="10"/>
        <v>0</v>
      </c>
      <c r="L73">
        <f t="shared" si="11"/>
        <v>0</v>
      </c>
      <c r="M73" s="54" t="str">
        <f t="shared" si="7"/>
        <v/>
      </c>
      <c r="N73" s="54" t="str">
        <f t="shared" si="12"/>
        <v/>
      </c>
    </row>
    <row r="74" spans="1:14" x14ac:dyDescent="0.35">
      <c r="A74" s="64">
        <f t="shared" si="15"/>
        <v>1.1499999999999999</v>
      </c>
      <c r="B74" s="67">
        <f t="shared" si="13"/>
        <v>21.676989309769571</v>
      </c>
      <c r="C74" s="67">
        <f t="shared" si="14"/>
        <v>73575</v>
      </c>
      <c r="D74" s="63">
        <f t="shared" si="2"/>
        <v>46117.13829425328</v>
      </c>
      <c r="F74" s="54">
        <f t="shared" si="8"/>
        <v>41</v>
      </c>
      <c r="G74" s="106">
        <f t="shared" si="4"/>
        <v>18450</v>
      </c>
      <c r="H74" s="66">
        <f t="shared" si="5"/>
        <v>18450</v>
      </c>
      <c r="I74" s="107">
        <f t="shared" si="6"/>
        <v>18450</v>
      </c>
      <c r="J74">
        <f t="shared" si="9"/>
        <v>0</v>
      </c>
      <c r="K74">
        <f t="shared" si="10"/>
        <v>0</v>
      </c>
      <c r="L74">
        <f t="shared" si="11"/>
        <v>0</v>
      </c>
      <c r="M74" s="54" t="str">
        <f t="shared" si="7"/>
        <v/>
      </c>
      <c r="N74" s="54" t="str">
        <f t="shared" si="12"/>
        <v/>
      </c>
    </row>
    <row r="75" spans="1:14" x14ac:dyDescent="0.35">
      <c r="A75" s="64">
        <f t="shared" si="15"/>
        <v>1.1749999999999998</v>
      </c>
      <c r="B75" s="67">
        <f t="shared" si="13"/>
        <v>22.148228207808035</v>
      </c>
      <c r="C75" s="67">
        <f t="shared" si="14"/>
        <v>73575</v>
      </c>
      <c r="D75" s="63">
        <f t="shared" si="2"/>
        <v>47765.988774153579</v>
      </c>
      <c r="F75" s="54">
        <f t="shared" si="8"/>
        <v>42</v>
      </c>
      <c r="G75" s="106">
        <f t="shared" si="4"/>
        <v>18900</v>
      </c>
      <c r="H75" s="66">
        <f t="shared" si="5"/>
        <v>18900</v>
      </c>
      <c r="I75" s="107">
        <f t="shared" si="6"/>
        <v>18900</v>
      </c>
      <c r="J75">
        <f t="shared" si="9"/>
        <v>0</v>
      </c>
      <c r="K75">
        <f t="shared" si="10"/>
        <v>0</v>
      </c>
      <c r="L75">
        <f t="shared" si="11"/>
        <v>0</v>
      </c>
      <c r="M75" s="54" t="str">
        <f t="shared" si="7"/>
        <v/>
      </c>
      <c r="N75" s="54" t="str">
        <f t="shared" si="12"/>
        <v/>
      </c>
    </row>
    <row r="76" spans="1:14" x14ac:dyDescent="0.35">
      <c r="A76" s="64">
        <f t="shared" si="15"/>
        <v>1.1999999999999997</v>
      </c>
      <c r="B76" s="67">
        <f t="shared" si="13"/>
        <v>22.619467105846507</v>
      </c>
      <c r="C76" s="67">
        <f t="shared" si="14"/>
        <v>73575</v>
      </c>
      <c r="D76" s="63">
        <f t="shared" si="2"/>
        <v>49442.341551723788</v>
      </c>
      <c r="F76" s="54">
        <f t="shared" si="8"/>
        <v>43</v>
      </c>
      <c r="G76" s="106">
        <f t="shared" si="4"/>
        <v>19350</v>
      </c>
      <c r="H76" s="66">
        <f t="shared" si="5"/>
        <v>19350</v>
      </c>
      <c r="I76" s="107">
        <f t="shared" si="6"/>
        <v>19350</v>
      </c>
      <c r="J76">
        <f t="shared" si="9"/>
        <v>0</v>
      </c>
      <c r="K76">
        <f t="shared" si="10"/>
        <v>0</v>
      </c>
      <c r="L76">
        <f t="shared" si="11"/>
        <v>0</v>
      </c>
      <c r="M76" s="54" t="str">
        <f t="shared" si="7"/>
        <v/>
      </c>
      <c r="N76" s="54" t="str">
        <f t="shared" si="12"/>
        <v/>
      </c>
    </row>
    <row r="77" spans="1:14" x14ac:dyDescent="0.35">
      <c r="A77" s="64">
        <f t="shared" si="15"/>
        <v>1.2249999999999996</v>
      </c>
      <c r="B77" s="67">
        <f t="shared" si="13"/>
        <v>23.090706003884971</v>
      </c>
      <c r="C77" s="67">
        <f t="shared" si="14"/>
        <v>73575</v>
      </c>
      <c r="D77" s="63">
        <f t="shared" si="2"/>
        <v>51146.196626963887</v>
      </c>
      <c r="F77" s="54">
        <f t="shared" si="8"/>
        <v>44</v>
      </c>
      <c r="G77" s="106">
        <f t="shared" si="4"/>
        <v>19800</v>
      </c>
      <c r="H77" s="66">
        <f t="shared" si="5"/>
        <v>19800</v>
      </c>
      <c r="I77" s="107">
        <f t="shared" si="6"/>
        <v>19800</v>
      </c>
      <c r="J77">
        <f t="shared" si="9"/>
        <v>0</v>
      </c>
      <c r="K77">
        <f t="shared" si="10"/>
        <v>0</v>
      </c>
      <c r="L77">
        <f t="shared" si="11"/>
        <v>0</v>
      </c>
      <c r="M77" s="54" t="str">
        <f t="shared" si="7"/>
        <v/>
      </c>
      <c r="N77" s="54" t="str">
        <f t="shared" si="12"/>
        <v/>
      </c>
    </row>
    <row r="78" spans="1:14" x14ac:dyDescent="0.35">
      <c r="A78" s="64">
        <f t="shared" si="15"/>
        <v>1.2499999999999996</v>
      </c>
      <c r="B78" s="67">
        <f t="shared" si="13"/>
        <v>23.561944901923443</v>
      </c>
      <c r="C78" s="67">
        <f t="shared" si="14"/>
        <v>73575</v>
      </c>
      <c r="D78" s="63">
        <f t="shared" si="2"/>
        <v>52877.553999873882</v>
      </c>
      <c r="F78" s="54">
        <f t="shared" si="8"/>
        <v>45</v>
      </c>
      <c r="G78" s="106">
        <f t="shared" si="4"/>
        <v>450</v>
      </c>
      <c r="H78" s="66">
        <f t="shared" si="5"/>
        <v>450</v>
      </c>
      <c r="I78" s="107">
        <f t="shared" si="6"/>
        <v>450</v>
      </c>
      <c r="J78">
        <f t="shared" si="9"/>
        <v>1</v>
      </c>
      <c r="K78">
        <f t="shared" si="10"/>
        <v>1</v>
      </c>
      <c r="L78">
        <f t="shared" si="11"/>
        <v>1</v>
      </c>
      <c r="M78" s="54">
        <f t="shared" si="7"/>
        <v>1</v>
      </c>
      <c r="N78" s="54">
        <f t="shared" si="12"/>
        <v>185</v>
      </c>
    </row>
    <row r="79" spans="1:14" x14ac:dyDescent="0.35">
      <c r="A79" s="64">
        <f t="shared" si="15"/>
        <v>1.2749999999999995</v>
      </c>
      <c r="B79" s="67">
        <f t="shared" si="13"/>
        <v>24.033183799961908</v>
      </c>
      <c r="C79" s="67">
        <f t="shared" si="14"/>
        <v>73575</v>
      </c>
      <c r="D79" s="63">
        <f t="shared" si="2"/>
        <v>54636.413670453789</v>
      </c>
      <c r="F79" s="54">
        <f t="shared" si="8"/>
        <v>46</v>
      </c>
      <c r="G79" s="106">
        <f t="shared" si="4"/>
        <v>900</v>
      </c>
      <c r="H79" s="66">
        <f t="shared" si="5"/>
        <v>900</v>
      </c>
      <c r="I79" s="107">
        <f t="shared" si="6"/>
        <v>900</v>
      </c>
      <c r="J79">
        <f t="shared" si="9"/>
        <v>0</v>
      </c>
      <c r="K79">
        <f t="shared" si="10"/>
        <v>0</v>
      </c>
      <c r="L79">
        <f t="shared" si="11"/>
        <v>0</v>
      </c>
      <c r="M79" s="54" t="str">
        <f t="shared" si="7"/>
        <v/>
      </c>
      <c r="N79" s="54" t="str">
        <f t="shared" si="12"/>
        <v/>
      </c>
    </row>
    <row r="80" spans="1:14" x14ac:dyDescent="0.35">
      <c r="A80" s="64">
        <f t="shared" si="15"/>
        <v>1.2999999999999994</v>
      </c>
      <c r="B80" s="67">
        <f t="shared" si="13"/>
        <v>24.504422698000376</v>
      </c>
      <c r="C80" s="67">
        <f t="shared" si="14"/>
        <v>73575</v>
      </c>
      <c r="D80" s="63">
        <f t="shared" si="2"/>
        <v>56422.775638703577</v>
      </c>
      <c r="F80" s="54">
        <f t="shared" si="8"/>
        <v>47</v>
      </c>
      <c r="G80" s="106">
        <f t="shared" si="4"/>
        <v>1350</v>
      </c>
      <c r="H80" s="66">
        <f t="shared" si="5"/>
        <v>1350</v>
      </c>
      <c r="I80" s="107">
        <f t="shared" si="6"/>
        <v>1350</v>
      </c>
      <c r="J80">
        <f t="shared" si="9"/>
        <v>0</v>
      </c>
      <c r="K80">
        <f t="shared" si="10"/>
        <v>0</v>
      </c>
      <c r="L80">
        <f t="shared" si="11"/>
        <v>0</v>
      </c>
      <c r="M80" s="54" t="str">
        <f t="shared" si="7"/>
        <v/>
      </c>
      <c r="N80" s="54" t="str">
        <f t="shared" si="12"/>
        <v/>
      </c>
    </row>
    <row r="81" spans="1:14" x14ac:dyDescent="0.35">
      <c r="A81" s="64">
        <f t="shared" si="15"/>
        <v>1.3249999999999993</v>
      </c>
      <c r="B81" s="67">
        <f t="shared" si="13"/>
        <v>24.975661596038844</v>
      </c>
      <c r="C81" s="67">
        <f t="shared" si="14"/>
        <v>73575</v>
      </c>
      <c r="D81" s="63">
        <f t="shared" si="2"/>
        <v>58236.639904623284</v>
      </c>
      <c r="F81" s="54">
        <f t="shared" si="8"/>
        <v>48</v>
      </c>
      <c r="G81" s="106">
        <f t="shared" si="4"/>
        <v>1800</v>
      </c>
      <c r="H81" s="66">
        <f t="shared" si="5"/>
        <v>1800</v>
      </c>
      <c r="I81" s="107">
        <f t="shared" si="6"/>
        <v>1800</v>
      </c>
      <c r="J81">
        <f t="shared" si="9"/>
        <v>0</v>
      </c>
      <c r="K81">
        <f t="shared" si="10"/>
        <v>0</v>
      </c>
      <c r="L81">
        <f t="shared" si="11"/>
        <v>0</v>
      </c>
      <c r="M81" s="54" t="str">
        <f t="shared" si="7"/>
        <v/>
      </c>
      <c r="N81" s="54" t="str">
        <f t="shared" si="12"/>
        <v/>
      </c>
    </row>
    <row r="82" spans="1:14" x14ac:dyDescent="0.35">
      <c r="A82" s="64">
        <f t="shared" si="15"/>
        <v>1.3499999999999992</v>
      </c>
      <c r="B82" s="67">
        <f t="shared" si="13"/>
        <v>25.446900494077312</v>
      </c>
      <c r="C82" s="67">
        <f t="shared" si="14"/>
        <v>73575</v>
      </c>
      <c r="D82" s="63">
        <f t="shared" si="2"/>
        <v>60078.00646821288</v>
      </c>
      <c r="F82" s="54">
        <f t="shared" si="8"/>
        <v>49</v>
      </c>
      <c r="G82" s="106">
        <f t="shared" si="4"/>
        <v>2250</v>
      </c>
      <c r="H82" s="66">
        <f t="shared" si="5"/>
        <v>2250</v>
      </c>
      <c r="I82" s="107">
        <f t="shared" si="6"/>
        <v>2250</v>
      </c>
      <c r="J82">
        <f t="shared" si="9"/>
        <v>0</v>
      </c>
      <c r="K82">
        <f t="shared" si="10"/>
        <v>0</v>
      </c>
      <c r="L82">
        <f t="shared" si="11"/>
        <v>0</v>
      </c>
      <c r="M82" s="54" t="str">
        <f t="shared" si="7"/>
        <v/>
      </c>
      <c r="N82" s="54" t="str">
        <f t="shared" si="12"/>
        <v/>
      </c>
    </row>
    <row r="83" spans="1:14" x14ac:dyDescent="0.35">
      <c r="A83" s="64">
        <f t="shared" si="15"/>
        <v>1.3749999999999991</v>
      </c>
      <c r="B83" s="67">
        <f t="shared" si="13"/>
        <v>25.918139392115776</v>
      </c>
      <c r="C83" s="67">
        <f t="shared" si="14"/>
        <v>73575</v>
      </c>
      <c r="D83" s="63">
        <f t="shared" si="2"/>
        <v>61946.875329472372</v>
      </c>
      <c r="F83" s="54">
        <f t="shared" si="8"/>
        <v>50</v>
      </c>
      <c r="G83" s="106">
        <f t="shared" si="4"/>
        <v>2700</v>
      </c>
      <c r="H83" s="66">
        <f t="shared" si="5"/>
        <v>2700</v>
      </c>
      <c r="I83" s="107">
        <f t="shared" si="6"/>
        <v>2700</v>
      </c>
      <c r="J83">
        <f t="shared" si="9"/>
        <v>0</v>
      </c>
      <c r="K83">
        <f t="shared" si="10"/>
        <v>0</v>
      </c>
      <c r="L83">
        <f t="shared" si="11"/>
        <v>0</v>
      </c>
      <c r="M83" s="54" t="str">
        <f t="shared" si="7"/>
        <v/>
      </c>
      <c r="N83" s="54" t="str">
        <f t="shared" si="12"/>
        <v/>
      </c>
    </row>
    <row r="84" spans="1:14" x14ac:dyDescent="0.35">
      <c r="A84" s="64">
        <f t="shared" si="15"/>
        <v>1.399999999999999</v>
      </c>
      <c r="B84" s="130">
        <f t="shared" si="13"/>
        <v>26.389378290154248</v>
      </c>
      <c r="C84" s="130">
        <f t="shared" si="14"/>
        <v>73575</v>
      </c>
      <c r="D84" s="63">
        <f t="shared" si="2"/>
        <v>63843.246488401768</v>
      </c>
      <c r="F84" s="54">
        <f t="shared" si="8"/>
        <v>51</v>
      </c>
      <c r="G84" s="106">
        <f t="shared" si="4"/>
        <v>3150</v>
      </c>
      <c r="H84" s="66">
        <f t="shared" si="5"/>
        <v>3150</v>
      </c>
      <c r="I84" s="107">
        <f t="shared" si="6"/>
        <v>3150</v>
      </c>
      <c r="J84">
        <f t="shared" si="9"/>
        <v>0</v>
      </c>
      <c r="K84">
        <f t="shared" si="10"/>
        <v>0</v>
      </c>
      <c r="L84">
        <f t="shared" si="11"/>
        <v>0</v>
      </c>
      <c r="M84" s="54" t="str">
        <f t="shared" si="7"/>
        <v/>
      </c>
      <c r="N84" s="54" t="str">
        <f t="shared" si="12"/>
        <v/>
      </c>
    </row>
    <row r="85" spans="1:14" x14ac:dyDescent="0.35">
      <c r="A85" s="64">
        <f t="shared" si="15"/>
        <v>1.4249999999999989</v>
      </c>
      <c r="B85" s="130">
        <f t="shared" si="13"/>
        <v>26.860617188192709</v>
      </c>
      <c r="C85" s="130">
        <f t="shared" si="14"/>
        <v>73575</v>
      </c>
      <c r="D85" s="63">
        <f t="shared" si="2"/>
        <v>65767.119945001061</v>
      </c>
      <c r="F85" s="54">
        <f t="shared" si="8"/>
        <v>52</v>
      </c>
      <c r="G85" s="106">
        <f t="shared" si="4"/>
        <v>3600</v>
      </c>
      <c r="H85" s="66">
        <f t="shared" si="5"/>
        <v>3600</v>
      </c>
      <c r="I85" s="107">
        <f t="shared" si="6"/>
        <v>3600</v>
      </c>
      <c r="J85">
        <f t="shared" si="9"/>
        <v>0</v>
      </c>
      <c r="K85">
        <f t="shared" si="10"/>
        <v>0</v>
      </c>
      <c r="L85">
        <f t="shared" si="11"/>
        <v>0</v>
      </c>
      <c r="M85" s="54" t="str">
        <f t="shared" si="7"/>
        <v/>
      </c>
      <c r="N85" s="54" t="str">
        <f t="shared" si="12"/>
        <v/>
      </c>
    </row>
    <row r="86" spans="1:14" x14ac:dyDescent="0.35">
      <c r="A86" s="64">
        <f t="shared" si="15"/>
        <v>1.4499999999999988</v>
      </c>
      <c r="B86" s="67">
        <f t="shared" si="13"/>
        <v>27.331856086231177</v>
      </c>
      <c r="C86" s="67">
        <f t="shared" si="14"/>
        <v>73575</v>
      </c>
      <c r="D86" s="63">
        <f t="shared" si="2"/>
        <v>67718.49569927025</v>
      </c>
      <c r="F86" s="54">
        <f t="shared" si="8"/>
        <v>53</v>
      </c>
      <c r="G86" s="106">
        <f t="shared" si="4"/>
        <v>4050</v>
      </c>
      <c r="H86" s="66">
        <f t="shared" si="5"/>
        <v>4050</v>
      </c>
      <c r="I86" s="107">
        <f t="shared" si="6"/>
        <v>4050</v>
      </c>
      <c r="J86">
        <f t="shared" si="9"/>
        <v>0</v>
      </c>
      <c r="K86">
        <f t="shared" si="10"/>
        <v>0</v>
      </c>
      <c r="L86">
        <f t="shared" si="11"/>
        <v>0</v>
      </c>
      <c r="M86" s="54" t="str">
        <f t="shared" si="7"/>
        <v/>
      </c>
      <c r="N86" s="54" t="str">
        <f t="shared" si="12"/>
        <v/>
      </c>
    </row>
    <row r="87" spans="1:14" x14ac:dyDescent="0.35">
      <c r="A87" s="64">
        <f t="shared" si="15"/>
        <v>1.4749999999999988</v>
      </c>
      <c r="B87" s="67">
        <f t="shared" si="13"/>
        <v>27.803094984269645</v>
      </c>
      <c r="C87" s="67">
        <f t="shared" si="14"/>
        <v>73575</v>
      </c>
      <c r="D87" s="63">
        <f t="shared" si="2"/>
        <v>69697.37375120935</v>
      </c>
      <c r="F87" s="54">
        <f t="shared" si="8"/>
        <v>54</v>
      </c>
      <c r="G87" s="106">
        <f t="shared" si="4"/>
        <v>4500</v>
      </c>
      <c r="H87" s="66">
        <f t="shared" si="5"/>
        <v>4500</v>
      </c>
      <c r="I87" s="107">
        <f t="shared" si="6"/>
        <v>4500</v>
      </c>
      <c r="J87">
        <f t="shared" si="9"/>
        <v>0</v>
      </c>
      <c r="K87">
        <f t="shared" si="10"/>
        <v>0</v>
      </c>
      <c r="L87">
        <f t="shared" si="11"/>
        <v>0</v>
      </c>
      <c r="M87" s="54" t="str">
        <f t="shared" si="7"/>
        <v/>
      </c>
      <c r="N87" s="54" t="str">
        <f t="shared" si="12"/>
        <v/>
      </c>
    </row>
    <row r="88" spans="1:14" x14ac:dyDescent="0.35">
      <c r="A88" s="64">
        <f t="shared" si="15"/>
        <v>1.4999999999999987</v>
      </c>
      <c r="B88" s="67">
        <f t="shared" si="13"/>
        <v>28.274333882308113</v>
      </c>
      <c r="C88" s="67">
        <f t="shared" si="14"/>
        <v>73575</v>
      </c>
      <c r="D88" s="63">
        <f t="shared" si="2"/>
        <v>71703.754100818333</v>
      </c>
      <c r="F88" s="54">
        <f t="shared" si="8"/>
        <v>55</v>
      </c>
      <c r="G88" s="106">
        <f t="shared" si="4"/>
        <v>4950</v>
      </c>
      <c r="H88" s="66">
        <f t="shared" si="5"/>
        <v>4950</v>
      </c>
      <c r="I88" s="107">
        <f t="shared" si="6"/>
        <v>4950</v>
      </c>
      <c r="J88">
        <f t="shared" si="9"/>
        <v>0</v>
      </c>
      <c r="K88">
        <f t="shared" si="10"/>
        <v>0</v>
      </c>
      <c r="L88">
        <f t="shared" si="11"/>
        <v>0</v>
      </c>
      <c r="M88" s="54" t="str">
        <f t="shared" si="7"/>
        <v/>
      </c>
      <c r="N88" s="54" t="str">
        <f t="shared" si="12"/>
        <v/>
      </c>
    </row>
    <row r="89" spans="1:14" x14ac:dyDescent="0.35">
      <c r="A89" s="155">
        <f t="shared" si="15"/>
        <v>1.5249999999999986</v>
      </c>
      <c r="B89" s="156">
        <f t="shared" si="13"/>
        <v>28.745572780346578</v>
      </c>
      <c r="C89" s="156">
        <f t="shared" si="14"/>
        <v>73575</v>
      </c>
      <c r="D89" s="157">
        <f t="shared" si="2"/>
        <v>73737.636748097211</v>
      </c>
      <c r="F89" s="54">
        <f t="shared" si="8"/>
        <v>56</v>
      </c>
      <c r="G89" s="106">
        <f t="shared" si="4"/>
        <v>5400</v>
      </c>
      <c r="H89" s="66">
        <f t="shared" si="5"/>
        <v>5400</v>
      </c>
      <c r="I89" s="107">
        <f t="shared" si="6"/>
        <v>5400</v>
      </c>
      <c r="J89">
        <f t="shared" si="9"/>
        <v>0</v>
      </c>
      <c r="K89">
        <f t="shared" si="10"/>
        <v>0</v>
      </c>
      <c r="L89">
        <f t="shared" si="11"/>
        <v>0</v>
      </c>
      <c r="M89" s="54" t="str">
        <f t="shared" si="7"/>
        <v/>
      </c>
      <c r="N89" s="54" t="str">
        <f t="shared" si="12"/>
        <v/>
      </c>
    </row>
    <row r="90" spans="1:14" x14ac:dyDescent="0.35">
      <c r="A90" s="64">
        <f t="shared" si="15"/>
        <v>1.5499999999999985</v>
      </c>
      <c r="B90" s="67">
        <f t="shared" si="13"/>
        <v>29.216811678385046</v>
      </c>
      <c r="C90" s="67">
        <f t="shared" si="14"/>
        <v>73575</v>
      </c>
      <c r="D90" s="63">
        <f t="shared" si="2"/>
        <v>75799.021693046016</v>
      </c>
      <c r="F90" s="54">
        <f t="shared" si="8"/>
        <v>57</v>
      </c>
      <c r="G90" s="106">
        <f t="shared" si="4"/>
        <v>5850</v>
      </c>
      <c r="H90" s="66">
        <f t="shared" si="5"/>
        <v>5850</v>
      </c>
      <c r="I90" s="107">
        <f t="shared" si="6"/>
        <v>5850</v>
      </c>
      <c r="J90">
        <f t="shared" si="9"/>
        <v>0</v>
      </c>
      <c r="K90">
        <f t="shared" si="10"/>
        <v>0</v>
      </c>
      <c r="L90">
        <f t="shared" si="11"/>
        <v>0</v>
      </c>
      <c r="M90" s="54" t="str">
        <f t="shared" si="7"/>
        <v/>
      </c>
      <c r="N90" s="54" t="str">
        <f t="shared" si="12"/>
        <v/>
      </c>
    </row>
    <row r="91" spans="1:14" x14ac:dyDescent="0.35">
      <c r="A91" s="64">
        <f t="shared" si="15"/>
        <v>1.5749999999999984</v>
      </c>
      <c r="B91" s="67">
        <f t="shared" si="13"/>
        <v>29.688050576423517</v>
      </c>
      <c r="C91" s="67">
        <f t="shared" si="14"/>
        <v>73575</v>
      </c>
      <c r="D91" s="63">
        <f t="shared" si="2"/>
        <v>77887.908935664702</v>
      </c>
      <c r="F91" s="54">
        <f t="shared" si="8"/>
        <v>58</v>
      </c>
      <c r="G91" s="106">
        <f t="shared" si="4"/>
        <v>6300</v>
      </c>
      <c r="H91" s="66">
        <f t="shared" si="5"/>
        <v>6300</v>
      </c>
      <c r="I91" s="107">
        <f t="shared" si="6"/>
        <v>6300</v>
      </c>
      <c r="J91">
        <f t="shared" si="9"/>
        <v>0</v>
      </c>
      <c r="K91">
        <f t="shared" si="10"/>
        <v>0</v>
      </c>
      <c r="L91">
        <f t="shared" si="11"/>
        <v>0</v>
      </c>
      <c r="M91" s="54" t="str">
        <f t="shared" si="7"/>
        <v/>
      </c>
      <c r="N91" s="54" t="str">
        <f t="shared" si="12"/>
        <v/>
      </c>
    </row>
    <row r="92" spans="1:14" x14ac:dyDescent="0.35">
      <c r="A92" s="64">
        <f t="shared" si="15"/>
        <v>1.5999999999999983</v>
      </c>
      <c r="B92" s="67">
        <f t="shared" ref="B92:B123" si="16">A92*$E$8*1000*60</f>
        <v>30.159289474461982</v>
      </c>
      <c r="C92" s="67">
        <f t="shared" ref="C92:C114" si="17">$E$11</f>
        <v>73575</v>
      </c>
      <c r="D92" s="63">
        <f t="shared" si="2"/>
        <v>80004.298475953285</v>
      </c>
      <c r="F92" s="54">
        <f t="shared" si="8"/>
        <v>59</v>
      </c>
      <c r="G92" s="106">
        <f t="shared" si="4"/>
        <v>6750</v>
      </c>
      <c r="H92" s="66">
        <f t="shared" si="5"/>
        <v>6750</v>
      </c>
      <c r="I92" s="107">
        <f t="shared" si="6"/>
        <v>6750</v>
      </c>
      <c r="J92">
        <f t="shared" si="9"/>
        <v>0</v>
      </c>
      <c r="K92">
        <f t="shared" si="10"/>
        <v>0</v>
      </c>
      <c r="L92">
        <f t="shared" si="11"/>
        <v>0</v>
      </c>
      <c r="M92" s="54" t="str">
        <f t="shared" si="7"/>
        <v/>
      </c>
      <c r="N92" s="54" t="str">
        <f t="shared" si="12"/>
        <v/>
      </c>
    </row>
    <row r="93" spans="1:14" x14ac:dyDescent="0.35">
      <c r="A93" s="64">
        <f t="shared" si="15"/>
        <v>1.6249999999999982</v>
      </c>
      <c r="B93" s="67">
        <f t="shared" si="16"/>
        <v>30.630528372500443</v>
      </c>
      <c r="C93" s="67">
        <f t="shared" si="17"/>
        <v>73575</v>
      </c>
      <c r="D93" s="63">
        <f t="shared" ref="D93:D114" si="18">C94-(C94-($E$9*($E$6/$E$7)*(1000*(A93^2)*0.5))-($E$10*(1000*(A93^2)*0.5))-(A93*$D$24)+A93*$E$15)</f>
        <v>82148.190313911764</v>
      </c>
      <c r="F93" s="54">
        <f t="shared" si="8"/>
        <v>60</v>
      </c>
      <c r="G93" s="106">
        <f t="shared" si="4"/>
        <v>7200</v>
      </c>
      <c r="H93" s="66">
        <f t="shared" si="5"/>
        <v>7200</v>
      </c>
      <c r="I93" s="107">
        <f t="shared" si="6"/>
        <v>7200</v>
      </c>
      <c r="J93">
        <f t="shared" si="9"/>
        <v>0</v>
      </c>
      <c r="K93">
        <f t="shared" si="10"/>
        <v>0</v>
      </c>
      <c r="L93">
        <f t="shared" si="11"/>
        <v>0</v>
      </c>
      <c r="M93" s="54" t="str">
        <f t="shared" si="7"/>
        <v/>
      </c>
      <c r="N93" s="54" t="str">
        <f t="shared" si="12"/>
        <v/>
      </c>
    </row>
    <row r="94" spans="1:14" x14ac:dyDescent="0.35">
      <c r="A94" s="64">
        <f t="shared" si="15"/>
        <v>1.6499999999999981</v>
      </c>
      <c r="B94" s="67">
        <f t="shared" si="16"/>
        <v>31.101767270538915</v>
      </c>
      <c r="C94" s="67">
        <f t="shared" si="17"/>
        <v>73575</v>
      </c>
      <c r="D94" s="63">
        <f t="shared" si="18"/>
        <v>84319.584449540154</v>
      </c>
      <c r="F94" s="54">
        <f t="shared" si="8"/>
        <v>61</v>
      </c>
      <c r="G94" s="106">
        <f t="shared" si="4"/>
        <v>7650</v>
      </c>
      <c r="H94" s="66">
        <f t="shared" si="5"/>
        <v>7650</v>
      </c>
      <c r="I94" s="107">
        <f t="shared" si="6"/>
        <v>7650</v>
      </c>
      <c r="J94">
        <f t="shared" si="9"/>
        <v>0</v>
      </c>
      <c r="K94">
        <f t="shared" si="10"/>
        <v>0</v>
      </c>
      <c r="L94">
        <f t="shared" si="11"/>
        <v>0</v>
      </c>
      <c r="M94" s="54" t="str">
        <f t="shared" si="7"/>
        <v/>
      </c>
      <c r="N94" s="54" t="str">
        <f t="shared" si="12"/>
        <v/>
      </c>
    </row>
    <row r="95" spans="1:14" x14ac:dyDescent="0.35">
      <c r="A95" s="64">
        <f t="shared" si="15"/>
        <v>1.674999999999998</v>
      </c>
      <c r="B95" s="67">
        <f t="shared" si="16"/>
        <v>31.573006168577383</v>
      </c>
      <c r="C95" s="67">
        <f t="shared" si="17"/>
        <v>73575</v>
      </c>
      <c r="D95" s="63">
        <f t="shared" si="18"/>
        <v>86518.480882838427</v>
      </c>
      <c r="F95" s="54">
        <f t="shared" si="8"/>
        <v>62</v>
      </c>
      <c r="G95" s="106">
        <f t="shared" si="4"/>
        <v>8100</v>
      </c>
      <c r="H95" s="66">
        <f t="shared" si="5"/>
        <v>8100</v>
      </c>
      <c r="I95" s="107">
        <f t="shared" si="6"/>
        <v>8100</v>
      </c>
      <c r="J95">
        <f t="shared" si="9"/>
        <v>0</v>
      </c>
      <c r="K95">
        <f t="shared" si="10"/>
        <v>0</v>
      </c>
      <c r="L95">
        <f t="shared" si="11"/>
        <v>0</v>
      </c>
      <c r="M95" s="54" t="str">
        <f t="shared" si="7"/>
        <v/>
      </c>
      <c r="N95" s="54" t="str">
        <f t="shared" si="12"/>
        <v/>
      </c>
    </row>
    <row r="96" spans="1:14" x14ac:dyDescent="0.35">
      <c r="A96" s="64">
        <f t="shared" si="15"/>
        <v>1.699999999999998</v>
      </c>
      <c r="B96" s="67">
        <f t="shared" si="16"/>
        <v>32.044245066615851</v>
      </c>
      <c r="C96" s="67">
        <f t="shared" si="17"/>
        <v>73575</v>
      </c>
      <c r="D96" s="63">
        <f t="shared" si="18"/>
        <v>88744.879613806625</v>
      </c>
      <c r="F96" s="54">
        <f t="shared" si="8"/>
        <v>63</v>
      </c>
      <c r="G96" s="106">
        <f t="shared" si="4"/>
        <v>8550</v>
      </c>
      <c r="H96" s="66">
        <f t="shared" si="5"/>
        <v>8550</v>
      </c>
      <c r="I96" s="107">
        <f t="shared" si="6"/>
        <v>8550</v>
      </c>
      <c r="J96">
        <f t="shared" si="9"/>
        <v>0</v>
      </c>
      <c r="K96">
        <f t="shared" si="10"/>
        <v>0</v>
      </c>
      <c r="L96">
        <f t="shared" si="11"/>
        <v>0</v>
      </c>
      <c r="M96" s="54" t="str">
        <f t="shared" si="7"/>
        <v/>
      </c>
      <c r="N96" s="54" t="str">
        <f t="shared" si="12"/>
        <v/>
      </c>
    </row>
    <row r="97" spans="1:14" x14ac:dyDescent="0.35">
      <c r="A97" s="64">
        <f t="shared" si="15"/>
        <v>1.7249999999999979</v>
      </c>
      <c r="B97" s="67">
        <f t="shared" si="16"/>
        <v>32.515483964654315</v>
      </c>
      <c r="C97" s="67">
        <f t="shared" si="17"/>
        <v>73575</v>
      </c>
      <c r="D97" s="63">
        <f t="shared" si="18"/>
        <v>90998.780642444704</v>
      </c>
      <c r="F97" s="54">
        <f t="shared" si="8"/>
        <v>64</v>
      </c>
      <c r="G97" s="106">
        <f t="shared" si="4"/>
        <v>9000</v>
      </c>
      <c r="H97" s="66">
        <f t="shared" si="5"/>
        <v>9000</v>
      </c>
      <c r="I97" s="107">
        <f t="shared" si="6"/>
        <v>9000</v>
      </c>
      <c r="J97">
        <f t="shared" si="9"/>
        <v>0</v>
      </c>
      <c r="K97">
        <f t="shared" si="10"/>
        <v>0</v>
      </c>
      <c r="L97">
        <f t="shared" si="11"/>
        <v>0</v>
      </c>
      <c r="M97" s="54" t="str">
        <f t="shared" si="7"/>
        <v/>
      </c>
      <c r="N97" s="54" t="str">
        <f t="shared" si="12"/>
        <v/>
      </c>
    </row>
    <row r="98" spans="1:14" x14ac:dyDescent="0.35">
      <c r="A98" s="64">
        <f t="shared" si="15"/>
        <v>1.7499999999999978</v>
      </c>
      <c r="B98" s="67">
        <f t="shared" si="16"/>
        <v>32.98672286269278</v>
      </c>
      <c r="C98" s="67">
        <f t="shared" si="17"/>
        <v>73575</v>
      </c>
      <c r="D98" s="63">
        <f t="shared" si="18"/>
        <v>93280.183968752666</v>
      </c>
      <c r="F98" s="54">
        <f t="shared" si="8"/>
        <v>65</v>
      </c>
      <c r="G98" s="106">
        <f t="shared" si="4"/>
        <v>9450</v>
      </c>
      <c r="H98" s="66">
        <f t="shared" si="5"/>
        <v>9450</v>
      </c>
      <c r="I98" s="107">
        <f t="shared" si="6"/>
        <v>9450</v>
      </c>
      <c r="J98">
        <f t="shared" si="9"/>
        <v>0</v>
      </c>
      <c r="K98">
        <f t="shared" si="10"/>
        <v>0</v>
      </c>
      <c r="L98">
        <f t="shared" si="11"/>
        <v>0</v>
      </c>
      <c r="M98" s="54" t="str">
        <f t="shared" si="7"/>
        <v/>
      </c>
      <c r="N98" s="54" t="str">
        <f t="shared" si="12"/>
        <v/>
      </c>
    </row>
    <row r="99" spans="1:14" x14ac:dyDescent="0.35">
      <c r="A99" s="64">
        <f t="shared" si="15"/>
        <v>1.7749999999999977</v>
      </c>
      <c r="B99" s="67">
        <f t="shared" si="16"/>
        <v>33.457961760731251</v>
      </c>
      <c r="C99" s="67">
        <f t="shared" si="17"/>
        <v>73575</v>
      </c>
      <c r="D99" s="63">
        <f t="shared" si="18"/>
        <v>95589.089592730554</v>
      </c>
      <c r="F99" s="54">
        <f t="shared" si="8"/>
        <v>66</v>
      </c>
      <c r="G99" s="106">
        <f t="shared" ref="G99:G162" si="19">IF($C$21="y",IF(G98+$E$12&gt;$E$21,$E$12,G98+$E$12),0)</f>
        <v>9900</v>
      </c>
      <c r="H99" s="66">
        <f t="shared" ref="H99:H162" si="20">IF($C$22="y",IF(H98+$E$12&gt;$E$22,$E$12,H98+$E$12),0)</f>
        <v>9900</v>
      </c>
      <c r="I99" s="107">
        <f t="shared" ref="I99:I162" si="21">IF($C$23="y",IF(I98+$E$12&gt;$E$23,$E$12,I98+$E$12),0)</f>
        <v>9900</v>
      </c>
      <c r="J99">
        <f t="shared" si="9"/>
        <v>0</v>
      </c>
      <c r="K99">
        <f t="shared" si="10"/>
        <v>0</v>
      </c>
      <c r="L99">
        <f t="shared" si="11"/>
        <v>0</v>
      </c>
      <c r="M99" s="54" t="str">
        <f t="shared" ref="M99:M162" si="22">IF(SUM(J99:L99)&gt;0,1,"")</f>
        <v/>
      </c>
      <c r="N99" s="54" t="str">
        <f t="shared" ref="N99:N162" si="23">IF((J99*50)+(K99*60)+(L99*75)&gt;0,((J99*50)+(K99*60)+(L99*75)),"")</f>
        <v/>
      </c>
    </row>
    <row r="100" spans="1:14" x14ac:dyDescent="0.35">
      <c r="A100" s="64">
        <f t="shared" si="15"/>
        <v>1.7999999999999976</v>
      </c>
      <c r="B100" s="67">
        <f t="shared" si="16"/>
        <v>33.929200658769723</v>
      </c>
      <c r="C100" s="67">
        <f t="shared" si="17"/>
        <v>73575</v>
      </c>
      <c r="D100" s="63">
        <f t="shared" si="18"/>
        <v>97925.497514378338</v>
      </c>
      <c r="F100" s="54">
        <f t="shared" ref="F100:F163" si="24">F99+1</f>
        <v>67</v>
      </c>
      <c r="G100" s="106">
        <f t="shared" si="19"/>
        <v>10350</v>
      </c>
      <c r="H100" s="66">
        <f t="shared" si="20"/>
        <v>10350</v>
      </c>
      <c r="I100" s="107">
        <f t="shared" si="21"/>
        <v>10350</v>
      </c>
      <c r="J100">
        <f t="shared" ref="J100:J163" si="25">IF(G100=$E$12,1,0)</f>
        <v>0</v>
      </c>
      <c r="K100">
        <f t="shared" ref="K100:K163" si="26">IF(H100=$E$12,1,0)</f>
        <v>0</v>
      </c>
      <c r="L100">
        <f t="shared" ref="L100:L163" si="27">IF(I100=$E$12,1,0)</f>
        <v>0</v>
      </c>
      <c r="M100" s="54" t="str">
        <f t="shared" si="22"/>
        <v/>
      </c>
      <c r="N100" s="54" t="str">
        <f t="shared" si="23"/>
        <v/>
      </c>
    </row>
    <row r="101" spans="1:14" x14ac:dyDescent="0.35">
      <c r="A101" s="64">
        <f t="shared" si="15"/>
        <v>1.8249999999999975</v>
      </c>
      <c r="B101" s="67">
        <f t="shared" si="16"/>
        <v>34.400439556808188</v>
      </c>
      <c r="C101" s="67">
        <f t="shared" si="17"/>
        <v>73575</v>
      </c>
      <c r="D101" s="63">
        <f t="shared" si="18"/>
        <v>100289.407733696</v>
      </c>
      <c r="F101" s="54">
        <f t="shared" si="24"/>
        <v>68</v>
      </c>
      <c r="G101" s="106">
        <f t="shared" si="19"/>
        <v>10800</v>
      </c>
      <c r="H101" s="66">
        <f t="shared" si="20"/>
        <v>10800</v>
      </c>
      <c r="I101" s="107">
        <f t="shared" si="21"/>
        <v>10800</v>
      </c>
      <c r="J101">
        <f t="shared" si="25"/>
        <v>0</v>
      </c>
      <c r="K101">
        <f t="shared" si="26"/>
        <v>0</v>
      </c>
      <c r="L101">
        <f t="shared" si="27"/>
        <v>0</v>
      </c>
      <c r="M101" s="54" t="str">
        <f t="shared" si="22"/>
        <v/>
      </c>
      <c r="N101" s="54" t="str">
        <f t="shared" si="23"/>
        <v/>
      </c>
    </row>
    <row r="102" spans="1:14" x14ac:dyDescent="0.35">
      <c r="A102" s="64">
        <f t="shared" si="15"/>
        <v>1.8499999999999974</v>
      </c>
      <c r="B102" s="67">
        <f t="shared" si="16"/>
        <v>34.871678454846652</v>
      </c>
      <c r="C102" s="67">
        <f t="shared" si="17"/>
        <v>73575</v>
      </c>
      <c r="D102" s="63">
        <f t="shared" si="18"/>
        <v>102680.82025068358</v>
      </c>
      <c r="F102" s="54">
        <f t="shared" si="24"/>
        <v>69</v>
      </c>
      <c r="G102" s="106">
        <f t="shared" si="19"/>
        <v>11250</v>
      </c>
      <c r="H102" s="66">
        <f t="shared" si="20"/>
        <v>11250</v>
      </c>
      <c r="I102" s="107">
        <f t="shared" si="21"/>
        <v>11250</v>
      </c>
      <c r="J102">
        <f t="shared" si="25"/>
        <v>0</v>
      </c>
      <c r="K102">
        <f t="shared" si="26"/>
        <v>0</v>
      </c>
      <c r="L102">
        <f t="shared" si="27"/>
        <v>0</v>
      </c>
      <c r="M102" s="54" t="str">
        <f t="shared" si="22"/>
        <v/>
      </c>
      <c r="N102" s="54" t="str">
        <f t="shared" si="23"/>
        <v/>
      </c>
    </row>
    <row r="103" spans="1:14" x14ac:dyDescent="0.35">
      <c r="A103" s="64">
        <f t="shared" si="15"/>
        <v>1.8749999999999973</v>
      </c>
      <c r="B103" s="67">
        <f t="shared" si="16"/>
        <v>35.342917352885117</v>
      </c>
      <c r="C103" s="67">
        <f t="shared" si="17"/>
        <v>73575</v>
      </c>
      <c r="D103" s="63">
        <f t="shared" si="18"/>
        <v>105099.73506534105</v>
      </c>
      <c r="F103" s="54">
        <f t="shared" si="24"/>
        <v>70</v>
      </c>
      <c r="G103" s="106">
        <f t="shared" si="19"/>
        <v>11700</v>
      </c>
      <c r="H103" s="66">
        <f t="shared" si="20"/>
        <v>11700</v>
      </c>
      <c r="I103" s="107">
        <f t="shared" si="21"/>
        <v>11700</v>
      </c>
      <c r="J103">
        <f t="shared" si="25"/>
        <v>0</v>
      </c>
      <c r="K103">
        <f t="shared" si="26"/>
        <v>0</v>
      </c>
      <c r="L103">
        <f t="shared" si="27"/>
        <v>0</v>
      </c>
      <c r="M103" s="54" t="str">
        <f t="shared" si="22"/>
        <v/>
      </c>
      <c r="N103" s="54" t="str">
        <f t="shared" si="23"/>
        <v/>
      </c>
    </row>
    <row r="104" spans="1:14" x14ac:dyDescent="0.35">
      <c r="A104" s="64">
        <f t="shared" si="15"/>
        <v>1.8999999999999972</v>
      </c>
      <c r="B104" s="67">
        <f t="shared" si="16"/>
        <v>35.814156250923588</v>
      </c>
      <c r="C104" s="67">
        <f t="shared" si="17"/>
        <v>73575</v>
      </c>
      <c r="D104" s="63">
        <f t="shared" si="18"/>
        <v>107546.15217766844</v>
      </c>
      <c r="F104" s="54">
        <f t="shared" si="24"/>
        <v>71</v>
      </c>
      <c r="G104" s="106">
        <f t="shared" si="19"/>
        <v>12150</v>
      </c>
      <c r="H104" s="66">
        <f t="shared" si="20"/>
        <v>12150</v>
      </c>
      <c r="I104" s="107">
        <f t="shared" si="21"/>
        <v>12150</v>
      </c>
      <c r="J104">
        <f t="shared" si="25"/>
        <v>0</v>
      </c>
      <c r="K104">
        <f t="shared" si="26"/>
        <v>0</v>
      </c>
      <c r="L104">
        <f t="shared" si="27"/>
        <v>0</v>
      </c>
      <c r="M104" s="54" t="str">
        <f t="shared" si="22"/>
        <v/>
      </c>
      <c r="N104" s="54" t="str">
        <f t="shared" si="23"/>
        <v/>
      </c>
    </row>
    <row r="105" spans="1:14" x14ac:dyDescent="0.35">
      <c r="A105" s="64">
        <f t="shared" si="15"/>
        <v>1.9249999999999972</v>
      </c>
      <c r="B105" s="67">
        <f t="shared" si="16"/>
        <v>36.28539514896206</v>
      </c>
      <c r="C105" s="67">
        <f t="shared" si="17"/>
        <v>73575</v>
      </c>
      <c r="D105" s="63">
        <f t="shared" si="18"/>
        <v>110020.07158766569</v>
      </c>
      <c r="F105" s="54">
        <f t="shared" si="24"/>
        <v>72</v>
      </c>
      <c r="G105" s="106">
        <f t="shared" si="19"/>
        <v>12600</v>
      </c>
      <c r="H105" s="66">
        <f t="shared" si="20"/>
        <v>12600</v>
      </c>
      <c r="I105" s="107">
        <f t="shared" si="21"/>
        <v>12600</v>
      </c>
      <c r="J105">
        <f t="shared" si="25"/>
        <v>0</v>
      </c>
      <c r="K105">
        <f t="shared" si="26"/>
        <v>0</v>
      </c>
      <c r="L105">
        <f t="shared" si="27"/>
        <v>0</v>
      </c>
      <c r="M105" s="54" t="str">
        <f t="shared" si="22"/>
        <v/>
      </c>
      <c r="N105" s="54" t="str">
        <f t="shared" si="23"/>
        <v/>
      </c>
    </row>
    <row r="106" spans="1:14" x14ac:dyDescent="0.35">
      <c r="A106" s="64">
        <f t="shared" si="15"/>
        <v>1.9499999999999971</v>
      </c>
      <c r="B106" s="67">
        <f t="shared" si="16"/>
        <v>36.756634047000524</v>
      </c>
      <c r="C106" s="67">
        <f t="shared" si="17"/>
        <v>73575</v>
      </c>
      <c r="D106" s="63">
        <f t="shared" si="18"/>
        <v>112521.49329533287</v>
      </c>
      <c r="F106" s="54">
        <f t="shared" si="24"/>
        <v>73</v>
      </c>
      <c r="G106" s="106">
        <f t="shared" si="19"/>
        <v>13050</v>
      </c>
      <c r="H106" s="66">
        <f t="shared" si="20"/>
        <v>13050</v>
      </c>
      <c r="I106" s="107">
        <f t="shared" si="21"/>
        <v>13050</v>
      </c>
      <c r="J106">
        <f t="shared" si="25"/>
        <v>0</v>
      </c>
      <c r="K106">
        <f t="shared" si="26"/>
        <v>0</v>
      </c>
      <c r="L106">
        <f t="shared" si="27"/>
        <v>0</v>
      </c>
      <c r="M106" s="54" t="str">
        <f t="shared" si="22"/>
        <v/>
      </c>
      <c r="N106" s="54" t="str">
        <f t="shared" si="23"/>
        <v/>
      </c>
    </row>
    <row r="107" spans="1:14" x14ac:dyDescent="0.35">
      <c r="A107" s="64">
        <f t="shared" si="15"/>
        <v>1.974999999999997</v>
      </c>
      <c r="B107" s="67">
        <f t="shared" si="16"/>
        <v>37.227872945038989</v>
      </c>
      <c r="C107" s="67">
        <f t="shared" si="17"/>
        <v>73575</v>
      </c>
      <c r="D107" s="63">
        <f t="shared" si="18"/>
        <v>115050.41730066994</v>
      </c>
      <c r="F107" s="54">
        <f t="shared" si="24"/>
        <v>74</v>
      </c>
      <c r="G107" s="106">
        <f t="shared" si="19"/>
        <v>13500</v>
      </c>
      <c r="H107" s="66">
        <f t="shared" si="20"/>
        <v>13500</v>
      </c>
      <c r="I107" s="107">
        <f t="shared" si="21"/>
        <v>13500</v>
      </c>
      <c r="J107">
        <f t="shared" si="25"/>
        <v>0</v>
      </c>
      <c r="K107">
        <f t="shared" si="26"/>
        <v>0</v>
      </c>
      <c r="L107">
        <f t="shared" si="27"/>
        <v>0</v>
      </c>
      <c r="M107" s="54" t="str">
        <f t="shared" si="22"/>
        <v/>
      </c>
      <c r="N107" s="54" t="str">
        <f t="shared" si="23"/>
        <v/>
      </c>
    </row>
    <row r="108" spans="1:14" x14ac:dyDescent="0.35">
      <c r="A108" s="64">
        <f t="shared" si="15"/>
        <v>1.9999999999999969</v>
      </c>
      <c r="B108" s="67">
        <f t="shared" si="16"/>
        <v>37.699111843077461</v>
      </c>
      <c r="C108" s="67">
        <f t="shared" si="17"/>
        <v>73575</v>
      </c>
      <c r="D108" s="63">
        <f t="shared" si="18"/>
        <v>117606.84360367691</v>
      </c>
      <c r="F108" s="54">
        <f t="shared" si="24"/>
        <v>75</v>
      </c>
      <c r="G108" s="106">
        <f t="shared" si="19"/>
        <v>13950</v>
      </c>
      <c r="H108" s="66">
        <f t="shared" si="20"/>
        <v>13950</v>
      </c>
      <c r="I108" s="107">
        <f t="shared" si="21"/>
        <v>13950</v>
      </c>
      <c r="J108">
        <f t="shared" si="25"/>
        <v>0</v>
      </c>
      <c r="K108">
        <f t="shared" si="26"/>
        <v>0</v>
      </c>
      <c r="L108">
        <f t="shared" si="27"/>
        <v>0</v>
      </c>
      <c r="M108" s="54" t="str">
        <f t="shared" si="22"/>
        <v/>
      </c>
      <c r="N108" s="54" t="str">
        <f t="shared" si="23"/>
        <v/>
      </c>
    </row>
    <row r="109" spans="1:14" x14ac:dyDescent="0.35">
      <c r="A109" s="64">
        <f t="shared" si="15"/>
        <v>2.0249999999999968</v>
      </c>
      <c r="B109" s="67">
        <f t="shared" si="16"/>
        <v>38.170350741115925</v>
      </c>
      <c r="C109" s="67">
        <f t="shared" si="17"/>
        <v>73575</v>
      </c>
      <c r="D109" s="63">
        <f t="shared" si="18"/>
        <v>120190.77220435377</v>
      </c>
      <c r="F109" s="54">
        <f t="shared" si="24"/>
        <v>76</v>
      </c>
      <c r="G109" s="106">
        <f t="shared" si="19"/>
        <v>14400</v>
      </c>
      <c r="H109" s="66">
        <f t="shared" si="20"/>
        <v>14400</v>
      </c>
      <c r="I109" s="107">
        <f t="shared" si="21"/>
        <v>14400</v>
      </c>
      <c r="J109">
        <f t="shared" si="25"/>
        <v>0</v>
      </c>
      <c r="K109">
        <f t="shared" si="26"/>
        <v>0</v>
      </c>
      <c r="L109">
        <f t="shared" si="27"/>
        <v>0</v>
      </c>
      <c r="M109" s="54" t="str">
        <f t="shared" si="22"/>
        <v/>
      </c>
      <c r="N109" s="54" t="str">
        <f t="shared" si="23"/>
        <v/>
      </c>
    </row>
    <row r="110" spans="1:14" x14ac:dyDescent="0.35">
      <c r="A110" s="64">
        <f t="shared" si="15"/>
        <v>2.0499999999999967</v>
      </c>
      <c r="B110" s="67">
        <f t="shared" si="16"/>
        <v>38.641589639154397</v>
      </c>
      <c r="C110" s="67">
        <f t="shared" si="17"/>
        <v>73575</v>
      </c>
      <c r="D110" s="63">
        <f t="shared" si="18"/>
        <v>122802.20310270053</v>
      </c>
      <c r="F110" s="54">
        <f t="shared" si="24"/>
        <v>77</v>
      </c>
      <c r="G110" s="106">
        <f t="shared" si="19"/>
        <v>14850</v>
      </c>
      <c r="H110" s="66">
        <f t="shared" si="20"/>
        <v>14850</v>
      </c>
      <c r="I110" s="107">
        <f t="shared" si="21"/>
        <v>14850</v>
      </c>
      <c r="J110">
        <f t="shared" si="25"/>
        <v>0</v>
      </c>
      <c r="K110">
        <f t="shared" si="26"/>
        <v>0</v>
      </c>
      <c r="L110">
        <f t="shared" si="27"/>
        <v>0</v>
      </c>
      <c r="M110" s="54" t="str">
        <f t="shared" si="22"/>
        <v/>
      </c>
      <c r="N110" s="54" t="str">
        <f t="shared" si="23"/>
        <v/>
      </c>
    </row>
    <row r="111" spans="1:14" x14ac:dyDescent="0.35">
      <c r="A111" s="64">
        <f t="shared" si="15"/>
        <v>2.0749999999999966</v>
      </c>
      <c r="B111" s="67">
        <f t="shared" si="16"/>
        <v>39.112828537192861</v>
      </c>
      <c r="C111" s="67">
        <f t="shared" si="17"/>
        <v>73575</v>
      </c>
      <c r="D111" s="63">
        <f t="shared" si="18"/>
        <v>125441.13629871719</v>
      </c>
      <c r="F111" s="54">
        <f t="shared" si="24"/>
        <v>78</v>
      </c>
      <c r="G111" s="106">
        <f t="shared" si="19"/>
        <v>15300</v>
      </c>
      <c r="H111" s="66">
        <f t="shared" si="20"/>
        <v>15300</v>
      </c>
      <c r="I111" s="107">
        <f t="shared" si="21"/>
        <v>15300</v>
      </c>
      <c r="J111">
        <f t="shared" si="25"/>
        <v>0</v>
      </c>
      <c r="K111">
        <f t="shared" si="26"/>
        <v>0</v>
      </c>
      <c r="L111">
        <f t="shared" si="27"/>
        <v>0</v>
      </c>
      <c r="M111" s="54" t="str">
        <f t="shared" si="22"/>
        <v/>
      </c>
      <c r="N111" s="54" t="str">
        <f t="shared" si="23"/>
        <v/>
      </c>
    </row>
    <row r="112" spans="1:14" x14ac:dyDescent="0.35">
      <c r="A112" s="64">
        <f t="shared" si="15"/>
        <v>2.0999999999999965</v>
      </c>
      <c r="B112" s="67">
        <f t="shared" si="16"/>
        <v>39.584067435231333</v>
      </c>
      <c r="C112" s="67">
        <f t="shared" si="17"/>
        <v>73575</v>
      </c>
      <c r="D112" s="63">
        <f t="shared" si="18"/>
        <v>128107.57179240377</v>
      </c>
      <c r="F112" s="54">
        <f t="shared" si="24"/>
        <v>79</v>
      </c>
      <c r="G112" s="106">
        <f t="shared" si="19"/>
        <v>15750</v>
      </c>
      <c r="H112" s="66">
        <f t="shared" si="20"/>
        <v>15750</v>
      </c>
      <c r="I112" s="107">
        <f t="shared" si="21"/>
        <v>15750</v>
      </c>
      <c r="J112">
        <f t="shared" si="25"/>
        <v>0</v>
      </c>
      <c r="K112">
        <f t="shared" si="26"/>
        <v>0</v>
      </c>
      <c r="L112">
        <f t="shared" si="27"/>
        <v>0</v>
      </c>
      <c r="M112" s="54" t="str">
        <f t="shared" si="22"/>
        <v/>
      </c>
      <c r="N112" s="54" t="str">
        <f t="shared" si="23"/>
        <v/>
      </c>
    </row>
    <row r="113" spans="1:14" x14ac:dyDescent="0.35">
      <c r="A113" s="64">
        <f t="shared" si="15"/>
        <v>2.1249999999999964</v>
      </c>
      <c r="B113" s="67">
        <f t="shared" si="16"/>
        <v>40.055306333269797</v>
      </c>
      <c r="C113" s="67">
        <f t="shared" si="17"/>
        <v>73575</v>
      </c>
      <c r="D113" s="63">
        <f t="shared" si="18"/>
        <v>130801.50958376023</v>
      </c>
      <c r="F113" s="54">
        <f t="shared" si="24"/>
        <v>80</v>
      </c>
      <c r="G113" s="106">
        <f t="shared" si="19"/>
        <v>16200</v>
      </c>
      <c r="H113" s="66">
        <f t="shared" si="20"/>
        <v>16200</v>
      </c>
      <c r="I113" s="107">
        <f t="shared" si="21"/>
        <v>16200</v>
      </c>
      <c r="J113">
        <f t="shared" si="25"/>
        <v>0</v>
      </c>
      <c r="K113">
        <f t="shared" si="26"/>
        <v>0</v>
      </c>
      <c r="L113">
        <f t="shared" si="27"/>
        <v>0</v>
      </c>
      <c r="M113" s="54" t="str">
        <f t="shared" si="22"/>
        <v/>
      </c>
      <c r="N113" s="54" t="str">
        <f t="shared" si="23"/>
        <v/>
      </c>
    </row>
    <row r="114" spans="1:14" ht="15" thickBot="1" x14ac:dyDescent="0.4">
      <c r="A114" s="65">
        <f t="shared" si="15"/>
        <v>2.1499999999999964</v>
      </c>
      <c r="B114" s="69">
        <f t="shared" si="16"/>
        <v>40.526545231308262</v>
      </c>
      <c r="C114" s="69">
        <f t="shared" si="17"/>
        <v>73575</v>
      </c>
      <c r="D114" s="63">
        <f t="shared" si="18"/>
        <v>133522.94967278664</v>
      </c>
      <c r="F114" s="54">
        <f t="shared" si="24"/>
        <v>81</v>
      </c>
      <c r="G114" s="106">
        <f t="shared" si="19"/>
        <v>16650</v>
      </c>
      <c r="H114" s="66">
        <f t="shared" si="20"/>
        <v>16650</v>
      </c>
      <c r="I114" s="107">
        <f t="shared" si="21"/>
        <v>16650</v>
      </c>
      <c r="J114">
        <f t="shared" si="25"/>
        <v>0</v>
      </c>
      <c r="K114">
        <f t="shared" si="26"/>
        <v>0</v>
      </c>
      <c r="L114">
        <f t="shared" si="27"/>
        <v>0</v>
      </c>
      <c r="M114" s="54" t="str">
        <f t="shared" si="22"/>
        <v/>
      </c>
      <c r="N114" s="54" t="str">
        <f t="shared" si="23"/>
        <v/>
      </c>
    </row>
    <row r="115" spans="1:14" x14ac:dyDescent="0.35">
      <c r="A115" s="58"/>
      <c r="B115" s="67"/>
      <c r="C115" s="67"/>
      <c r="D115" s="24"/>
      <c r="F115" s="54">
        <f t="shared" si="24"/>
        <v>82</v>
      </c>
      <c r="G115" s="106">
        <f t="shared" si="19"/>
        <v>17100</v>
      </c>
      <c r="H115" s="66">
        <f t="shared" si="20"/>
        <v>17100</v>
      </c>
      <c r="I115" s="107">
        <f t="shared" si="21"/>
        <v>17100</v>
      </c>
      <c r="J115">
        <f t="shared" si="25"/>
        <v>0</v>
      </c>
      <c r="K115">
        <f t="shared" si="26"/>
        <v>0</v>
      </c>
      <c r="L115">
        <f t="shared" si="27"/>
        <v>0</v>
      </c>
      <c r="M115" s="54" t="str">
        <f t="shared" si="22"/>
        <v/>
      </c>
      <c r="N115" s="54" t="str">
        <f t="shared" si="23"/>
        <v/>
      </c>
    </row>
    <row r="116" spans="1:14" x14ac:dyDescent="0.35">
      <c r="A116" s="58"/>
      <c r="B116" s="67"/>
      <c r="C116" s="67"/>
      <c r="D116" s="24"/>
      <c r="F116" s="54">
        <f t="shared" si="24"/>
        <v>83</v>
      </c>
      <c r="G116" s="106">
        <f t="shared" si="19"/>
        <v>17550</v>
      </c>
      <c r="H116" s="66">
        <f t="shared" si="20"/>
        <v>17550</v>
      </c>
      <c r="I116" s="107">
        <f t="shared" si="21"/>
        <v>17550</v>
      </c>
      <c r="J116">
        <f t="shared" si="25"/>
        <v>0</v>
      </c>
      <c r="K116">
        <f t="shared" si="26"/>
        <v>0</v>
      </c>
      <c r="L116">
        <f t="shared" si="27"/>
        <v>0</v>
      </c>
      <c r="M116" s="54" t="str">
        <f t="shared" si="22"/>
        <v/>
      </c>
      <c r="N116" s="54" t="str">
        <f t="shared" si="23"/>
        <v/>
      </c>
    </row>
    <row r="117" spans="1:14" x14ac:dyDescent="0.35">
      <c r="A117" s="58"/>
      <c r="B117" s="67"/>
      <c r="C117" s="67"/>
      <c r="D117" s="24"/>
      <c r="F117" s="54">
        <f t="shared" si="24"/>
        <v>84</v>
      </c>
      <c r="G117" s="106">
        <f t="shared" si="19"/>
        <v>18000</v>
      </c>
      <c r="H117" s="66">
        <f t="shared" si="20"/>
        <v>18000</v>
      </c>
      <c r="I117" s="107">
        <f t="shared" si="21"/>
        <v>18000</v>
      </c>
      <c r="J117">
        <f t="shared" si="25"/>
        <v>0</v>
      </c>
      <c r="K117">
        <f t="shared" si="26"/>
        <v>0</v>
      </c>
      <c r="L117">
        <f t="shared" si="27"/>
        <v>0</v>
      </c>
      <c r="M117" s="54" t="str">
        <f t="shared" si="22"/>
        <v/>
      </c>
      <c r="N117" s="54" t="str">
        <f t="shared" si="23"/>
        <v/>
      </c>
    </row>
    <row r="118" spans="1:14" x14ac:dyDescent="0.35">
      <c r="A118" s="58"/>
      <c r="B118" s="67"/>
      <c r="C118" s="67"/>
      <c r="D118" s="24"/>
      <c r="F118" s="54">
        <f t="shared" si="24"/>
        <v>85</v>
      </c>
      <c r="G118" s="106">
        <f t="shared" si="19"/>
        <v>18450</v>
      </c>
      <c r="H118" s="66">
        <f t="shared" si="20"/>
        <v>18450</v>
      </c>
      <c r="I118" s="107">
        <f t="shared" si="21"/>
        <v>18450</v>
      </c>
      <c r="J118">
        <f t="shared" si="25"/>
        <v>0</v>
      </c>
      <c r="K118">
        <f t="shared" si="26"/>
        <v>0</v>
      </c>
      <c r="L118">
        <f t="shared" si="27"/>
        <v>0</v>
      </c>
      <c r="M118" s="54" t="str">
        <f t="shared" si="22"/>
        <v/>
      </c>
      <c r="N118" s="54" t="str">
        <f t="shared" si="23"/>
        <v/>
      </c>
    </row>
    <row r="119" spans="1:14" x14ac:dyDescent="0.35">
      <c r="A119" s="58"/>
      <c r="B119" s="67"/>
      <c r="C119" s="67"/>
      <c r="D119" s="24"/>
      <c r="F119" s="54">
        <f t="shared" si="24"/>
        <v>86</v>
      </c>
      <c r="G119" s="106">
        <f t="shared" si="19"/>
        <v>18900</v>
      </c>
      <c r="H119" s="66">
        <f t="shared" si="20"/>
        <v>18900</v>
      </c>
      <c r="I119" s="107">
        <f t="shared" si="21"/>
        <v>18900</v>
      </c>
      <c r="J119">
        <f t="shared" si="25"/>
        <v>0</v>
      </c>
      <c r="K119">
        <f t="shared" si="26"/>
        <v>0</v>
      </c>
      <c r="L119">
        <f t="shared" si="27"/>
        <v>0</v>
      </c>
      <c r="M119" s="54" t="str">
        <f t="shared" si="22"/>
        <v/>
      </c>
      <c r="N119" s="54" t="str">
        <f t="shared" si="23"/>
        <v/>
      </c>
    </row>
    <row r="120" spans="1:14" x14ac:dyDescent="0.35">
      <c r="A120" s="58"/>
      <c r="B120" s="67"/>
      <c r="C120" s="67"/>
      <c r="D120" s="24"/>
      <c r="F120" s="54">
        <f t="shared" si="24"/>
        <v>87</v>
      </c>
      <c r="G120" s="106">
        <f t="shared" si="19"/>
        <v>19350</v>
      </c>
      <c r="H120" s="66">
        <f t="shared" si="20"/>
        <v>19350</v>
      </c>
      <c r="I120" s="107">
        <f t="shared" si="21"/>
        <v>19350</v>
      </c>
      <c r="J120">
        <f t="shared" si="25"/>
        <v>0</v>
      </c>
      <c r="K120">
        <f t="shared" si="26"/>
        <v>0</v>
      </c>
      <c r="L120">
        <f t="shared" si="27"/>
        <v>0</v>
      </c>
      <c r="M120" s="54" t="str">
        <f t="shared" si="22"/>
        <v/>
      </c>
      <c r="N120" s="54" t="str">
        <f t="shared" si="23"/>
        <v/>
      </c>
    </row>
    <row r="121" spans="1:14" x14ac:dyDescent="0.35">
      <c r="A121" s="58"/>
      <c r="B121" s="67"/>
      <c r="C121" s="67"/>
      <c r="D121" s="24"/>
      <c r="F121" s="54">
        <f t="shared" si="24"/>
        <v>88</v>
      </c>
      <c r="G121" s="106">
        <f t="shared" si="19"/>
        <v>19800</v>
      </c>
      <c r="H121" s="66">
        <f t="shared" si="20"/>
        <v>19800</v>
      </c>
      <c r="I121" s="107">
        <f t="shared" si="21"/>
        <v>19800</v>
      </c>
      <c r="J121">
        <f t="shared" si="25"/>
        <v>0</v>
      </c>
      <c r="K121">
        <f t="shared" si="26"/>
        <v>0</v>
      </c>
      <c r="L121">
        <f t="shared" si="27"/>
        <v>0</v>
      </c>
      <c r="M121" s="54" t="str">
        <f t="shared" si="22"/>
        <v/>
      </c>
      <c r="N121" s="54" t="str">
        <f t="shared" si="23"/>
        <v/>
      </c>
    </row>
    <row r="122" spans="1:14" x14ac:dyDescent="0.35">
      <c r="A122" s="58"/>
      <c r="B122" s="67"/>
      <c r="C122" s="67"/>
      <c r="D122" s="24"/>
      <c r="F122" s="54">
        <f t="shared" si="24"/>
        <v>89</v>
      </c>
      <c r="G122" s="106">
        <f t="shared" si="19"/>
        <v>450</v>
      </c>
      <c r="H122" s="66">
        <f t="shared" si="20"/>
        <v>450</v>
      </c>
      <c r="I122" s="107">
        <f t="shared" si="21"/>
        <v>450</v>
      </c>
      <c r="J122">
        <f t="shared" si="25"/>
        <v>1</v>
      </c>
      <c r="K122">
        <f t="shared" si="26"/>
        <v>1</v>
      </c>
      <c r="L122">
        <f t="shared" si="27"/>
        <v>1</v>
      </c>
      <c r="M122" s="54">
        <f t="shared" si="22"/>
        <v>1</v>
      </c>
      <c r="N122" s="54">
        <f t="shared" si="23"/>
        <v>185</v>
      </c>
    </row>
    <row r="123" spans="1:14" x14ac:dyDescent="0.35">
      <c r="A123" s="58"/>
      <c r="B123" s="67"/>
      <c r="C123" s="67"/>
      <c r="D123" s="24"/>
      <c r="F123" s="54">
        <f t="shared" si="24"/>
        <v>90</v>
      </c>
      <c r="G123" s="106">
        <f t="shared" si="19"/>
        <v>900</v>
      </c>
      <c r="H123" s="66">
        <f t="shared" si="20"/>
        <v>900</v>
      </c>
      <c r="I123" s="107">
        <f t="shared" si="21"/>
        <v>900</v>
      </c>
      <c r="J123">
        <f t="shared" si="25"/>
        <v>0</v>
      </c>
      <c r="K123">
        <f t="shared" si="26"/>
        <v>0</v>
      </c>
      <c r="L123">
        <f t="shared" si="27"/>
        <v>0</v>
      </c>
      <c r="M123" s="54" t="str">
        <f t="shared" si="22"/>
        <v/>
      </c>
      <c r="N123" s="54" t="str">
        <f t="shared" si="23"/>
        <v/>
      </c>
    </row>
    <row r="124" spans="1:14" x14ac:dyDescent="0.35">
      <c r="A124" s="58"/>
      <c r="B124" s="67"/>
      <c r="C124" s="67"/>
      <c r="D124" s="24"/>
      <c r="F124" s="54">
        <f t="shared" si="24"/>
        <v>91</v>
      </c>
      <c r="G124" s="106">
        <f t="shared" si="19"/>
        <v>1350</v>
      </c>
      <c r="H124" s="66">
        <f t="shared" si="20"/>
        <v>1350</v>
      </c>
      <c r="I124" s="107">
        <f t="shared" si="21"/>
        <v>1350</v>
      </c>
      <c r="J124">
        <f t="shared" si="25"/>
        <v>0</v>
      </c>
      <c r="K124">
        <f t="shared" si="26"/>
        <v>0</v>
      </c>
      <c r="L124">
        <f t="shared" si="27"/>
        <v>0</v>
      </c>
      <c r="M124" s="54" t="str">
        <f t="shared" si="22"/>
        <v/>
      </c>
      <c r="N124" s="54" t="str">
        <f t="shared" si="23"/>
        <v/>
      </c>
    </row>
    <row r="125" spans="1:14" x14ac:dyDescent="0.35">
      <c r="A125" s="58"/>
      <c r="B125" s="67"/>
      <c r="C125" s="67"/>
      <c r="D125" s="24"/>
      <c r="F125" s="54">
        <f t="shared" si="24"/>
        <v>92</v>
      </c>
      <c r="G125" s="106">
        <f t="shared" si="19"/>
        <v>1800</v>
      </c>
      <c r="H125" s="66">
        <f t="shared" si="20"/>
        <v>1800</v>
      </c>
      <c r="I125" s="107">
        <f t="shared" si="21"/>
        <v>1800</v>
      </c>
      <c r="J125">
        <f t="shared" si="25"/>
        <v>0</v>
      </c>
      <c r="K125">
        <f t="shared" si="26"/>
        <v>0</v>
      </c>
      <c r="L125">
        <f t="shared" si="27"/>
        <v>0</v>
      </c>
      <c r="M125" s="54" t="str">
        <f t="shared" si="22"/>
        <v/>
      </c>
      <c r="N125" s="54" t="str">
        <f t="shared" si="23"/>
        <v/>
      </c>
    </row>
    <row r="126" spans="1:14" x14ac:dyDescent="0.35">
      <c r="A126" s="58"/>
      <c r="B126" s="67"/>
      <c r="C126" s="67"/>
      <c r="D126" s="24"/>
      <c r="F126" s="54">
        <f t="shared" si="24"/>
        <v>93</v>
      </c>
      <c r="G126" s="106">
        <f t="shared" si="19"/>
        <v>2250</v>
      </c>
      <c r="H126" s="66">
        <f t="shared" si="20"/>
        <v>2250</v>
      </c>
      <c r="I126" s="107">
        <f t="shared" si="21"/>
        <v>2250</v>
      </c>
      <c r="J126">
        <f t="shared" si="25"/>
        <v>0</v>
      </c>
      <c r="K126">
        <f t="shared" si="26"/>
        <v>0</v>
      </c>
      <c r="L126">
        <f t="shared" si="27"/>
        <v>0</v>
      </c>
      <c r="M126" s="54" t="str">
        <f t="shared" si="22"/>
        <v/>
      </c>
      <c r="N126" s="54" t="str">
        <f t="shared" si="23"/>
        <v/>
      </c>
    </row>
    <row r="127" spans="1:14" x14ac:dyDescent="0.35">
      <c r="A127" s="58"/>
      <c r="B127" s="67"/>
      <c r="C127" s="24"/>
      <c r="F127" s="54">
        <f t="shared" si="24"/>
        <v>94</v>
      </c>
      <c r="G127" s="106">
        <f t="shared" si="19"/>
        <v>2700</v>
      </c>
      <c r="H127" s="66">
        <f t="shared" si="20"/>
        <v>2700</v>
      </c>
      <c r="I127" s="107">
        <f t="shared" si="21"/>
        <v>2700</v>
      </c>
      <c r="J127">
        <f t="shared" si="25"/>
        <v>0</v>
      </c>
      <c r="K127">
        <f t="shared" si="26"/>
        <v>0</v>
      </c>
      <c r="L127">
        <f t="shared" si="27"/>
        <v>0</v>
      </c>
      <c r="M127" s="54" t="str">
        <f t="shared" si="22"/>
        <v/>
      </c>
      <c r="N127" s="54" t="str">
        <f t="shared" si="23"/>
        <v/>
      </c>
    </row>
    <row r="128" spans="1:14" x14ac:dyDescent="0.35">
      <c r="A128" s="58"/>
      <c r="B128" s="67"/>
      <c r="C128" s="24"/>
      <c r="F128" s="54">
        <f t="shared" si="24"/>
        <v>95</v>
      </c>
      <c r="G128" s="106">
        <f t="shared" si="19"/>
        <v>3150</v>
      </c>
      <c r="H128" s="66">
        <f t="shared" si="20"/>
        <v>3150</v>
      </c>
      <c r="I128" s="107">
        <f t="shared" si="21"/>
        <v>3150</v>
      </c>
      <c r="J128">
        <f t="shared" si="25"/>
        <v>0</v>
      </c>
      <c r="K128">
        <f t="shared" si="26"/>
        <v>0</v>
      </c>
      <c r="L128">
        <f t="shared" si="27"/>
        <v>0</v>
      </c>
      <c r="M128" s="54" t="str">
        <f t="shared" si="22"/>
        <v/>
      </c>
      <c r="N128" s="54" t="str">
        <f t="shared" si="23"/>
        <v/>
      </c>
    </row>
    <row r="129" spans="1:14" x14ac:dyDescent="0.35">
      <c r="A129" s="58"/>
      <c r="B129" s="67"/>
      <c r="C129" s="24"/>
      <c r="F129" s="54">
        <f t="shared" si="24"/>
        <v>96</v>
      </c>
      <c r="G129" s="106">
        <f t="shared" si="19"/>
        <v>3600</v>
      </c>
      <c r="H129" s="66">
        <f t="shared" si="20"/>
        <v>3600</v>
      </c>
      <c r="I129" s="107">
        <f t="shared" si="21"/>
        <v>3600</v>
      </c>
      <c r="J129">
        <f t="shared" si="25"/>
        <v>0</v>
      </c>
      <c r="K129">
        <f t="shared" si="26"/>
        <v>0</v>
      </c>
      <c r="L129">
        <f t="shared" si="27"/>
        <v>0</v>
      </c>
      <c r="M129" s="54" t="str">
        <f t="shared" si="22"/>
        <v/>
      </c>
      <c r="N129" s="54" t="str">
        <f t="shared" si="23"/>
        <v/>
      </c>
    </row>
    <row r="130" spans="1:14" x14ac:dyDescent="0.35">
      <c r="A130" s="58"/>
      <c r="B130" s="67"/>
      <c r="C130" s="24"/>
      <c r="F130" s="54">
        <f t="shared" si="24"/>
        <v>97</v>
      </c>
      <c r="G130" s="106">
        <f t="shared" si="19"/>
        <v>4050</v>
      </c>
      <c r="H130" s="66">
        <f t="shared" si="20"/>
        <v>4050</v>
      </c>
      <c r="I130" s="107">
        <f t="shared" si="21"/>
        <v>4050</v>
      </c>
      <c r="J130">
        <f t="shared" si="25"/>
        <v>0</v>
      </c>
      <c r="K130">
        <f t="shared" si="26"/>
        <v>0</v>
      </c>
      <c r="L130">
        <f t="shared" si="27"/>
        <v>0</v>
      </c>
      <c r="M130" s="54" t="str">
        <f t="shared" si="22"/>
        <v/>
      </c>
      <c r="N130" s="54" t="str">
        <f t="shared" si="23"/>
        <v/>
      </c>
    </row>
    <row r="131" spans="1:14" x14ac:dyDescent="0.35">
      <c r="A131" s="58"/>
      <c r="B131" s="67"/>
      <c r="C131" s="24"/>
      <c r="F131" s="54">
        <f t="shared" si="24"/>
        <v>98</v>
      </c>
      <c r="G131" s="106">
        <f t="shared" si="19"/>
        <v>4500</v>
      </c>
      <c r="H131" s="66">
        <f t="shared" si="20"/>
        <v>4500</v>
      </c>
      <c r="I131" s="107">
        <f t="shared" si="21"/>
        <v>4500</v>
      </c>
      <c r="J131">
        <f t="shared" si="25"/>
        <v>0</v>
      </c>
      <c r="K131">
        <f t="shared" si="26"/>
        <v>0</v>
      </c>
      <c r="L131">
        <f t="shared" si="27"/>
        <v>0</v>
      </c>
      <c r="M131" s="54" t="str">
        <f t="shared" si="22"/>
        <v/>
      </c>
      <c r="N131" s="54" t="str">
        <f t="shared" si="23"/>
        <v/>
      </c>
    </row>
    <row r="132" spans="1:14" x14ac:dyDescent="0.35">
      <c r="A132" s="58"/>
      <c r="B132" s="67"/>
      <c r="C132" s="24"/>
      <c r="F132" s="54">
        <f t="shared" si="24"/>
        <v>99</v>
      </c>
      <c r="G132" s="106">
        <f t="shared" si="19"/>
        <v>4950</v>
      </c>
      <c r="H132" s="66">
        <f t="shared" si="20"/>
        <v>4950</v>
      </c>
      <c r="I132" s="107">
        <f t="shared" si="21"/>
        <v>4950</v>
      </c>
      <c r="J132">
        <f t="shared" si="25"/>
        <v>0</v>
      </c>
      <c r="K132">
        <f t="shared" si="26"/>
        <v>0</v>
      </c>
      <c r="L132">
        <f t="shared" si="27"/>
        <v>0</v>
      </c>
      <c r="M132" s="54" t="str">
        <f t="shared" si="22"/>
        <v/>
      </c>
      <c r="N132" s="54" t="str">
        <f t="shared" si="23"/>
        <v/>
      </c>
    </row>
    <row r="133" spans="1:14" x14ac:dyDescent="0.35">
      <c r="A133" s="58"/>
      <c r="B133" s="67"/>
      <c r="C133" s="24"/>
      <c r="F133" s="54">
        <f t="shared" si="24"/>
        <v>100</v>
      </c>
      <c r="G133" s="106">
        <f t="shared" si="19"/>
        <v>5400</v>
      </c>
      <c r="H133" s="66">
        <f t="shared" si="20"/>
        <v>5400</v>
      </c>
      <c r="I133" s="107">
        <f t="shared" si="21"/>
        <v>5400</v>
      </c>
      <c r="J133">
        <f t="shared" si="25"/>
        <v>0</v>
      </c>
      <c r="K133">
        <f t="shared" si="26"/>
        <v>0</v>
      </c>
      <c r="L133">
        <f t="shared" si="27"/>
        <v>0</v>
      </c>
      <c r="M133" s="54" t="str">
        <f t="shared" si="22"/>
        <v/>
      </c>
      <c r="N133" s="54" t="str">
        <f t="shared" si="23"/>
        <v/>
      </c>
    </row>
    <row r="134" spans="1:14" x14ac:dyDescent="0.35">
      <c r="A134" s="58"/>
      <c r="B134" s="67"/>
      <c r="C134" s="24"/>
      <c r="F134" s="54">
        <f t="shared" si="24"/>
        <v>101</v>
      </c>
      <c r="G134" s="106">
        <f t="shared" si="19"/>
        <v>5850</v>
      </c>
      <c r="H134" s="66">
        <f t="shared" si="20"/>
        <v>5850</v>
      </c>
      <c r="I134" s="107">
        <f t="shared" si="21"/>
        <v>5850</v>
      </c>
      <c r="J134">
        <f t="shared" si="25"/>
        <v>0</v>
      </c>
      <c r="K134">
        <f t="shared" si="26"/>
        <v>0</v>
      </c>
      <c r="L134">
        <f t="shared" si="27"/>
        <v>0</v>
      </c>
      <c r="M134" s="54" t="str">
        <f t="shared" si="22"/>
        <v/>
      </c>
      <c r="N134" s="54" t="str">
        <f t="shared" si="23"/>
        <v/>
      </c>
    </row>
    <row r="135" spans="1:14" x14ac:dyDescent="0.35">
      <c r="A135" s="58"/>
      <c r="B135" s="67"/>
      <c r="C135" s="24"/>
      <c r="F135" s="54">
        <f t="shared" si="24"/>
        <v>102</v>
      </c>
      <c r="G135" s="106">
        <f t="shared" si="19"/>
        <v>6300</v>
      </c>
      <c r="H135" s="66">
        <f t="shared" si="20"/>
        <v>6300</v>
      </c>
      <c r="I135" s="107">
        <f t="shared" si="21"/>
        <v>6300</v>
      </c>
      <c r="J135">
        <f t="shared" si="25"/>
        <v>0</v>
      </c>
      <c r="K135">
        <f t="shared" si="26"/>
        <v>0</v>
      </c>
      <c r="L135">
        <f t="shared" si="27"/>
        <v>0</v>
      </c>
      <c r="M135" s="54" t="str">
        <f t="shared" si="22"/>
        <v/>
      </c>
      <c r="N135" s="54" t="str">
        <f t="shared" si="23"/>
        <v/>
      </c>
    </row>
    <row r="136" spans="1:14" x14ac:dyDescent="0.35">
      <c r="A136" s="58"/>
      <c r="B136" s="67"/>
      <c r="C136" s="24"/>
      <c r="F136" s="54">
        <f t="shared" si="24"/>
        <v>103</v>
      </c>
      <c r="G136" s="106">
        <f t="shared" si="19"/>
        <v>6750</v>
      </c>
      <c r="H136" s="66">
        <f t="shared" si="20"/>
        <v>6750</v>
      </c>
      <c r="I136" s="107">
        <f t="shared" si="21"/>
        <v>6750</v>
      </c>
      <c r="J136">
        <f t="shared" si="25"/>
        <v>0</v>
      </c>
      <c r="K136">
        <f t="shared" si="26"/>
        <v>0</v>
      </c>
      <c r="L136">
        <f t="shared" si="27"/>
        <v>0</v>
      </c>
      <c r="M136" s="54" t="str">
        <f t="shared" si="22"/>
        <v/>
      </c>
      <c r="N136" s="54" t="str">
        <f t="shared" si="23"/>
        <v/>
      </c>
    </row>
    <row r="137" spans="1:14" x14ac:dyDescent="0.35">
      <c r="A137" s="58"/>
      <c r="B137" s="67"/>
      <c r="C137" s="24"/>
      <c r="F137" s="54">
        <f t="shared" si="24"/>
        <v>104</v>
      </c>
      <c r="G137" s="106">
        <f t="shared" si="19"/>
        <v>7200</v>
      </c>
      <c r="H137" s="66">
        <f t="shared" si="20"/>
        <v>7200</v>
      </c>
      <c r="I137" s="107">
        <f t="shared" si="21"/>
        <v>7200</v>
      </c>
      <c r="J137">
        <f t="shared" si="25"/>
        <v>0</v>
      </c>
      <c r="K137">
        <f t="shared" si="26"/>
        <v>0</v>
      </c>
      <c r="L137">
        <f t="shared" si="27"/>
        <v>0</v>
      </c>
      <c r="M137" s="54" t="str">
        <f t="shared" si="22"/>
        <v/>
      </c>
      <c r="N137" s="54" t="str">
        <f t="shared" si="23"/>
        <v/>
      </c>
    </row>
    <row r="138" spans="1:14" x14ac:dyDescent="0.35">
      <c r="A138" s="58"/>
      <c r="B138" s="67"/>
      <c r="C138" s="24"/>
      <c r="F138" s="54">
        <f t="shared" si="24"/>
        <v>105</v>
      </c>
      <c r="G138" s="106">
        <f t="shared" si="19"/>
        <v>7650</v>
      </c>
      <c r="H138" s="66">
        <f t="shared" si="20"/>
        <v>7650</v>
      </c>
      <c r="I138" s="107">
        <f t="shared" si="21"/>
        <v>7650</v>
      </c>
      <c r="J138">
        <f t="shared" si="25"/>
        <v>0</v>
      </c>
      <c r="K138">
        <f t="shared" si="26"/>
        <v>0</v>
      </c>
      <c r="L138">
        <f t="shared" si="27"/>
        <v>0</v>
      </c>
      <c r="M138" s="54" t="str">
        <f t="shared" si="22"/>
        <v/>
      </c>
      <c r="N138" s="54" t="str">
        <f t="shared" si="23"/>
        <v/>
      </c>
    </row>
    <row r="139" spans="1:14" x14ac:dyDescent="0.35">
      <c r="A139" s="58"/>
      <c r="B139" s="67"/>
      <c r="C139" s="24"/>
      <c r="F139" s="54">
        <f t="shared" si="24"/>
        <v>106</v>
      </c>
      <c r="G139" s="106">
        <f t="shared" si="19"/>
        <v>8100</v>
      </c>
      <c r="H139" s="66">
        <f t="shared" si="20"/>
        <v>8100</v>
      </c>
      <c r="I139" s="107">
        <f t="shared" si="21"/>
        <v>8100</v>
      </c>
      <c r="J139">
        <f t="shared" si="25"/>
        <v>0</v>
      </c>
      <c r="K139">
        <f t="shared" si="26"/>
        <v>0</v>
      </c>
      <c r="L139">
        <f t="shared" si="27"/>
        <v>0</v>
      </c>
      <c r="M139" s="54" t="str">
        <f t="shared" si="22"/>
        <v/>
      </c>
      <c r="N139" s="54" t="str">
        <f t="shared" si="23"/>
        <v/>
      </c>
    </row>
    <row r="140" spans="1:14" x14ac:dyDescent="0.35">
      <c r="A140" s="58"/>
      <c r="B140" s="67"/>
      <c r="C140" s="24"/>
      <c r="F140" s="54">
        <f t="shared" si="24"/>
        <v>107</v>
      </c>
      <c r="G140" s="106">
        <f t="shared" si="19"/>
        <v>8550</v>
      </c>
      <c r="H140" s="66">
        <f t="shared" si="20"/>
        <v>8550</v>
      </c>
      <c r="I140" s="107">
        <f t="shared" si="21"/>
        <v>8550</v>
      </c>
      <c r="J140">
        <f t="shared" si="25"/>
        <v>0</v>
      </c>
      <c r="K140">
        <f t="shared" si="26"/>
        <v>0</v>
      </c>
      <c r="L140">
        <f t="shared" si="27"/>
        <v>0</v>
      </c>
      <c r="M140" s="54" t="str">
        <f t="shared" si="22"/>
        <v/>
      </c>
      <c r="N140" s="54" t="str">
        <f t="shared" si="23"/>
        <v/>
      </c>
    </row>
    <row r="141" spans="1:14" x14ac:dyDescent="0.35">
      <c r="A141" s="58"/>
      <c r="B141" s="67"/>
      <c r="C141" s="24"/>
      <c r="F141" s="54">
        <f t="shared" si="24"/>
        <v>108</v>
      </c>
      <c r="G141" s="106">
        <f t="shared" si="19"/>
        <v>9000</v>
      </c>
      <c r="H141" s="66">
        <f t="shared" si="20"/>
        <v>9000</v>
      </c>
      <c r="I141" s="107">
        <f t="shared" si="21"/>
        <v>9000</v>
      </c>
      <c r="J141">
        <f t="shared" si="25"/>
        <v>0</v>
      </c>
      <c r="K141">
        <f t="shared" si="26"/>
        <v>0</v>
      </c>
      <c r="L141">
        <f t="shared" si="27"/>
        <v>0</v>
      </c>
      <c r="M141" s="54" t="str">
        <f t="shared" si="22"/>
        <v/>
      </c>
      <c r="N141" s="54" t="str">
        <f t="shared" si="23"/>
        <v/>
      </c>
    </row>
    <row r="142" spans="1:14" x14ac:dyDescent="0.35">
      <c r="A142" s="58"/>
      <c r="B142" s="67"/>
      <c r="C142" s="24"/>
      <c r="F142" s="54">
        <f t="shared" si="24"/>
        <v>109</v>
      </c>
      <c r="G142" s="106">
        <f t="shared" si="19"/>
        <v>9450</v>
      </c>
      <c r="H142" s="66">
        <f t="shared" si="20"/>
        <v>9450</v>
      </c>
      <c r="I142" s="107">
        <f t="shared" si="21"/>
        <v>9450</v>
      </c>
      <c r="J142">
        <f t="shared" si="25"/>
        <v>0</v>
      </c>
      <c r="K142">
        <f t="shared" si="26"/>
        <v>0</v>
      </c>
      <c r="L142">
        <f t="shared" si="27"/>
        <v>0</v>
      </c>
      <c r="M142" s="54" t="str">
        <f t="shared" si="22"/>
        <v/>
      </c>
      <c r="N142" s="54" t="str">
        <f t="shared" si="23"/>
        <v/>
      </c>
    </row>
    <row r="143" spans="1:14" x14ac:dyDescent="0.35">
      <c r="A143" s="58"/>
      <c r="B143" s="67"/>
      <c r="C143" s="24"/>
      <c r="F143" s="54">
        <f t="shared" si="24"/>
        <v>110</v>
      </c>
      <c r="G143" s="106">
        <f t="shared" si="19"/>
        <v>9900</v>
      </c>
      <c r="H143" s="66">
        <f t="shared" si="20"/>
        <v>9900</v>
      </c>
      <c r="I143" s="107">
        <f t="shared" si="21"/>
        <v>9900</v>
      </c>
      <c r="J143">
        <f t="shared" si="25"/>
        <v>0</v>
      </c>
      <c r="K143">
        <f t="shared" si="26"/>
        <v>0</v>
      </c>
      <c r="L143">
        <f t="shared" si="27"/>
        <v>0</v>
      </c>
      <c r="M143" s="54" t="str">
        <f t="shared" si="22"/>
        <v/>
      </c>
      <c r="N143" s="54" t="str">
        <f t="shared" si="23"/>
        <v/>
      </c>
    </row>
    <row r="144" spans="1:14" x14ac:dyDescent="0.35">
      <c r="A144" s="58"/>
      <c r="B144" s="67"/>
      <c r="C144" s="24"/>
      <c r="F144" s="54">
        <f t="shared" si="24"/>
        <v>111</v>
      </c>
      <c r="G144" s="106">
        <f t="shared" si="19"/>
        <v>10350</v>
      </c>
      <c r="H144" s="66">
        <f t="shared" si="20"/>
        <v>10350</v>
      </c>
      <c r="I144" s="107">
        <f t="shared" si="21"/>
        <v>10350</v>
      </c>
      <c r="J144">
        <f t="shared" si="25"/>
        <v>0</v>
      </c>
      <c r="K144">
        <f t="shared" si="26"/>
        <v>0</v>
      </c>
      <c r="L144">
        <f t="shared" si="27"/>
        <v>0</v>
      </c>
      <c r="M144" s="54" t="str">
        <f t="shared" si="22"/>
        <v/>
      </c>
      <c r="N144" s="54" t="str">
        <f t="shared" si="23"/>
        <v/>
      </c>
    </row>
    <row r="145" spans="1:14" x14ac:dyDescent="0.35">
      <c r="A145" s="58"/>
      <c r="B145" s="67"/>
      <c r="C145" s="24"/>
      <c r="F145" s="54">
        <f t="shared" si="24"/>
        <v>112</v>
      </c>
      <c r="G145" s="106">
        <f t="shared" si="19"/>
        <v>10800</v>
      </c>
      <c r="H145" s="66">
        <f t="shared" si="20"/>
        <v>10800</v>
      </c>
      <c r="I145" s="107">
        <f t="shared" si="21"/>
        <v>10800</v>
      </c>
      <c r="J145">
        <f t="shared" si="25"/>
        <v>0</v>
      </c>
      <c r="K145">
        <f t="shared" si="26"/>
        <v>0</v>
      </c>
      <c r="L145">
        <f t="shared" si="27"/>
        <v>0</v>
      </c>
      <c r="M145" s="54" t="str">
        <f t="shared" si="22"/>
        <v/>
      </c>
      <c r="N145" s="54" t="str">
        <f t="shared" si="23"/>
        <v/>
      </c>
    </row>
    <row r="146" spans="1:14" x14ac:dyDescent="0.35">
      <c r="A146" s="58"/>
      <c r="B146" s="67"/>
      <c r="C146" s="24"/>
      <c r="F146" s="54">
        <f t="shared" si="24"/>
        <v>113</v>
      </c>
      <c r="G146" s="106">
        <f t="shared" si="19"/>
        <v>11250</v>
      </c>
      <c r="H146" s="66">
        <f t="shared" si="20"/>
        <v>11250</v>
      </c>
      <c r="I146" s="107">
        <f t="shared" si="21"/>
        <v>11250</v>
      </c>
      <c r="J146">
        <f t="shared" si="25"/>
        <v>0</v>
      </c>
      <c r="K146">
        <f t="shared" si="26"/>
        <v>0</v>
      </c>
      <c r="L146">
        <f t="shared" si="27"/>
        <v>0</v>
      </c>
      <c r="M146" s="54" t="str">
        <f t="shared" si="22"/>
        <v/>
      </c>
      <c r="N146" s="54" t="str">
        <f t="shared" si="23"/>
        <v/>
      </c>
    </row>
    <row r="147" spans="1:14" x14ac:dyDescent="0.35">
      <c r="A147" s="58"/>
      <c r="B147" s="67"/>
      <c r="C147" s="24"/>
      <c r="F147" s="54">
        <f t="shared" si="24"/>
        <v>114</v>
      </c>
      <c r="G147" s="106">
        <f t="shared" si="19"/>
        <v>11700</v>
      </c>
      <c r="H147" s="66">
        <f t="shared" si="20"/>
        <v>11700</v>
      </c>
      <c r="I147" s="107">
        <f t="shared" si="21"/>
        <v>11700</v>
      </c>
      <c r="J147">
        <f t="shared" si="25"/>
        <v>0</v>
      </c>
      <c r="K147">
        <f t="shared" si="26"/>
        <v>0</v>
      </c>
      <c r="L147">
        <f t="shared" si="27"/>
        <v>0</v>
      </c>
      <c r="M147" s="54" t="str">
        <f t="shared" si="22"/>
        <v/>
      </c>
      <c r="N147" s="54" t="str">
        <f t="shared" si="23"/>
        <v/>
      </c>
    </row>
    <row r="148" spans="1:14" x14ac:dyDescent="0.35">
      <c r="A148" s="58"/>
      <c r="B148" s="67"/>
      <c r="C148" s="24"/>
      <c r="F148" s="54">
        <f t="shared" si="24"/>
        <v>115</v>
      </c>
      <c r="G148" s="106">
        <f t="shared" si="19"/>
        <v>12150</v>
      </c>
      <c r="H148" s="66">
        <f t="shared" si="20"/>
        <v>12150</v>
      </c>
      <c r="I148" s="107">
        <f t="shared" si="21"/>
        <v>12150</v>
      </c>
      <c r="J148">
        <f t="shared" si="25"/>
        <v>0</v>
      </c>
      <c r="K148">
        <f t="shared" si="26"/>
        <v>0</v>
      </c>
      <c r="L148">
        <f t="shared" si="27"/>
        <v>0</v>
      </c>
      <c r="M148" s="54" t="str">
        <f t="shared" si="22"/>
        <v/>
      </c>
      <c r="N148" s="54" t="str">
        <f t="shared" si="23"/>
        <v/>
      </c>
    </row>
    <row r="149" spans="1:14" x14ac:dyDescent="0.35">
      <c r="A149" s="58"/>
      <c r="B149" s="67"/>
      <c r="C149" s="24"/>
      <c r="F149" s="54">
        <f t="shared" si="24"/>
        <v>116</v>
      </c>
      <c r="G149" s="106">
        <f t="shared" si="19"/>
        <v>12600</v>
      </c>
      <c r="H149" s="66">
        <f t="shared" si="20"/>
        <v>12600</v>
      </c>
      <c r="I149" s="107">
        <f t="shared" si="21"/>
        <v>12600</v>
      </c>
      <c r="J149">
        <f t="shared" si="25"/>
        <v>0</v>
      </c>
      <c r="K149">
        <f t="shared" si="26"/>
        <v>0</v>
      </c>
      <c r="L149">
        <f t="shared" si="27"/>
        <v>0</v>
      </c>
      <c r="M149" s="54" t="str">
        <f t="shared" si="22"/>
        <v/>
      </c>
      <c r="N149" s="54" t="str">
        <f t="shared" si="23"/>
        <v/>
      </c>
    </row>
    <row r="150" spans="1:14" x14ac:dyDescent="0.35">
      <c r="A150" s="58"/>
      <c r="B150" s="67"/>
      <c r="C150" s="24"/>
      <c r="F150" s="54">
        <f t="shared" si="24"/>
        <v>117</v>
      </c>
      <c r="G150" s="106">
        <f t="shared" si="19"/>
        <v>13050</v>
      </c>
      <c r="H150" s="66">
        <f t="shared" si="20"/>
        <v>13050</v>
      </c>
      <c r="I150" s="107">
        <f t="shared" si="21"/>
        <v>13050</v>
      </c>
      <c r="J150">
        <f t="shared" si="25"/>
        <v>0</v>
      </c>
      <c r="K150">
        <f t="shared" si="26"/>
        <v>0</v>
      </c>
      <c r="L150">
        <f t="shared" si="27"/>
        <v>0</v>
      </c>
      <c r="M150" s="54" t="str">
        <f t="shared" si="22"/>
        <v/>
      </c>
      <c r="N150" s="54" t="str">
        <f t="shared" si="23"/>
        <v/>
      </c>
    </row>
    <row r="151" spans="1:14" x14ac:dyDescent="0.35">
      <c r="A151" s="58"/>
      <c r="B151" s="67"/>
      <c r="C151" s="24"/>
      <c r="F151" s="54">
        <f t="shared" si="24"/>
        <v>118</v>
      </c>
      <c r="G151" s="106">
        <f t="shared" si="19"/>
        <v>13500</v>
      </c>
      <c r="H151" s="66">
        <f t="shared" si="20"/>
        <v>13500</v>
      </c>
      <c r="I151" s="107">
        <f t="shared" si="21"/>
        <v>13500</v>
      </c>
      <c r="J151">
        <f t="shared" si="25"/>
        <v>0</v>
      </c>
      <c r="K151">
        <f t="shared" si="26"/>
        <v>0</v>
      </c>
      <c r="L151">
        <f t="shared" si="27"/>
        <v>0</v>
      </c>
      <c r="M151" s="54" t="str">
        <f t="shared" si="22"/>
        <v/>
      </c>
      <c r="N151" s="54" t="str">
        <f t="shared" si="23"/>
        <v/>
      </c>
    </row>
    <row r="152" spans="1:14" x14ac:dyDescent="0.35">
      <c r="A152" s="58"/>
      <c r="B152" s="67"/>
      <c r="C152" s="24"/>
      <c r="F152" s="54">
        <f t="shared" si="24"/>
        <v>119</v>
      </c>
      <c r="G152" s="106">
        <f t="shared" si="19"/>
        <v>13950</v>
      </c>
      <c r="H152" s="66">
        <f t="shared" si="20"/>
        <v>13950</v>
      </c>
      <c r="I152" s="107">
        <f t="shared" si="21"/>
        <v>13950</v>
      </c>
      <c r="J152">
        <f t="shared" si="25"/>
        <v>0</v>
      </c>
      <c r="K152">
        <f t="shared" si="26"/>
        <v>0</v>
      </c>
      <c r="L152">
        <f t="shared" si="27"/>
        <v>0</v>
      </c>
      <c r="M152" s="54" t="str">
        <f t="shared" si="22"/>
        <v/>
      </c>
      <c r="N152" s="54" t="str">
        <f t="shared" si="23"/>
        <v/>
      </c>
    </row>
    <row r="153" spans="1:14" x14ac:dyDescent="0.35">
      <c r="A153" s="58"/>
      <c r="B153" s="67"/>
      <c r="C153" s="24"/>
      <c r="F153" s="54">
        <f t="shared" si="24"/>
        <v>120</v>
      </c>
      <c r="G153" s="106">
        <f t="shared" si="19"/>
        <v>14400</v>
      </c>
      <c r="H153" s="66">
        <f t="shared" si="20"/>
        <v>14400</v>
      </c>
      <c r="I153" s="107">
        <f t="shared" si="21"/>
        <v>14400</v>
      </c>
      <c r="J153">
        <f t="shared" si="25"/>
        <v>0</v>
      </c>
      <c r="K153">
        <f t="shared" si="26"/>
        <v>0</v>
      </c>
      <c r="L153">
        <f t="shared" si="27"/>
        <v>0</v>
      </c>
      <c r="M153" s="54" t="str">
        <f t="shared" si="22"/>
        <v/>
      </c>
      <c r="N153" s="54" t="str">
        <f t="shared" si="23"/>
        <v/>
      </c>
    </row>
    <row r="154" spans="1:14" x14ac:dyDescent="0.35">
      <c r="A154" s="58"/>
      <c r="B154" s="67"/>
      <c r="C154" s="24"/>
      <c r="F154" s="54">
        <f t="shared" si="24"/>
        <v>121</v>
      </c>
      <c r="G154" s="106">
        <f t="shared" si="19"/>
        <v>14850</v>
      </c>
      <c r="H154" s="66">
        <f t="shared" si="20"/>
        <v>14850</v>
      </c>
      <c r="I154" s="107">
        <f t="shared" si="21"/>
        <v>14850</v>
      </c>
      <c r="J154">
        <f t="shared" si="25"/>
        <v>0</v>
      </c>
      <c r="K154">
        <f t="shared" si="26"/>
        <v>0</v>
      </c>
      <c r="L154">
        <f t="shared" si="27"/>
        <v>0</v>
      </c>
      <c r="M154" s="54" t="str">
        <f t="shared" si="22"/>
        <v/>
      </c>
      <c r="N154" s="54" t="str">
        <f t="shared" si="23"/>
        <v/>
      </c>
    </row>
    <row r="155" spans="1:14" x14ac:dyDescent="0.35">
      <c r="A155" s="58"/>
      <c r="B155" s="67"/>
      <c r="C155" s="24"/>
      <c r="F155" s="54">
        <f t="shared" si="24"/>
        <v>122</v>
      </c>
      <c r="G155" s="106">
        <f t="shared" si="19"/>
        <v>15300</v>
      </c>
      <c r="H155" s="66">
        <f t="shared" si="20"/>
        <v>15300</v>
      </c>
      <c r="I155" s="107">
        <f t="shared" si="21"/>
        <v>15300</v>
      </c>
      <c r="J155">
        <f t="shared" si="25"/>
        <v>0</v>
      </c>
      <c r="K155">
        <f t="shared" si="26"/>
        <v>0</v>
      </c>
      <c r="L155">
        <f t="shared" si="27"/>
        <v>0</v>
      </c>
      <c r="M155" s="54" t="str">
        <f t="shared" si="22"/>
        <v/>
      </c>
      <c r="N155" s="54" t="str">
        <f t="shared" si="23"/>
        <v/>
      </c>
    </row>
    <row r="156" spans="1:14" x14ac:dyDescent="0.35">
      <c r="A156" s="58"/>
      <c r="B156" s="67"/>
      <c r="C156" s="24"/>
      <c r="F156" s="54">
        <f t="shared" si="24"/>
        <v>123</v>
      </c>
      <c r="G156" s="106">
        <f t="shared" si="19"/>
        <v>15750</v>
      </c>
      <c r="H156" s="66">
        <f t="shared" si="20"/>
        <v>15750</v>
      </c>
      <c r="I156" s="107">
        <f t="shared" si="21"/>
        <v>15750</v>
      </c>
      <c r="J156">
        <f t="shared" si="25"/>
        <v>0</v>
      </c>
      <c r="K156">
        <f t="shared" si="26"/>
        <v>0</v>
      </c>
      <c r="L156">
        <f t="shared" si="27"/>
        <v>0</v>
      </c>
      <c r="M156" s="54" t="str">
        <f t="shared" si="22"/>
        <v/>
      </c>
      <c r="N156" s="54" t="str">
        <f t="shared" si="23"/>
        <v/>
      </c>
    </row>
    <row r="157" spans="1:14" x14ac:dyDescent="0.35">
      <c r="A157" s="58"/>
      <c r="B157" s="67"/>
      <c r="C157" s="24"/>
      <c r="F157" s="54">
        <f t="shared" si="24"/>
        <v>124</v>
      </c>
      <c r="G157" s="106">
        <f t="shared" si="19"/>
        <v>16200</v>
      </c>
      <c r="H157" s="66">
        <f t="shared" si="20"/>
        <v>16200</v>
      </c>
      <c r="I157" s="107">
        <f t="shared" si="21"/>
        <v>16200</v>
      </c>
      <c r="J157">
        <f t="shared" si="25"/>
        <v>0</v>
      </c>
      <c r="K157">
        <f t="shared" si="26"/>
        <v>0</v>
      </c>
      <c r="L157">
        <f t="shared" si="27"/>
        <v>0</v>
      </c>
      <c r="M157" s="54" t="str">
        <f t="shared" si="22"/>
        <v/>
      </c>
      <c r="N157" s="54" t="str">
        <f t="shared" si="23"/>
        <v/>
      </c>
    </row>
    <row r="158" spans="1:14" x14ac:dyDescent="0.35">
      <c r="A158" s="58"/>
      <c r="B158" s="67"/>
      <c r="C158" s="24"/>
      <c r="F158" s="54">
        <f t="shared" si="24"/>
        <v>125</v>
      </c>
      <c r="G158" s="106">
        <f t="shared" si="19"/>
        <v>16650</v>
      </c>
      <c r="H158" s="66">
        <f t="shared" si="20"/>
        <v>16650</v>
      </c>
      <c r="I158" s="107">
        <f t="shared" si="21"/>
        <v>16650</v>
      </c>
      <c r="J158">
        <f t="shared" si="25"/>
        <v>0</v>
      </c>
      <c r="K158">
        <f t="shared" si="26"/>
        <v>0</v>
      </c>
      <c r="L158">
        <f t="shared" si="27"/>
        <v>0</v>
      </c>
      <c r="M158" s="54" t="str">
        <f t="shared" si="22"/>
        <v/>
      </c>
      <c r="N158" s="54" t="str">
        <f t="shared" si="23"/>
        <v/>
      </c>
    </row>
    <row r="159" spans="1:14" x14ac:dyDescent="0.35">
      <c r="A159" s="58"/>
      <c r="B159" s="67"/>
      <c r="C159" s="24"/>
      <c r="F159" s="54">
        <f t="shared" si="24"/>
        <v>126</v>
      </c>
      <c r="G159" s="106">
        <f t="shared" si="19"/>
        <v>17100</v>
      </c>
      <c r="H159" s="66">
        <f t="shared" si="20"/>
        <v>17100</v>
      </c>
      <c r="I159" s="107">
        <f t="shared" si="21"/>
        <v>17100</v>
      </c>
      <c r="J159">
        <f t="shared" si="25"/>
        <v>0</v>
      </c>
      <c r="K159">
        <f t="shared" si="26"/>
        <v>0</v>
      </c>
      <c r="L159">
        <f t="shared" si="27"/>
        <v>0</v>
      </c>
      <c r="M159" s="54" t="str">
        <f t="shared" si="22"/>
        <v/>
      </c>
      <c r="N159" s="54" t="str">
        <f t="shared" si="23"/>
        <v/>
      </c>
    </row>
    <row r="160" spans="1:14" x14ac:dyDescent="0.35">
      <c r="A160" s="58"/>
      <c r="B160" s="67"/>
      <c r="C160" s="24"/>
      <c r="F160" s="54">
        <f t="shared" si="24"/>
        <v>127</v>
      </c>
      <c r="G160" s="106">
        <f t="shared" si="19"/>
        <v>17550</v>
      </c>
      <c r="H160" s="66">
        <f t="shared" si="20"/>
        <v>17550</v>
      </c>
      <c r="I160" s="107">
        <f t="shared" si="21"/>
        <v>17550</v>
      </c>
      <c r="J160">
        <f t="shared" si="25"/>
        <v>0</v>
      </c>
      <c r="K160">
        <f t="shared" si="26"/>
        <v>0</v>
      </c>
      <c r="L160">
        <f t="shared" si="27"/>
        <v>0</v>
      </c>
      <c r="M160" s="54" t="str">
        <f t="shared" si="22"/>
        <v/>
      </c>
      <c r="N160" s="54" t="str">
        <f t="shared" si="23"/>
        <v/>
      </c>
    </row>
    <row r="161" spans="1:14" x14ac:dyDescent="0.35">
      <c r="A161" s="58"/>
      <c r="B161" s="67"/>
      <c r="C161" s="24"/>
      <c r="F161" s="54">
        <f t="shared" si="24"/>
        <v>128</v>
      </c>
      <c r="G161" s="106">
        <f t="shared" si="19"/>
        <v>18000</v>
      </c>
      <c r="H161" s="66">
        <f t="shared" si="20"/>
        <v>18000</v>
      </c>
      <c r="I161" s="107">
        <f t="shared" si="21"/>
        <v>18000</v>
      </c>
      <c r="J161">
        <f t="shared" si="25"/>
        <v>0</v>
      </c>
      <c r="K161">
        <f t="shared" si="26"/>
        <v>0</v>
      </c>
      <c r="L161">
        <f t="shared" si="27"/>
        <v>0</v>
      </c>
      <c r="M161" s="54" t="str">
        <f t="shared" si="22"/>
        <v/>
      </c>
      <c r="N161" s="54" t="str">
        <f t="shared" si="23"/>
        <v/>
      </c>
    </row>
    <row r="162" spans="1:14" x14ac:dyDescent="0.35">
      <c r="A162" s="58"/>
      <c r="B162" s="67"/>
      <c r="C162" s="24"/>
      <c r="F162" s="54">
        <f t="shared" si="24"/>
        <v>129</v>
      </c>
      <c r="G162" s="106">
        <f t="shared" si="19"/>
        <v>18450</v>
      </c>
      <c r="H162" s="66">
        <f t="shared" si="20"/>
        <v>18450</v>
      </c>
      <c r="I162" s="107">
        <f t="shared" si="21"/>
        <v>18450</v>
      </c>
      <c r="J162">
        <f t="shared" si="25"/>
        <v>0</v>
      </c>
      <c r="K162">
        <f t="shared" si="26"/>
        <v>0</v>
      </c>
      <c r="L162">
        <f t="shared" si="27"/>
        <v>0</v>
      </c>
      <c r="M162" s="54" t="str">
        <f t="shared" si="22"/>
        <v/>
      </c>
      <c r="N162" s="54" t="str">
        <f t="shared" si="23"/>
        <v/>
      </c>
    </row>
    <row r="163" spans="1:14" x14ac:dyDescent="0.35">
      <c r="A163" s="58"/>
      <c r="B163" s="67"/>
      <c r="C163" s="24"/>
      <c r="F163" s="54">
        <f t="shared" si="24"/>
        <v>130</v>
      </c>
      <c r="G163" s="106">
        <f t="shared" ref="G163:G226" si="28">IF($C$21="y",IF(G162+$E$12&gt;$E$21,$E$12,G162+$E$12),0)</f>
        <v>18900</v>
      </c>
      <c r="H163" s="66">
        <f t="shared" ref="H163:H226" si="29">IF($C$22="y",IF(H162+$E$12&gt;$E$22,$E$12,H162+$E$12),0)</f>
        <v>18900</v>
      </c>
      <c r="I163" s="107">
        <f t="shared" ref="I163:I226" si="30">IF($C$23="y",IF(I162+$E$12&gt;$E$23,$E$12,I162+$E$12),0)</f>
        <v>18900</v>
      </c>
      <c r="J163">
        <f t="shared" si="25"/>
        <v>0</v>
      </c>
      <c r="K163">
        <f t="shared" si="26"/>
        <v>0</v>
      </c>
      <c r="L163">
        <f t="shared" si="27"/>
        <v>0</v>
      </c>
      <c r="M163" s="54" t="str">
        <f t="shared" ref="M163:M226" si="31">IF(SUM(J163:L163)&gt;0,1,"")</f>
        <v/>
      </c>
      <c r="N163" s="54" t="str">
        <f t="shared" ref="N163:N226" si="32">IF((J163*50)+(K163*60)+(L163*75)&gt;0,((J163*50)+(K163*60)+(L163*75)),"")</f>
        <v/>
      </c>
    </row>
    <row r="164" spans="1:14" x14ac:dyDescent="0.35">
      <c r="A164" s="58"/>
      <c r="B164" s="67"/>
      <c r="C164" s="24"/>
      <c r="F164" s="54">
        <f t="shared" ref="F164:F227" si="33">F163+1</f>
        <v>131</v>
      </c>
      <c r="G164" s="106">
        <f t="shared" si="28"/>
        <v>19350</v>
      </c>
      <c r="H164" s="66">
        <f t="shared" si="29"/>
        <v>19350</v>
      </c>
      <c r="I164" s="107">
        <f t="shared" si="30"/>
        <v>19350</v>
      </c>
      <c r="J164">
        <f t="shared" ref="J164:J227" si="34">IF(G164=$E$12,1,0)</f>
        <v>0</v>
      </c>
      <c r="K164">
        <f t="shared" ref="K164:K227" si="35">IF(H164=$E$12,1,0)</f>
        <v>0</v>
      </c>
      <c r="L164">
        <f t="shared" ref="L164:L227" si="36">IF(I164=$E$12,1,0)</f>
        <v>0</v>
      </c>
      <c r="M164" s="54" t="str">
        <f t="shared" si="31"/>
        <v/>
      </c>
      <c r="N164" s="54" t="str">
        <f t="shared" si="32"/>
        <v/>
      </c>
    </row>
    <row r="165" spans="1:14" x14ac:dyDescent="0.35">
      <c r="A165" s="58"/>
      <c r="B165" s="67"/>
      <c r="C165" s="24"/>
      <c r="F165" s="54">
        <f t="shared" si="33"/>
        <v>132</v>
      </c>
      <c r="G165" s="106">
        <f t="shared" si="28"/>
        <v>19800</v>
      </c>
      <c r="H165" s="66">
        <f t="shared" si="29"/>
        <v>19800</v>
      </c>
      <c r="I165" s="107">
        <f t="shared" si="30"/>
        <v>19800</v>
      </c>
      <c r="J165">
        <f t="shared" si="34"/>
        <v>0</v>
      </c>
      <c r="K165">
        <f t="shared" si="35"/>
        <v>0</v>
      </c>
      <c r="L165">
        <f t="shared" si="36"/>
        <v>0</v>
      </c>
      <c r="M165" s="54" t="str">
        <f t="shared" si="31"/>
        <v/>
      </c>
      <c r="N165" s="54" t="str">
        <f t="shared" si="32"/>
        <v/>
      </c>
    </row>
    <row r="166" spans="1:14" x14ac:dyDescent="0.35">
      <c r="A166" s="58"/>
      <c r="B166" s="67"/>
      <c r="C166" s="24"/>
      <c r="F166" s="54">
        <f t="shared" si="33"/>
        <v>133</v>
      </c>
      <c r="G166" s="106">
        <f t="shared" si="28"/>
        <v>450</v>
      </c>
      <c r="H166" s="66">
        <f t="shared" si="29"/>
        <v>450</v>
      </c>
      <c r="I166" s="107">
        <f t="shared" si="30"/>
        <v>450</v>
      </c>
      <c r="J166">
        <f t="shared" si="34"/>
        <v>1</v>
      </c>
      <c r="K166">
        <f t="shared" si="35"/>
        <v>1</v>
      </c>
      <c r="L166">
        <f t="shared" si="36"/>
        <v>1</v>
      </c>
      <c r="M166" s="54">
        <f t="shared" si="31"/>
        <v>1</v>
      </c>
      <c r="N166" s="54">
        <f t="shared" si="32"/>
        <v>185</v>
      </c>
    </row>
    <row r="167" spans="1:14" x14ac:dyDescent="0.35">
      <c r="A167" s="58"/>
      <c r="B167" s="67"/>
      <c r="C167" s="24"/>
      <c r="F167" s="54">
        <f t="shared" si="33"/>
        <v>134</v>
      </c>
      <c r="G167" s="106">
        <f t="shared" si="28"/>
        <v>900</v>
      </c>
      <c r="H167" s="66">
        <f t="shared" si="29"/>
        <v>900</v>
      </c>
      <c r="I167" s="107">
        <f t="shared" si="30"/>
        <v>900</v>
      </c>
      <c r="J167">
        <f t="shared" si="34"/>
        <v>0</v>
      </c>
      <c r="K167">
        <f t="shared" si="35"/>
        <v>0</v>
      </c>
      <c r="L167">
        <f t="shared" si="36"/>
        <v>0</v>
      </c>
      <c r="M167" s="54" t="str">
        <f t="shared" si="31"/>
        <v/>
      </c>
      <c r="N167" s="54" t="str">
        <f t="shared" si="32"/>
        <v/>
      </c>
    </row>
    <row r="168" spans="1:14" x14ac:dyDescent="0.35">
      <c r="A168" s="58"/>
      <c r="B168" s="67"/>
      <c r="C168" s="24"/>
      <c r="F168" s="54">
        <f t="shared" si="33"/>
        <v>135</v>
      </c>
      <c r="G168" s="106">
        <f t="shared" si="28"/>
        <v>1350</v>
      </c>
      <c r="H168" s="66">
        <f t="shared" si="29"/>
        <v>1350</v>
      </c>
      <c r="I168" s="107">
        <f t="shared" si="30"/>
        <v>1350</v>
      </c>
      <c r="J168">
        <f t="shared" si="34"/>
        <v>0</v>
      </c>
      <c r="K168">
        <f t="shared" si="35"/>
        <v>0</v>
      </c>
      <c r="L168">
        <f t="shared" si="36"/>
        <v>0</v>
      </c>
      <c r="M168" s="54" t="str">
        <f t="shared" si="31"/>
        <v/>
      </c>
      <c r="N168" s="54" t="str">
        <f t="shared" si="32"/>
        <v/>
      </c>
    </row>
    <row r="169" spans="1:14" x14ac:dyDescent="0.35">
      <c r="A169" s="58"/>
      <c r="C169" s="24"/>
      <c r="F169" s="54">
        <f t="shared" si="33"/>
        <v>136</v>
      </c>
      <c r="G169" s="106">
        <f t="shared" si="28"/>
        <v>1800</v>
      </c>
      <c r="H169" s="66">
        <f t="shared" si="29"/>
        <v>1800</v>
      </c>
      <c r="I169" s="107">
        <f t="shared" si="30"/>
        <v>1800</v>
      </c>
      <c r="J169">
        <f t="shared" si="34"/>
        <v>0</v>
      </c>
      <c r="K169">
        <f t="shared" si="35"/>
        <v>0</v>
      </c>
      <c r="L169">
        <f t="shared" si="36"/>
        <v>0</v>
      </c>
      <c r="M169" s="54" t="str">
        <f t="shared" si="31"/>
        <v/>
      </c>
      <c r="N169" s="54" t="str">
        <f t="shared" si="32"/>
        <v/>
      </c>
    </row>
    <row r="170" spans="1:14" x14ac:dyDescent="0.35">
      <c r="A170" s="58"/>
      <c r="C170" s="24"/>
      <c r="F170" s="54">
        <f t="shared" si="33"/>
        <v>137</v>
      </c>
      <c r="G170" s="106">
        <f t="shared" si="28"/>
        <v>2250</v>
      </c>
      <c r="H170" s="66">
        <f t="shared" si="29"/>
        <v>2250</v>
      </c>
      <c r="I170" s="107">
        <f t="shared" si="30"/>
        <v>2250</v>
      </c>
      <c r="J170">
        <f t="shared" si="34"/>
        <v>0</v>
      </c>
      <c r="K170">
        <f t="shared" si="35"/>
        <v>0</v>
      </c>
      <c r="L170">
        <f t="shared" si="36"/>
        <v>0</v>
      </c>
      <c r="M170" s="54" t="str">
        <f t="shared" si="31"/>
        <v/>
      </c>
      <c r="N170" s="54" t="str">
        <f t="shared" si="32"/>
        <v/>
      </c>
    </row>
    <row r="171" spans="1:14" x14ac:dyDescent="0.35">
      <c r="A171" s="58"/>
      <c r="C171" s="24"/>
      <c r="F171" s="54">
        <f t="shared" si="33"/>
        <v>138</v>
      </c>
      <c r="G171" s="106">
        <f t="shared" si="28"/>
        <v>2700</v>
      </c>
      <c r="H171" s="66">
        <f t="shared" si="29"/>
        <v>2700</v>
      </c>
      <c r="I171" s="107">
        <f t="shared" si="30"/>
        <v>2700</v>
      </c>
      <c r="J171">
        <f t="shared" si="34"/>
        <v>0</v>
      </c>
      <c r="K171">
        <f t="shared" si="35"/>
        <v>0</v>
      </c>
      <c r="L171">
        <f t="shared" si="36"/>
        <v>0</v>
      </c>
      <c r="M171" s="54" t="str">
        <f t="shared" si="31"/>
        <v/>
      </c>
      <c r="N171" s="54" t="str">
        <f t="shared" si="32"/>
        <v/>
      </c>
    </row>
    <row r="172" spans="1:14" x14ac:dyDescent="0.35">
      <c r="A172" s="58"/>
      <c r="C172" s="24"/>
      <c r="F172" s="54">
        <f t="shared" si="33"/>
        <v>139</v>
      </c>
      <c r="G172" s="106">
        <f t="shared" si="28"/>
        <v>3150</v>
      </c>
      <c r="H172" s="66">
        <f t="shared" si="29"/>
        <v>3150</v>
      </c>
      <c r="I172" s="107">
        <f t="shared" si="30"/>
        <v>3150</v>
      </c>
      <c r="J172">
        <f t="shared" si="34"/>
        <v>0</v>
      </c>
      <c r="K172">
        <f t="shared" si="35"/>
        <v>0</v>
      </c>
      <c r="L172">
        <f t="shared" si="36"/>
        <v>0</v>
      </c>
      <c r="M172" s="54" t="str">
        <f t="shared" si="31"/>
        <v/>
      </c>
      <c r="N172" s="54" t="str">
        <f t="shared" si="32"/>
        <v/>
      </c>
    </row>
    <row r="173" spans="1:14" x14ac:dyDescent="0.35">
      <c r="A173" s="58"/>
      <c r="C173" s="24"/>
      <c r="F173" s="54">
        <f t="shared" si="33"/>
        <v>140</v>
      </c>
      <c r="G173" s="106">
        <f t="shared" si="28"/>
        <v>3600</v>
      </c>
      <c r="H173" s="66">
        <f t="shared" si="29"/>
        <v>3600</v>
      </c>
      <c r="I173" s="107">
        <f t="shared" si="30"/>
        <v>3600</v>
      </c>
      <c r="J173">
        <f t="shared" si="34"/>
        <v>0</v>
      </c>
      <c r="K173">
        <f t="shared" si="35"/>
        <v>0</v>
      </c>
      <c r="L173">
        <f t="shared" si="36"/>
        <v>0</v>
      </c>
      <c r="M173" s="54" t="str">
        <f t="shared" si="31"/>
        <v/>
      </c>
      <c r="N173" s="54" t="str">
        <f t="shared" si="32"/>
        <v/>
      </c>
    </row>
    <row r="174" spans="1:14" x14ac:dyDescent="0.35">
      <c r="A174" s="58"/>
      <c r="C174" s="24"/>
      <c r="F174" s="54">
        <f t="shared" si="33"/>
        <v>141</v>
      </c>
      <c r="G174" s="106">
        <f t="shared" si="28"/>
        <v>4050</v>
      </c>
      <c r="H174" s="66">
        <f t="shared" si="29"/>
        <v>4050</v>
      </c>
      <c r="I174" s="107">
        <f t="shared" si="30"/>
        <v>4050</v>
      </c>
      <c r="J174">
        <f t="shared" si="34"/>
        <v>0</v>
      </c>
      <c r="K174">
        <f t="shared" si="35"/>
        <v>0</v>
      </c>
      <c r="L174">
        <f t="shared" si="36"/>
        <v>0</v>
      </c>
      <c r="M174" s="54" t="str">
        <f t="shared" si="31"/>
        <v/>
      </c>
      <c r="N174" s="54" t="str">
        <f t="shared" si="32"/>
        <v/>
      </c>
    </row>
    <row r="175" spans="1:14" x14ac:dyDescent="0.35">
      <c r="A175" s="58"/>
      <c r="C175" s="24"/>
      <c r="F175" s="54">
        <f t="shared" si="33"/>
        <v>142</v>
      </c>
      <c r="G175" s="106">
        <f t="shared" si="28"/>
        <v>4500</v>
      </c>
      <c r="H175" s="66">
        <f t="shared" si="29"/>
        <v>4500</v>
      </c>
      <c r="I175" s="107">
        <f t="shared" si="30"/>
        <v>4500</v>
      </c>
      <c r="J175">
        <f t="shared" si="34"/>
        <v>0</v>
      </c>
      <c r="K175">
        <f t="shared" si="35"/>
        <v>0</v>
      </c>
      <c r="L175">
        <f t="shared" si="36"/>
        <v>0</v>
      </c>
      <c r="M175" s="54" t="str">
        <f t="shared" si="31"/>
        <v/>
      </c>
      <c r="N175" s="54" t="str">
        <f t="shared" si="32"/>
        <v/>
      </c>
    </row>
    <row r="176" spans="1:14" x14ac:dyDescent="0.35">
      <c r="A176" s="58"/>
      <c r="C176" s="24"/>
      <c r="F176" s="54">
        <f t="shared" si="33"/>
        <v>143</v>
      </c>
      <c r="G176" s="106">
        <f t="shared" si="28"/>
        <v>4950</v>
      </c>
      <c r="H176" s="66">
        <f t="shared" si="29"/>
        <v>4950</v>
      </c>
      <c r="I176" s="107">
        <f t="shared" si="30"/>
        <v>4950</v>
      </c>
      <c r="J176">
        <f t="shared" si="34"/>
        <v>0</v>
      </c>
      <c r="K176">
        <f t="shared" si="35"/>
        <v>0</v>
      </c>
      <c r="L176">
        <f t="shared" si="36"/>
        <v>0</v>
      </c>
      <c r="M176" s="54" t="str">
        <f t="shared" si="31"/>
        <v/>
      </c>
      <c r="N176" s="54" t="str">
        <f t="shared" si="32"/>
        <v/>
      </c>
    </row>
    <row r="177" spans="1:14" x14ac:dyDescent="0.35">
      <c r="A177" s="58"/>
      <c r="C177" s="24"/>
      <c r="F177" s="54">
        <f t="shared" si="33"/>
        <v>144</v>
      </c>
      <c r="G177" s="106">
        <f t="shared" si="28"/>
        <v>5400</v>
      </c>
      <c r="H177" s="66">
        <f t="shared" si="29"/>
        <v>5400</v>
      </c>
      <c r="I177" s="107">
        <f t="shared" si="30"/>
        <v>5400</v>
      </c>
      <c r="J177">
        <f t="shared" si="34"/>
        <v>0</v>
      </c>
      <c r="K177">
        <f t="shared" si="35"/>
        <v>0</v>
      </c>
      <c r="L177">
        <f t="shared" si="36"/>
        <v>0</v>
      </c>
      <c r="M177" s="54" t="str">
        <f t="shared" si="31"/>
        <v/>
      </c>
      <c r="N177" s="54" t="str">
        <f t="shared" si="32"/>
        <v/>
      </c>
    </row>
    <row r="178" spans="1:14" x14ac:dyDescent="0.35">
      <c r="A178" s="58"/>
      <c r="C178" s="24"/>
      <c r="F178" s="54">
        <f t="shared" si="33"/>
        <v>145</v>
      </c>
      <c r="G178" s="106">
        <f t="shared" si="28"/>
        <v>5850</v>
      </c>
      <c r="H178" s="66">
        <f t="shared" si="29"/>
        <v>5850</v>
      </c>
      <c r="I178" s="107">
        <f t="shared" si="30"/>
        <v>5850</v>
      </c>
      <c r="J178">
        <f t="shared" si="34"/>
        <v>0</v>
      </c>
      <c r="K178">
        <f t="shared" si="35"/>
        <v>0</v>
      </c>
      <c r="L178">
        <f t="shared" si="36"/>
        <v>0</v>
      </c>
      <c r="M178" s="54" t="str">
        <f t="shared" si="31"/>
        <v/>
      </c>
      <c r="N178" s="54" t="str">
        <f t="shared" si="32"/>
        <v/>
      </c>
    </row>
    <row r="179" spans="1:14" x14ac:dyDescent="0.35">
      <c r="A179" s="58"/>
      <c r="C179" s="24"/>
      <c r="F179" s="54">
        <f t="shared" si="33"/>
        <v>146</v>
      </c>
      <c r="G179" s="106">
        <f t="shared" si="28"/>
        <v>6300</v>
      </c>
      <c r="H179" s="66">
        <f t="shared" si="29"/>
        <v>6300</v>
      </c>
      <c r="I179" s="107">
        <f t="shared" si="30"/>
        <v>6300</v>
      </c>
      <c r="J179">
        <f t="shared" si="34"/>
        <v>0</v>
      </c>
      <c r="K179">
        <f t="shared" si="35"/>
        <v>0</v>
      </c>
      <c r="L179">
        <f t="shared" si="36"/>
        <v>0</v>
      </c>
      <c r="M179" s="54" t="str">
        <f t="shared" si="31"/>
        <v/>
      </c>
      <c r="N179" s="54" t="str">
        <f t="shared" si="32"/>
        <v/>
      </c>
    </row>
    <row r="180" spans="1:14" x14ac:dyDescent="0.35">
      <c r="A180" s="58"/>
      <c r="C180" s="24"/>
      <c r="F180" s="54">
        <f t="shared" si="33"/>
        <v>147</v>
      </c>
      <c r="G180" s="106">
        <f t="shared" si="28"/>
        <v>6750</v>
      </c>
      <c r="H180" s="66">
        <f t="shared" si="29"/>
        <v>6750</v>
      </c>
      <c r="I180" s="107">
        <f t="shared" si="30"/>
        <v>6750</v>
      </c>
      <c r="J180">
        <f t="shared" si="34"/>
        <v>0</v>
      </c>
      <c r="K180">
        <f t="shared" si="35"/>
        <v>0</v>
      </c>
      <c r="L180">
        <f t="shared" si="36"/>
        <v>0</v>
      </c>
      <c r="M180" s="54" t="str">
        <f t="shared" si="31"/>
        <v/>
      </c>
      <c r="N180" s="54" t="str">
        <f t="shared" si="32"/>
        <v/>
      </c>
    </row>
    <row r="181" spans="1:14" x14ac:dyDescent="0.35">
      <c r="A181" s="58"/>
      <c r="C181" s="24"/>
      <c r="F181" s="54">
        <f t="shared" si="33"/>
        <v>148</v>
      </c>
      <c r="G181" s="106">
        <f t="shared" si="28"/>
        <v>7200</v>
      </c>
      <c r="H181" s="66">
        <f t="shared" si="29"/>
        <v>7200</v>
      </c>
      <c r="I181" s="107">
        <f t="shared" si="30"/>
        <v>7200</v>
      </c>
      <c r="J181">
        <f t="shared" si="34"/>
        <v>0</v>
      </c>
      <c r="K181">
        <f t="shared" si="35"/>
        <v>0</v>
      </c>
      <c r="L181">
        <f t="shared" si="36"/>
        <v>0</v>
      </c>
      <c r="M181" s="54" t="str">
        <f t="shared" si="31"/>
        <v/>
      </c>
      <c r="N181" s="54" t="str">
        <f t="shared" si="32"/>
        <v/>
      </c>
    </row>
    <row r="182" spans="1:14" x14ac:dyDescent="0.35">
      <c r="A182" s="58"/>
      <c r="C182" s="24"/>
      <c r="F182" s="54">
        <f t="shared" si="33"/>
        <v>149</v>
      </c>
      <c r="G182" s="106">
        <f t="shared" si="28"/>
        <v>7650</v>
      </c>
      <c r="H182" s="66">
        <f t="shared" si="29"/>
        <v>7650</v>
      </c>
      <c r="I182" s="107">
        <f t="shared" si="30"/>
        <v>7650</v>
      </c>
      <c r="J182">
        <f t="shared" si="34"/>
        <v>0</v>
      </c>
      <c r="K182">
        <f t="shared" si="35"/>
        <v>0</v>
      </c>
      <c r="L182">
        <f t="shared" si="36"/>
        <v>0</v>
      </c>
      <c r="M182" s="54" t="str">
        <f t="shared" si="31"/>
        <v/>
      </c>
      <c r="N182" s="54" t="str">
        <f t="shared" si="32"/>
        <v/>
      </c>
    </row>
    <row r="183" spans="1:14" x14ac:dyDescent="0.35">
      <c r="A183" s="58"/>
      <c r="C183" s="24"/>
      <c r="F183" s="54">
        <f t="shared" si="33"/>
        <v>150</v>
      </c>
      <c r="G183" s="106">
        <f t="shared" si="28"/>
        <v>8100</v>
      </c>
      <c r="H183" s="66">
        <f t="shared" si="29"/>
        <v>8100</v>
      </c>
      <c r="I183" s="107">
        <f t="shared" si="30"/>
        <v>8100</v>
      </c>
      <c r="J183">
        <f t="shared" si="34"/>
        <v>0</v>
      </c>
      <c r="K183">
        <f t="shared" si="35"/>
        <v>0</v>
      </c>
      <c r="L183">
        <f t="shared" si="36"/>
        <v>0</v>
      </c>
      <c r="M183" s="54" t="str">
        <f t="shared" si="31"/>
        <v/>
      </c>
      <c r="N183" s="54" t="str">
        <f t="shared" si="32"/>
        <v/>
      </c>
    </row>
    <row r="184" spans="1:14" x14ac:dyDescent="0.35">
      <c r="A184" s="58"/>
      <c r="C184" s="24"/>
      <c r="F184" s="54">
        <f t="shared" si="33"/>
        <v>151</v>
      </c>
      <c r="G184" s="106">
        <f t="shared" si="28"/>
        <v>8550</v>
      </c>
      <c r="H184" s="66">
        <f t="shared" si="29"/>
        <v>8550</v>
      </c>
      <c r="I184" s="107">
        <f t="shared" si="30"/>
        <v>8550</v>
      </c>
      <c r="J184">
        <f t="shared" si="34"/>
        <v>0</v>
      </c>
      <c r="K184">
        <f t="shared" si="35"/>
        <v>0</v>
      </c>
      <c r="L184">
        <f t="shared" si="36"/>
        <v>0</v>
      </c>
      <c r="M184" s="54" t="str">
        <f t="shared" si="31"/>
        <v/>
      </c>
      <c r="N184" s="54" t="str">
        <f t="shared" si="32"/>
        <v/>
      </c>
    </row>
    <row r="185" spans="1:14" x14ac:dyDescent="0.35">
      <c r="A185" s="58"/>
      <c r="C185" s="24"/>
      <c r="F185" s="54">
        <f t="shared" si="33"/>
        <v>152</v>
      </c>
      <c r="G185" s="106">
        <f t="shared" si="28"/>
        <v>9000</v>
      </c>
      <c r="H185" s="66">
        <f t="shared" si="29"/>
        <v>9000</v>
      </c>
      <c r="I185" s="107">
        <f t="shared" si="30"/>
        <v>9000</v>
      </c>
      <c r="J185">
        <f t="shared" si="34"/>
        <v>0</v>
      </c>
      <c r="K185">
        <f t="shared" si="35"/>
        <v>0</v>
      </c>
      <c r="L185">
        <f t="shared" si="36"/>
        <v>0</v>
      </c>
      <c r="M185" s="54" t="str">
        <f t="shared" si="31"/>
        <v/>
      </c>
      <c r="N185" s="54" t="str">
        <f t="shared" si="32"/>
        <v/>
      </c>
    </row>
    <row r="186" spans="1:14" x14ac:dyDescent="0.35">
      <c r="A186" s="58"/>
      <c r="C186" s="24"/>
      <c r="F186" s="54">
        <f t="shared" si="33"/>
        <v>153</v>
      </c>
      <c r="G186" s="106">
        <f t="shared" si="28"/>
        <v>9450</v>
      </c>
      <c r="H186" s="66">
        <f t="shared" si="29"/>
        <v>9450</v>
      </c>
      <c r="I186" s="107">
        <f t="shared" si="30"/>
        <v>9450</v>
      </c>
      <c r="J186">
        <f t="shared" si="34"/>
        <v>0</v>
      </c>
      <c r="K186">
        <f t="shared" si="35"/>
        <v>0</v>
      </c>
      <c r="L186">
        <f t="shared" si="36"/>
        <v>0</v>
      </c>
      <c r="M186" s="54" t="str">
        <f t="shared" si="31"/>
        <v/>
      </c>
      <c r="N186" s="54" t="str">
        <f t="shared" si="32"/>
        <v/>
      </c>
    </row>
    <row r="187" spans="1:14" x14ac:dyDescent="0.35">
      <c r="A187" s="58"/>
      <c r="C187" s="24"/>
      <c r="F187" s="54">
        <f t="shared" si="33"/>
        <v>154</v>
      </c>
      <c r="G187" s="106">
        <f t="shared" si="28"/>
        <v>9900</v>
      </c>
      <c r="H187" s="66">
        <f t="shared" si="29"/>
        <v>9900</v>
      </c>
      <c r="I187" s="107">
        <f t="shared" si="30"/>
        <v>9900</v>
      </c>
      <c r="J187">
        <f t="shared" si="34"/>
        <v>0</v>
      </c>
      <c r="K187">
        <f t="shared" si="35"/>
        <v>0</v>
      </c>
      <c r="L187">
        <f t="shared" si="36"/>
        <v>0</v>
      </c>
      <c r="M187" s="54" t="str">
        <f t="shared" si="31"/>
        <v/>
      </c>
      <c r="N187" s="54" t="str">
        <f t="shared" si="32"/>
        <v/>
      </c>
    </row>
    <row r="188" spans="1:14" x14ac:dyDescent="0.35">
      <c r="A188" s="58"/>
      <c r="C188" s="24"/>
      <c r="F188" s="54">
        <f t="shared" si="33"/>
        <v>155</v>
      </c>
      <c r="G188" s="106">
        <f t="shared" si="28"/>
        <v>10350</v>
      </c>
      <c r="H188" s="66">
        <f t="shared" si="29"/>
        <v>10350</v>
      </c>
      <c r="I188" s="107">
        <f t="shared" si="30"/>
        <v>10350</v>
      </c>
      <c r="J188">
        <f t="shared" si="34"/>
        <v>0</v>
      </c>
      <c r="K188">
        <f t="shared" si="35"/>
        <v>0</v>
      </c>
      <c r="L188">
        <f t="shared" si="36"/>
        <v>0</v>
      </c>
      <c r="M188" s="54" t="str">
        <f t="shared" si="31"/>
        <v/>
      </c>
      <c r="N188" s="54" t="str">
        <f t="shared" si="32"/>
        <v/>
      </c>
    </row>
    <row r="189" spans="1:14" x14ac:dyDescent="0.35">
      <c r="A189" s="58"/>
      <c r="C189" s="24"/>
      <c r="F189" s="54">
        <f t="shared" si="33"/>
        <v>156</v>
      </c>
      <c r="G189" s="106">
        <f t="shared" si="28"/>
        <v>10800</v>
      </c>
      <c r="H189" s="66">
        <f t="shared" si="29"/>
        <v>10800</v>
      </c>
      <c r="I189" s="107">
        <f t="shared" si="30"/>
        <v>10800</v>
      </c>
      <c r="J189">
        <f t="shared" si="34"/>
        <v>0</v>
      </c>
      <c r="K189">
        <f t="shared" si="35"/>
        <v>0</v>
      </c>
      <c r="L189">
        <f t="shared" si="36"/>
        <v>0</v>
      </c>
      <c r="M189" s="54" t="str">
        <f t="shared" si="31"/>
        <v/>
      </c>
      <c r="N189" s="54" t="str">
        <f t="shared" si="32"/>
        <v/>
      </c>
    </row>
    <row r="190" spans="1:14" x14ac:dyDescent="0.35">
      <c r="A190" s="58"/>
      <c r="C190" s="24"/>
      <c r="F190" s="54">
        <f t="shared" si="33"/>
        <v>157</v>
      </c>
      <c r="G190" s="106">
        <f t="shared" si="28"/>
        <v>11250</v>
      </c>
      <c r="H190" s="66">
        <f t="shared" si="29"/>
        <v>11250</v>
      </c>
      <c r="I190" s="107">
        <f t="shared" si="30"/>
        <v>11250</v>
      </c>
      <c r="J190">
        <f t="shared" si="34"/>
        <v>0</v>
      </c>
      <c r="K190">
        <f t="shared" si="35"/>
        <v>0</v>
      </c>
      <c r="L190">
        <f t="shared" si="36"/>
        <v>0</v>
      </c>
      <c r="M190" s="54" t="str">
        <f t="shared" si="31"/>
        <v/>
      </c>
      <c r="N190" s="54" t="str">
        <f t="shared" si="32"/>
        <v/>
      </c>
    </row>
    <row r="191" spans="1:14" x14ac:dyDescent="0.35">
      <c r="A191" s="58"/>
      <c r="C191" s="24"/>
      <c r="F191" s="54">
        <f t="shared" si="33"/>
        <v>158</v>
      </c>
      <c r="G191" s="106">
        <f t="shared" si="28"/>
        <v>11700</v>
      </c>
      <c r="H191" s="66">
        <f t="shared" si="29"/>
        <v>11700</v>
      </c>
      <c r="I191" s="107">
        <f t="shared" si="30"/>
        <v>11700</v>
      </c>
      <c r="J191">
        <f t="shared" si="34"/>
        <v>0</v>
      </c>
      <c r="K191">
        <f t="shared" si="35"/>
        <v>0</v>
      </c>
      <c r="L191">
        <f t="shared" si="36"/>
        <v>0</v>
      </c>
      <c r="M191" s="54" t="str">
        <f t="shared" si="31"/>
        <v/>
      </c>
      <c r="N191" s="54" t="str">
        <f t="shared" si="32"/>
        <v/>
      </c>
    </row>
    <row r="192" spans="1:14" x14ac:dyDescent="0.35">
      <c r="A192" s="58"/>
      <c r="C192" s="24"/>
      <c r="F192" s="54">
        <f t="shared" si="33"/>
        <v>159</v>
      </c>
      <c r="G192" s="106">
        <f t="shared" si="28"/>
        <v>12150</v>
      </c>
      <c r="H192" s="66">
        <f t="shared" si="29"/>
        <v>12150</v>
      </c>
      <c r="I192" s="107">
        <f t="shared" si="30"/>
        <v>12150</v>
      </c>
      <c r="J192">
        <f t="shared" si="34"/>
        <v>0</v>
      </c>
      <c r="K192">
        <f t="shared" si="35"/>
        <v>0</v>
      </c>
      <c r="L192">
        <f t="shared" si="36"/>
        <v>0</v>
      </c>
      <c r="M192" s="54" t="str">
        <f t="shared" si="31"/>
        <v/>
      </c>
      <c r="N192" s="54" t="str">
        <f t="shared" si="32"/>
        <v/>
      </c>
    </row>
    <row r="193" spans="1:14" x14ac:dyDescent="0.35">
      <c r="A193" s="58"/>
      <c r="C193" s="24"/>
      <c r="F193" s="54">
        <f t="shared" si="33"/>
        <v>160</v>
      </c>
      <c r="G193" s="106">
        <f t="shared" si="28"/>
        <v>12600</v>
      </c>
      <c r="H193" s="66">
        <f t="shared" si="29"/>
        <v>12600</v>
      </c>
      <c r="I193" s="107">
        <f t="shared" si="30"/>
        <v>12600</v>
      </c>
      <c r="J193">
        <f t="shared" si="34"/>
        <v>0</v>
      </c>
      <c r="K193">
        <f t="shared" si="35"/>
        <v>0</v>
      </c>
      <c r="L193">
        <f t="shared" si="36"/>
        <v>0</v>
      </c>
      <c r="M193" s="54" t="str">
        <f t="shared" si="31"/>
        <v/>
      </c>
      <c r="N193" s="54" t="str">
        <f t="shared" si="32"/>
        <v/>
      </c>
    </row>
    <row r="194" spans="1:14" x14ac:dyDescent="0.35">
      <c r="A194" s="58"/>
      <c r="C194" s="24"/>
      <c r="F194" s="54">
        <f t="shared" si="33"/>
        <v>161</v>
      </c>
      <c r="G194" s="106">
        <f t="shared" si="28"/>
        <v>13050</v>
      </c>
      <c r="H194" s="66">
        <f t="shared" si="29"/>
        <v>13050</v>
      </c>
      <c r="I194" s="107">
        <f t="shared" si="30"/>
        <v>13050</v>
      </c>
      <c r="J194">
        <f t="shared" si="34"/>
        <v>0</v>
      </c>
      <c r="K194">
        <f t="shared" si="35"/>
        <v>0</v>
      </c>
      <c r="L194">
        <f t="shared" si="36"/>
        <v>0</v>
      </c>
      <c r="M194" s="54" t="str">
        <f t="shared" si="31"/>
        <v/>
      </c>
      <c r="N194" s="54" t="str">
        <f t="shared" si="32"/>
        <v/>
      </c>
    </row>
    <row r="195" spans="1:14" x14ac:dyDescent="0.35">
      <c r="A195" s="58"/>
      <c r="C195" s="24"/>
      <c r="F195" s="54">
        <f t="shared" si="33"/>
        <v>162</v>
      </c>
      <c r="G195" s="106">
        <f t="shared" si="28"/>
        <v>13500</v>
      </c>
      <c r="H195" s="66">
        <f t="shared" si="29"/>
        <v>13500</v>
      </c>
      <c r="I195" s="107">
        <f t="shared" si="30"/>
        <v>13500</v>
      </c>
      <c r="J195">
        <f t="shared" si="34"/>
        <v>0</v>
      </c>
      <c r="K195">
        <f t="shared" si="35"/>
        <v>0</v>
      </c>
      <c r="L195">
        <f t="shared" si="36"/>
        <v>0</v>
      </c>
      <c r="M195" s="54" t="str">
        <f t="shared" si="31"/>
        <v/>
      </c>
      <c r="N195" s="54" t="str">
        <f t="shared" si="32"/>
        <v/>
      </c>
    </row>
    <row r="196" spans="1:14" x14ac:dyDescent="0.35">
      <c r="A196" s="58"/>
      <c r="C196" s="24"/>
      <c r="F196" s="54">
        <f t="shared" si="33"/>
        <v>163</v>
      </c>
      <c r="G196" s="106">
        <f t="shared" si="28"/>
        <v>13950</v>
      </c>
      <c r="H196" s="66">
        <f t="shared" si="29"/>
        <v>13950</v>
      </c>
      <c r="I196" s="107">
        <f t="shared" si="30"/>
        <v>13950</v>
      </c>
      <c r="J196">
        <f t="shared" si="34"/>
        <v>0</v>
      </c>
      <c r="K196">
        <f t="shared" si="35"/>
        <v>0</v>
      </c>
      <c r="L196">
        <f t="shared" si="36"/>
        <v>0</v>
      </c>
      <c r="M196" s="54" t="str">
        <f t="shared" si="31"/>
        <v/>
      </c>
      <c r="N196" s="54" t="str">
        <f t="shared" si="32"/>
        <v/>
      </c>
    </row>
    <row r="197" spans="1:14" x14ac:dyDescent="0.35">
      <c r="A197" s="58"/>
      <c r="C197" s="24"/>
      <c r="F197" s="54">
        <f t="shared" si="33"/>
        <v>164</v>
      </c>
      <c r="G197" s="106">
        <f t="shared" si="28"/>
        <v>14400</v>
      </c>
      <c r="H197" s="66">
        <f t="shared" si="29"/>
        <v>14400</v>
      </c>
      <c r="I197" s="107">
        <f t="shared" si="30"/>
        <v>14400</v>
      </c>
      <c r="J197">
        <f t="shared" si="34"/>
        <v>0</v>
      </c>
      <c r="K197">
        <f t="shared" si="35"/>
        <v>0</v>
      </c>
      <c r="L197">
        <f t="shared" si="36"/>
        <v>0</v>
      </c>
      <c r="M197" s="54" t="str">
        <f t="shared" si="31"/>
        <v/>
      </c>
      <c r="N197" s="54" t="str">
        <f t="shared" si="32"/>
        <v/>
      </c>
    </row>
    <row r="198" spans="1:14" x14ac:dyDescent="0.35">
      <c r="A198" s="58"/>
      <c r="C198" s="24"/>
      <c r="F198" s="54">
        <f t="shared" si="33"/>
        <v>165</v>
      </c>
      <c r="G198" s="106">
        <f t="shared" si="28"/>
        <v>14850</v>
      </c>
      <c r="H198" s="66">
        <f t="shared" si="29"/>
        <v>14850</v>
      </c>
      <c r="I198" s="107">
        <f t="shared" si="30"/>
        <v>14850</v>
      </c>
      <c r="J198">
        <f t="shared" si="34"/>
        <v>0</v>
      </c>
      <c r="K198">
        <f t="shared" si="35"/>
        <v>0</v>
      </c>
      <c r="L198">
        <f t="shared" si="36"/>
        <v>0</v>
      </c>
      <c r="M198" s="54" t="str">
        <f t="shared" si="31"/>
        <v/>
      </c>
      <c r="N198" s="54" t="str">
        <f t="shared" si="32"/>
        <v/>
      </c>
    </row>
    <row r="199" spans="1:14" x14ac:dyDescent="0.35">
      <c r="A199" s="58"/>
      <c r="C199" s="24"/>
      <c r="F199" s="54">
        <f t="shared" si="33"/>
        <v>166</v>
      </c>
      <c r="G199" s="106">
        <f t="shared" si="28"/>
        <v>15300</v>
      </c>
      <c r="H199" s="66">
        <f t="shared" si="29"/>
        <v>15300</v>
      </c>
      <c r="I199" s="107">
        <f t="shared" si="30"/>
        <v>15300</v>
      </c>
      <c r="J199">
        <f t="shared" si="34"/>
        <v>0</v>
      </c>
      <c r="K199">
        <f t="shared" si="35"/>
        <v>0</v>
      </c>
      <c r="L199">
        <f t="shared" si="36"/>
        <v>0</v>
      </c>
      <c r="M199" s="54" t="str">
        <f t="shared" si="31"/>
        <v/>
      </c>
      <c r="N199" s="54" t="str">
        <f t="shared" si="32"/>
        <v/>
      </c>
    </row>
    <row r="200" spans="1:14" x14ac:dyDescent="0.35">
      <c r="A200" s="58"/>
      <c r="C200" s="24"/>
      <c r="F200" s="54">
        <f t="shared" si="33"/>
        <v>167</v>
      </c>
      <c r="G200" s="106">
        <f t="shared" si="28"/>
        <v>15750</v>
      </c>
      <c r="H200" s="66">
        <f t="shared" si="29"/>
        <v>15750</v>
      </c>
      <c r="I200" s="107">
        <f t="shared" si="30"/>
        <v>15750</v>
      </c>
      <c r="J200">
        <f t="shared" si="34"/>
        <v>0</v>
      </c>
      <c r="K200">
        <f t="shared" si="35"/>
        <v>0</v>
      </c>
      <c r="L200">
        <f t="shared" si="36"/>
        <v>0</v>
      </c>
      <c r="M200" s="54" t="str">
        <f t="shared" si="31"/>
        <v/>
      </c>
      <c r="N200" s="54" t="str">
        <f t="shared" si="32"/>
        <v/>
      </c>
    </row>
    <row r="201" spans="1:14" x14ac:dyDescent="0.35">
      <c r="A201" s="58"/>
      <c r="C201" s="24"/>
      <c r="F201" s="54">
        <f t="shared" si="33"/>
        <v>168</v>
      </c>
      <c r="G201" s="106">
        <f t="shared" si="28"/>
        <v>16200</v>
      </c>
      <c r="H201" s="66">
        <f t="shared" si="29"/>
        <v>16200</v>
      </c>
      <c r="I201" s="107">
        <f t="shared" si="30"/>
        <v>16200</v>
      </c>
      <c r="J201">
        <f t="shared" si="34"/>
        <v>0</v>
      </c>
      <c r="K201">
        <f t="shared" si="35"/>
        <v>0</v>
      </c>
      <c r="L201">
        <f t="shared" si="36"/>
        <v>0</v>
      </c>
      <c r="M201" s="54" t="str">
        <f t="shared" si="31"/>
        <v/>
      </c>
      <c r="N201" s="54" t="str">
        <f t="shared" si="32"/>
        <v/>
      </c>
    </row>
    <row r="202" spans="1:14" x14ac:dyDescent="0.35">
      <c r="A202" s="58"/>
      <c r="C202" s="24"/>
      <c r="F202" s="54">
        <f t="shared" si="33"/>
        <v>169</v>
      </c>
      <c r="G202" s="106">
        <f t="shared" si="28"/>
        <v>16650</v>
      </c>
      <c r="H202" s="66">
        <f t="shared" si="29"/>
        <v>16650</v>
      </c>
      <c r="I202" s="107">
        <f t="shared" si="30"/>
        <v>16650</v>
      </c>
      <c r="J202">
        <f t="shared" si="34"/>
        <v>0</v>
      </c>
      <c r="K202">
        <f t="shared" si="35"/>
        <v>0</v>
      </c>
      <c r="L202">
        <f t="shared" si="36"/>
        <v>0</v>
      </c>
      <c r="M202" s="54" t="str">
        <f t="shared" si="31"/>
        <v/>
      </c>
      <c r="N202" s="54" t="str">
        <f t="shared" si="32"/>
        <v/>
      </c>
    </row>
    <row r="203" spans="1:14" x14ac:dyDescent="0.35">
      <c r="A203" s="58"/>
      <c r="C203" s="24"/>
      <c r="F203" s="54">
        <f t="shared" si="33"/>
        <v>170</v>
      </c>
      <c r="G203" s="106">
        <f t="shared" si="28"/>
        <v>17100</v>
      </c>
      <c r="H203" s="66">
        <f t="shared" si="29"/>
        <v>17100</v>
      </c>
      <c r="I203" s="107">
        <f t="shared" si="30"/>
        <v>17100</v>
      </c>
      <c r="J203">
        <f t="shared" si="34"/>
        <v>0</v>
      </c>
      <c r="K203">
        <f t="shared" si="35"/>
        <v>0</v>
      </c>
      <c r="L203">
        <f t="shared" si="36"/>
        <v>0</v>
      </c>
      <c r="M203" s="54" t="str">
        <f t="shared" si="31"/>
        <v/>
      </c>
      <c r="N203" s="54" t="str">
        <f t="shared" si="32"/>
        <v/>
      </c>
    </row>
    <row r="204" spans="1:14" x14ac:dyDescent="0.35">
      <c r="A204" s="58"/>
      <c r="C204" s="24"/>
      <c r="F204" s="54">
        <f t="shared" si="33"/>
        <v>171</v>
      </c>
      <c r="G204" s="106">
        <f t="shared" si="28"/>
        <v>17550</v>
      </c>
      <c r="H204" s="66">
        <f t="shared" si="29"/>
        <v>17550</v>
      </c>
      <c r="I204" s="107">
        <f t="shared" si="30"/>
        <v>17550</v>
      </c>
      <c r="J204">
        <f t="shared" si="34"/>
        <v>0</v>
      </c>
      <c r="K204">
        <f t="shared" si="35"/>
        <v>0</v>
      </c>
      <c r="L204">
        <f t="shared" si="36"/>
        <v>0</v>
      </c>
      <c r="M204" s="54" t="str">
        <f t="shared" si="31"/>
        <v/>
      </c>
      <c r="N204" s="54" t="str">
        <f t="shared" si="32"/>
        <v/>
      </c>
    </row>
    <row r="205" spans="1:14" x14ac:dyDescent="0.35">
      <c r="A205" s="58"/>
      <c r="C205" s="24"/>
      <c r="F205" s="54">
        <f t="shared" si="33"/>
        <v>172</v>
      </c>
      <c r="G205" s="106">
        <f t="shared" si="28"/>
        <v>18000</v>
      </c>
      <c r="H205" s="66">
        <f t="shared" si="29"/>
        <v>18000</v>
      </c>
      <c r="I205" s="107">
        <f t="shared" si="30"/>
        <v>18000</v>
      </c>
      <c r="J205">
        <f t="shared" si="34"/>
        <v>0</v>
      </c>
      <c r="K205">
        <f t="shared" si="35"/>
        <v>0</v>
      </c>
      <c r="L205">
        <f t="shared" si="36"/>
        <v>0</v>
      </c>
      <c r="M205" s="54" t="str">
        <f t="shared" si="31"/>
        <v/>
      </c>
      <c r="N205" s="54" t="str">
        <f t="shared" si="32"/>
        <v/>
      </c>
    </row>
    <row r="206" spans="1:14" x14ac:dyDescent="0.35">
      <c r="A206" s="58"/>
      <c r="C206" s="24"/>
      <c r="F206" s="54">
        <f t="shared" si="33"/>
        <v>173</v>
      </c>
      <c r="G206" s="106">
        <f t="shared" si="28"/>
        <v>18450</v>
      </c>
      <c r="H206" s="66">
        <f t="shared" si="29"/>
        <v>18450</v>
      </c>
      <c r="I206" s="107">
        <f t="shared" si="30"/>
        <v>18450</v>
      </c>
      <c r="J206">
        <f t="shared" si="34"/>
        <v>0</v>
      </c>
      <c r="K206">
        <f t="shared" si="35"/>
        <v>0</v>
      </c>
      <c r="L206">
        <f t="shared" si="36"/>
        <v>0</v>
      </c>
      <c r="M206" s="54" t="str">
        <f t="shared" si="31"/>
        <v/>
      </c>
      <c r="N206" s="54" t="str">
        <f t="shared" si="32"/>
        <v/>
      </c>
    </row>
    <row r="207" spans="1:14" x14ac:dyDescent="0.35">
      <c r="A207" s="58"/>
      <c r="C207" s="24"/>
      <c r="F207" s="54">
        <f t="shared" si="33"/>
        <v>174</v>
      </c>
      <c r="G207" s="106">
        <f t="shared" si="28"/>
        <v>18900</v>
      </c>
      <c r="H207" s="66">
        <f t="shared" si="29"/>
        <v>18900</v>
      </c>
      <c r="I207" s="107">
        <f t="shared" si="30"/>
        <v>18900</v>
      </c>
      <c r="J207">
        <f t="shared" si="34"/>
        <v>0</v>
      </c>
      <c r="K207">
        <f t="shared" si="35"/>
        <v>0</v>
      </c>
      <c r="L207">
        <f t="shared" si="36"/>
        <v>0</v>
      </c>
      <c r="M207" s="54" t="str">
        <f t="shared" si="31"/>
        <v/>
      </c>
      <c r="N207" s="54" t="str">
        <f t="shared" si="32"/>
        <v/>
      </c>
    </row>
    <row r="208" spans="1:14" x14ac:dyDescent="0.35">
      <c r="A208" s="58"/>
      <c r="C208" s="24"/>
      <c r="F208" s="54">
        <f t="shared" si="33"/>
        <v>175</v>
      </c>
      <c r="G208" s="106">
        <f t="shared" si="28"/>
        <v>19350</v>
      </c>
      <c r="H208" s="66">
        <f t="shared" si="29"/>
        <v>19350</v>
      </c>
      <c r="I208" s="107">
        <f t="shared" si="30"/>
        <v>19350</v>
      </c>
      <c r="J208">
        <f t="shared" si="34"/>
        <v>0</v>
      </c>
      <c r="K208">
        <f t="shared" si="35"/>
        <v>0</v>
      </c>
      <c r="L208">
        <f t="shared" si="36"/>
        <v>0</v>
      </c>
      <c r="M208" s="54" t="str">
        <f t="shared" si="31"/>
        <v/>
      </c>
      <c r="N208" s="54" t="str">
        <f t="shared" si="32"/>
        <v/>
      </c>
    </row>
    <row r="209" spans="1:14" x14ac:dyDescent="0.35">
      <c r="A209" s="58"/>
      <c r="C209" s="24"/>
      <c r="F209" s="54">
        <f t="shared" si="33"/>
        <v>176</v>
      </c>
      <c r="G209" s="106">
        <f t="shared" si="28"/>
        <v>19800</v>
      </c>
      <c r="H209" s="66">
        <f t="shared" si="29"/>
        <v>19800</v>
      </c>
      <c r="I209" s="107">
        <f t="shared" si="30"/>
        <v>19800</v>
      </c>
      <c r="J209">
        <f t="shared" si="34"/>
        <v>0</v>
      </c>
      <c r="K209">
        <f t="shared" si="35"/>
        <v>0</v>
      </c>
      <c r="L209">
        <f t="shared" si="36"/>
        <v>0</v>
      </c>
      <c r="M209" s="54" t="str">
        <f t="shared" si="31"/>
        <v/>
      </c>
      <c r="N209" s="54" t="str">
        <f t="shared" si="32"/>
        <v/>
      </c>
    </row>
    <row r="210" spans="1:14" x14ac:dyDescent="0.35">
      <c r="A210" s="58"/>
      <c r="C210" s="24"/>
      <c r="F210" s="54">
        <f t="shared" si="33"/>
        <v>177</v>
      </c>
      <c r="G210" s="106">
        <f t="shared" si="28"/>
        <v>450</v>
      </c>
      <c r="H210" s="66">
        <f t="shared" si="29"/>
        <v>450</v>
      </c>
      <c r="I210" s="107">
        <f t="shared" si="30"/>
        <v>450</v>
      </c>
      <c r="J210">
        <f t="shared" si="34"/>
        <v>1</v>
      </c>
      <c r="K210">
        <f t="shared" si="35"/>
        <v>1</v>
      </c>
      <c r="L210">
        <f t="shared" si="36"/>
        <v>1</v>
      </c>
      <c r="M210" s="54">
        <f t="shared" si="31"/>
        <v>1</v>
      </c>
      <c r="N210" s="54">
        <f t="shared" si="32"/>
        <v>185</v>
      </c>
    </row>
    <row r="211" spans="1:14" x14ac:dyDescent="0.35">
      <c r="A211" s="58"/>
      <c r="C211" s="24"/>
      <c r="F211" s="54">
        <f t="shared" si="33"/>
        <v>178</v>
      </c>
      <c r="G211" s="106">
        <f t="shared" si="28"/>
        <v>900</v>
      </c>
      <c r="H211" s="66">
        <f t="shared" si="29"/>
        <v>900</v>
      </c>
      <c r="I211" s="107">
        <f t="shared" si="30"/>
        <v>900</v>
      </c>
      <c r="J211">
        <f t="shared" si="34"/>
        <v>0</v>
      </c>
      <c r="K211">
        <f t="shared" si="35"/>
        <v>0</v>
      </c>
      <c r="L211">
        <f t="shared" si="36"/>
        <v>0</v>
      </c>
      <c r="M211" s="54" t="str">
        <f t="shared" si="31"/>
        <v/>
      </c>
      <c r="N211" s="54" t="str">
        <f t="shared" si="32"/>
        <v/>
      </c>
    </row>
    <row r="212" spans="1:14" x14ac:dyDescent="0.35">
      <c r="A212" s="58"/>
      <c r="C212" s="24"/>
      <c r="F212" s="54">
        <f t="shared" si="33"/>
        <v>179</v>
      </c>
      <c r="G212" s="106">
        <f t="shared" si="28"/>
        <v>1350</v>
      </c>
      <c r="H212" s="66">
        <f t="shared" si="29"/>
        <v>1350</v>
      </c>
      <c r="I212" s="107">
        <f t="shared" si="30"/>
        <v>1350</v>
      </c>
      <c r="J212">
        <f t="shared" si="34"/>
        <v>0</v>
      </c>
      <c r="K212">
        <f t="shared" si="35"/>
        <v>0</v>
      </c>
      <c r="L212">
        <f t="shared" si="36"/>
        <v>0</v>
      </c>
      <c r="M212" s="54" t="str">
        <f t="shared" si="31"/>
        <v/>
      </c>
      <c r="N212" s="54" t="str">
        <f t="shared" si="32"/>
        <v/>
      </c>
    </row>
    <row r="213" spans="1:14" x14ac:dyDescent="0.35">
      <c r="A213" s="58"/>
      <c r="C213" s="24"/>
      <c r="F213" s="54">
        <f t="shared" si="33"/>
        <v>180</v>
      </c>
      <c r="G213" s="106">
        <f t="shared" si="28"/>
        <v>1800</v>
      </c>
      <c r="H213" s="66">
        <f t="shared" si="29"/>
        <v>1800</v>
      </c>
      <c r="I213" s="107">
        <f t="shared" si="30"/>
        <v>1800</v>
      </c>
      <c r="J213">
        <f t="shared" si="34"/>
        <v>0</v>
      </c>
      <c r="K213">
        <f t="shared" si="35"/>
        <v>0</v>
      </c>
      <c r="L213">
        <f t="shared" si="36"/>
        <v>0</v>
      </c>
      <c r="M213" s="54" t="str">
        <f t="shared" si="31"/>
        <v/>
      </c>
      <c r="N213" s="54" t="str">
        <f t="shared" si="32"/>
        <v/>
      </c>
    </row>
    <row r="214" spans="1:14" x14ac:dyDescent="0.35">
      <c r="A214" s="58"/>
      <c r="C214" s="24"/>
      <c r="F214" s="54">
        <f t="shared" si="33"/>
        <v>181</v>
      </c>
      <c r="G214" s="106">
        <f t="shared" si="28"/>
        <v>2250</v>
      </c>
      <c r="H214" s="66">
        <f t="shared" si="29"/>
        <v>2250</v>
      </c>
      <c r="I214" s="107">
        <f t="shared" si="30"/>
        <v>2250</v>
      </c>
      <c r="J214">
        <f t="shared" si="34"/>
        <v>0</v>
      </c>
      <c r="K214">
        <f t="shared" si="35"/>
        <v>0</v>
      </c>
      <c r="L214">
        <f t="shared" si="36"/>
        <v>0</v>
      </c>
      <c r="M214" s="54" t="str">
        <f t="shared" si="31"/>
        <v/>
      </c>
      <c r="N214" s="54" t="str">
        <f t="shared" si="32"/>
        <v/>
      </c>
    </row>
    <row r="215" spans="1:14" x14ac:dyDescent="0.35">
      <c r="A215" s="58"/>
      <c r="C215" s="24"/>
      <c r="F215" s="54">
        <f t="shared" si="33"/>
        <v>182</v>
      </c>
      <c r="G215" s="106">
        <f t="shared" si="28"/>
        <v>2700</v>
      </c>
      <c r="H215" s="66">
        <f t="shared" si="29"/>
        <v>2700</v>
      </c>
      <c r="I215" s="107">
        <f t="shared" si="30"/>
        <v>2700</v>
      </c>
      <c r="J215">
        <f t="shared" si="34"/>
        <v>0</v>
      </c>
      <c r="K215">
        <f t="shared" si="35"/>
        <v>0</v>
      </c>
      <c r="L215">
        <f t="shared" si="36"/>
        <v>0</v>
      </c>
      <c r="M215" s="54" t="str">
        <f t="shared" si="31"/>
        <v/>
      </c>
      <c r="N215" s="54" t="str">
        <f t="shared" si="32"/>
        <v/>
      </c>
    </row>
    <row r="216" spans="1:14" x14ac:dyDescent="0.35">
      <c r="A216" s="58"/>
      <c r="C216" s="24"/>
      <c r="F216" s="54">
        <f t="shared" si="33"/>
        <v>183</v>
      </c>
      <c r="G216" s="106">
        <f t="shared" si="28"/>
        <v>3150</v>
      </c>
      <c r="H216" s="66">
        <f t="shared" si="29"/>
        <v>3150</v>
      </c>
      <c r="I216" s="107">
        <f t="shared" si="30"/>
        <v>3150</v>
      </c>
      <c r="J216">
        <f t="shared" si="34"/>
        <v>0</v>
      </c>
      <c r="K216">
        <f t="shared" si="35"/>
        <v>0</v>
      </c>
      <c r="L216">
        <f t="shared" si="36"/>
        <v>0</v>
      </c>
      <c r="M216" s="54" t="str">
        <f t="shared" si="31"/>
        <v/>
      </c>
      <c r="N216" s="54" t="str">
        <f t="shared" si="32"/>
        <v/>
      </c>
    </row>
    <row r="217" spans="1:14" x14ac:dyDescent="0.35">
      <c r="A217" s="58"/>
      <c r="C217" s="24"/>
      <c r="F217" s="54">
        <f t="shared" si="33"/>
        <v>184</v>
      </c>
      <c r="G217" s="106">
        <f t="shared" si="28"/>
        <v>3600</v>
      </c>
      <c r="H217" s="66">
        <f t="shared" si="29"/>
        <v>3600</v>
      </c>
      <c r="I217" s="107">
        <f t="shared" si="30"/>
        <v>3600</v>
      </c>
      <c r="J217">
        <f t="shared" si="34"/>
        <v>0</v>
      </c>
      <c r="K217">
        <f t="shared" si="35"/>
        <v>0</v>
      </c>
      <c r="L217">
        <f t="shared" si="36"/>
        <v>0</v>
      </c>
      <c r="M217" s="54" t="str">
        <f t="shared" si="31"/>
        <v/>
      </c>
      <c r="N217" s="54" t="str">
        <f t="shared" si="32"/>
        <v/>
      </c>
    </row>
    <row r="218" spans="1:14" x14ac:dyDescent="0.35">
      <c r="A218" s="58"/>
      <c r="C218" s="24"/>
      <c r="F218" s="54">
        <f t="shared" si="33"/>
        <v>185</v>
      </c>
      <c r="G218" s="106">
        <f t="shared" si="28"/>
        <v>4050</v>
      </c>
      <c r="H218" s="66">
        <f t="shared" si="29"/>
        <v>4050</v>
      </c>
      <c r="I218" s="107">
        <f t="shared" si="30"/>
        <v>4050</v>
      </c>
      <c r="J218">
        <f t="shared" si="34"/>
        <v>0</v>
      </c>
      <c r="K218">
        <f t="shared" si="35"/>
        <v>0</v>
      </c>
      <c r="L218">
        <f t="shared" si="36"/>
        <v>0</v>
      </c>
      <c r="M218" s="54" t="str">
        <f t="shared" si="31"/>
        <v/>
      </c>
      <c r="N218" s="54" t="str">
        <f t="shared" si="32"/>
        <v/>
      </c>
    </row>
    <row r="219" spans="1:14" x14ac:dyDescent="0.35">
      <c r="A219" s="58"/>
      <c r="C219" s="24"/>
      <c r="F219" s="54">
        <f t="shared" si="33"/>
        <v>186</v>
      </c>
      <c r="G219" s="106">
        <f t="shared" si="28"/>
        <v>4500</v>
      </c>
      <c r="H219" s="66">
        <f t="shared" si="29"/>
        <v>4500</v>
      </c>
      <c r="I219" s="107">
        <f t="shared" si="30"/>
        <v>4500</v>
      </c>
      <c r="J219">
        <f t="shared" si="34"/>
        <v>0</v>
      </c>
      <c r="K219">
        <f t="shared" si="35"/>
        <v>0</v>
      </c>
      <c r="L219">
        <f t="shared" si="36"/>
        <v>0</v>
      </c>
      <c r="M219" s="54" t="str">
        <f t="shared" si="31"/>
        <v/>
      </c>
      <c r="N219" s="54" t="str">
        <f t="shared" si="32"/>
        <v/>
      </c>
    </row>
    <row r="220" spans="1:14" x14ac:dyDescent="0.35">
      <c r="A220" s="58"/>
      <c r="C220" s="24"/>
      <c r="F220" s="54">
        <f t="shared" si="33"/>
        <v>187</v>
      </c>
      <c r="G220" s="106">
        <f t="shared" si="28"/>
        <v>4950</v>
      </c>
      <c r="H220" s="66">
        <f t="shared" si="29"/>
        <v>4950</v>
      </c>
      <c r="I220" s="107">
        <f t="shared" si="30"/>
        <v>4950</v>
      </c>
      <c r="J220">
        <f t="shared" si="34"/>
        <v>0</v>
      </c>
      <c r="K220">
        <f t="shared" si="35"/>
        <v>0</v>
      </c>
      <c r="L220">
        <f t="shared" si="36"/>
        <v>0</v>
      </c>
      <c r="M220" s="54" t="str">
        <f t="shared" si="31"/>
        <v/>
      </c>
      <c r="N220" s="54" t="str">
        <f t="shared" si="32"/>
        <v/>
      </c>
    </row>
    <row r="221" spans="1:14" x14ac:dyDescent="0.35">
      <c r="A221" s="58"/>
      <c r="C221" s="24"/>
      <c r="F221" s="54">
        <f t="shared" si="33"/>
        <v>188</v>
      </c>
      <c r="G221" s="106">
        <f t="shared" si="28"/>
        <v>5400</v>
      </c>
      <c r="H221" s="66">
        <f t="shared" si="29"/>
        <v>5400</v>
      </c>
      <c r="I221" s="107">
        <f t="shared" si="30"/>
        <v>5400</v>
      </c>
      <c r="J221">
        <f t="shared" si="34"/>
        <v>0</v>
      </c>
      <c r="K221">
        <f t="shared" si="35"/>
        <v>0</v>
      </c>
      <c r="L221">
        <f t="shared" si="36"/>
        <v>0</v>
      </c>
      <c r="M221" s="54" t="str">
        <f t="shared" si="31"/>
        <v/>
      </c>
      <c r="N221" s="54" t="str">
        <f t="shared" si="32"/>
        <v/>
      </c>
    </row>
    <row r="222" spans="1:14" x14ac:dyDescent="0.35">
      <c r="A222" s="58"/>
      <c r="C222" s="24"/>
      <c r="F222" s="54">
        <f t="shared" si="33"/>
        <v>189</v>
      </c>
      <c r="G222" s="106">
        <f t="shared" si="28"/>
        <v>5850</v>
      </c>
      <c r="H222" s="66">
        <f t="shared" si="29"/>
        <v>5850</v>
      </c>
      <c r="I222" s="107">
        <f t="shared" si="30"/>
        <v>5850</v>
      </c>
      <c r="J222">
        <f t="shared" si="34"/>
        <v>0</v>
      </c>
      <c r="K222">
        <f t="shared" si="35"/>
        <v>0</v>
      </c>
      <c r="L222">
        <f t="shared" si="36"/>
        <v>0</v>
      </c>
      <c r="M222" s="54" t="str">
        <f t="shared" si="31"/>
        <v/>
      </c>
      <c r="N222" s="54" t="str">
        <f t="shared" si="32"/>
        <v/>
      </c>
    </row>
    <row r="223" spans="1:14" x14ac:dyDescent="0.35">
      <c r="A223" s="58"/>
      <c r="C223" s="24"/>
      <c r="F223" s="54">
        <f t="shared" si="33"/>
        <v>190</v>
      </c>
      <c r="G223" s="106">
        <f t="shared" si="28"/>
        <v>6300</v>
      </c>
      <c r="H223" s="66">
        <f t="shared" si="29"/>
        <v>6300</v>
      </c>
      <c r="I223" s="107">
        <f t="shared" si="30"/>
        <v>6300</v>
      </c>
      <c r="J223">
        <f t="shared" si="34"/>
        <v>0</v>
      </c>
      <c r="K223">
        <f t="shared" si="35"/>
        <v>0</v>
      </c>
      <c r="L223">
        <f t="shared" si="36"/>
        <v>0</v>
      </c>
      <c r="M223" s="54" t="str">
        <f t="shared" si="31"/>
        <v/>
      </c>
      <c r="N223" s="54" t="str">
        <f t="shared" si="32"/>
        <v/>
      </c>
    </row>
    <row r="224" spans="1:14" x14ac:dyDescent="0.35">
      <c r="A224" s="58"/>
      <c r="C224" s="24"/>
      <c r="F224" s="54">
        <f t="shared" si="33"/>
        <v>191</v>
      </c>
      <c r="G224" s="106">
        <f t="shared" si="28"/>
        <v>6750</v>
      </c>
      <c r="H224" s="66">
        <f t="shared" si="29"/>
        <v>6750</v>
      </c>
      <c r="I224" s="107">
        <f t="shared" si="30"/>
        <v>6750</v>
      </c>
      <c r="J224">
        <f t="shared" si="34"/>
        <v>0</v>
      </c>
      <c r="K224">
        <f t="shared" si="35"/>
        <v>0</v>
      </c>
      <c r="L224">
        <f t="shared" si="36"/>
        <v>0</v>
      </c>
      <c r="M224" s="54" t="str">
        <f t="shared" si="31"/>
        <v/>
      </c>
      <c r="N224" s="54" t="str">
        <f t="shared" si="32"/>
        <v/>
      </c>
    </row>
    <row r="225" spans="1:14" x14ac:dyDescent="0.35">
      <c r="A225" s="58"/>
      <c r="C225" s="24"/>
      <c r="F225" s="54">
        <f t="shared" si="33"/>
        <v>192</v>
      </c>
      <c r="G225" s="106">
        <f t="shared" si="28"/>
        <v>7200</v>
      </c>
      <c r="H225" s="66">
        <f t="shared" si="29"/>
        <v>7200</v>
      </c>
      <c r="I225" s="107">
        <f t="shared" si="30"/>
        <v>7200</v>
      </c>
      <c r="J225">
        <f t="shared" si="34"/>
        <v>0</v>
      </c>
      <c r="K225">
        <f t="shared" si="35"/>
        <v>0</v>
      </c>
      <c r="L225">
        <f t="shared" si="36"/>
        <v>0</v>
      </c>
      <c r="M225" s="54" t="str">
        <f t="shared" si="31"/>
        <v/>
      </c>
      <c r="N225" s="54" t="str">
        <f t="shared" si="32"/>
        <v/>
      </c>
    </row>
    <row r="226" spans="1:14" x14ac:dyDescent="0.35">
      <c r="A226" s="58"/>
      <c r="C226" s="24"/>
      <c r="F226" s="54">
        <f t="shared" si="33"/>
        <v>193</v>
      </c>
      <c r="G226" s="106">
        <f t="shared" si="28"/>
        <v>7650</v>
      </c>
      <c r="H226" s="66">
        <f t="shared" si="29"/>
        <v>7650</v>
      </c>
      <c r="I226" s="107">
        <f t="shared" si="30"/>
        <v>7650</v>
      </c>
      <c r="J226">
        <f t="shared" si="34"/>
        <v>0</v>
      </c>
      <c r="K226">
        <f t="shared" si="35"/>
        <v>0</v>
      </c>
      <c r="L226">
        <f t="shared" si="36"/>
        <v>0</v>
      </c>
      <c r="M226" s="54" t="str">
        <f t="shared" si="31"/>
        <v/>
      </c>
      <c r="N226" s="54" t="str">
        <f t="shared" si="32"/>
        <v/>
      </c>
    </row>
    <row r="227" spans="1:14" x14ac:dyDescent="0.35">
      <c r="A227" s="58"/>
      <c r="C227" s="24"/>
      <c r="F227" s="54">
        <f t="shared" si="33"/>
        <v>194</v>
      </c>
      <c r="G227" s="106">
        <f t="shared" ref="G227:G290" si="37">IF($C$21="y",IF(G226+$E$12&gt;$E$21,$E$12,G226+$E$12),0)</f>
        <v>8100</v>
      </c>
      <c r="H227" s="66">
        <f t="shared" ref="H227:H290" si="38">IF($C$22="y",IF(H226+$E$12&gt;$E$22,$E$12,H226+$E$12),0)</f>
        <v>8100</v>
      </c>
      <c r="I227" s="107">
        <f t="shared" ref="I227:I290" si="39">IF($C$23="y",IF(I226+$E$12&gt;$E$23,$E$12,I226+$E$12),0)</f>
        <v>8100</v>
      </c>
      <c r="J227">
        <f t="shared" si="34"/>
        <v>0</v>
      </c>
      <c r="K227">
        <f t="shared" si="35"/>
        <v>0</v>
      </c>
      <c r="L227">
        <f t="shared" si="36"/>
        <v>0</v>
      </c>
      <c r="M227" s="54" t="str">
        <f t="shared" ref="M227:M290" si="40">IF(SUM(J227:L227)&gt;0,1,"")</f>
        <v/>
      </c>
      <c r="N227" s="54" t="str">
        <f t="shared" ref="N227:N290" si="41">IF((J227*50)+(K227*60)+(L227*75)&gt;0,((J227*50)+(K227*60)+(L227*75)),"")</f>
        <v/>
      </c>
    </row>
    <row r="228" spans="1:14" x14ac:dyDescent="0.35">
      <c r="A228" s="58"/>
      <c r="C228" s="24"/>
      <c r="F228" s="54">
        <f t="shared" ref="F228:F291" si="42">F227+1</f>
        <v>195</v>
      </c>
      <c r="G228" s="106">
        <f t="shared" si="37"/>
        <v>8550</v>
      </c>
      <c r="H228" s="66">
        <f t="shared" si="38"/>
        <v>8550</v>
      </c>
      <c r="I228" s="107">
        <f t="shared" si="39"/>
        <v>8550</v>
      </c>
      <c r="J228">
        <f t="shared" ref="J228:J291" si="43">IF(G228=$E$12,1,0)</f>
        <v>0</v>
      </c>
      <c r="K228">
        <f t="shared" ref="K228:K291" si="44">IF(H228=$E$12,1,0)</f>
        <v>0</v>
      </c>
      <c r="L228">
        <f t="shared" ref="L228:L291" si="45">IF(I228=$E$12,1,0)</f>
        <v>0</v>
      </c>
      <c r="M228" s="54" t="str">
        <f t="shared" si="40"/>
        <v/>
      </c>
      <c r="N228" s="54" t="str">
        <f t="shared" si="41"/>
        <v/>
      </c>
    </row>
    <row r="229" spans="1:14" x14ac:dyDescent="0.35">
      <c r="A229" s="58"/>
      <c r="C229" s="24"/>
      <c r="F229" s="54">
        <f t="shared" si="42"/>
        <v>196</v>
      </c>
      <c r="G229" s="106">
        <f t="shared" si="37"/>
        <v>9000</v>
      </c>
      <c r="H229" s="66">
        <f t="shared" si="38"/>
        <v>9000</v>
      </c>
      <c r="I229" s="107">
        <f t="shared" si="39"/>
        <v>9000</v>
      </c>
      <c r="J229">
        <f t="shared" si="43"/>
        <v>0</v>
      </c>
      <c r="K229">
        <f t="shared" si="44"/>
        <v>0</v>
      </c>
      <c r="L229">
        <f t="shared" si="45"/>
        <v>0</v>
      </c>
      <c r="M229" s="54" t="str">
        <f t="shared" si="40"/>
        <v/>
      </c>
      <c r="N229" s="54" t="str">
        <f t="shared" si="41"/>
        <v/>
      </c>
    </row>
    <row r="230" spans="1:14" x14ac:dyDescent="0.35">
      <c r="A230" s="58"/>
      <c r="C230" s="24"/>
      <c r="F230" s="54">
        <f t="shared" si="42"/>
        <v>197</v>
      </c>
      <c r="G230" s="106">
        <f t="shared" si="37"/>
        <v>9450</v>
      </c>
      <c r="H230" s="66">
        <f t="shared" si="38"/>
        <v>9450</v>
      </c>
      <c r="I230" s="107">
        <f t="shared" si="39"/>
        <v>9450</v>
      </c>
      <c r="J230">
        <f t="shared" si="43"/>
        <v>0</v>
      </c>
      <c r="K230">
        <f t="shared" si="44"/>
        <v>0</v>
      </c>
      <c r="L230">
        <f t="shared" si="45"/>
        <v>0</v>
      </c>
      <c r="M230" s="54" t="str">
        <f t="shared" si="40"/>
        <v/>
      </c>
      <c r="N230" s="54" t="str">
        <f t="shared" si="41"/>
        <v/>
      </c>
    </row>
    <row r="231" spans="1:14" x14ac:dyDescent="0.35">
      <c r="A231" s="58"/>
      <c r="C231" s="24"/>
      <c r="F231" s="54">
        <f t="shared" si="42"/>
        <v>198</v>
      </c>
      <c r="G231" s="106">
        <f t="shared" si="37"/>
        <v>9900</v>
      </c>
      <c r="H231" s="66">
        <f t="shared" si="38"/>
        <v>9900</v>
      </c>
      <c r="I231" s="107">
        <f t="shared" si="39"/>
        <v>9900</v>
      </c>
      <c r="J231">
        <f t="shared" si="43"/>
        <v>0</v>
      </c>
      <c r="K231">
        <f t="shared" si="44"/>
        <v>0</v>
      </c>
      <c r="L231">
        <f t="shared" si="45"/>
        <v>0</v>
      </c>
      <c r="M231" s="54" t="str">
        <f t="shared" si="40"/>
        <v/>
      </c>
      <c r="N231" s="54" t="str">
        <f t="shared" si="41"/>
        <v/>
      </c>
    </row>
    <row r="232" spans="1:14" x14ac:dyDescent="0.35">
      <c r="A232" s="58"/>
      <c r="C232" s="24"/>
      <c r="F232" s="54">
        <f t="shared" si="42"/>
        <v>199</v>
      </c>
      <c r="G232" s="106">
        <f t="shared" si="37"/>
        <v>10350</v>
      </c>
      <c r="H232" s="66">
        <f t="shared" si="38"/>
        <v>10350</v>
      </c>
      <c r="I232" s="107">
        <f t="shared" si="39"/>
        <v>10350</v>
      </c>
      <c r="J232">
        <f t="shared" si="43"/>
        <v>0</v>
      </c>
      <c r="K232">
        <f t="shared" si="44"/>
        <v>0</v>
      </c>
      <c r="L232">
        <f t="shared" si="45"/>
        <v>0</v>
      </c>
      <c r="M232" s="54" t="str">
        <f t="shared" si="40"/>
        <v/>
      </c>
      <c r="N232" s="54" t="str">
        <f t="shared" si="41"/>
        <v/>
      </c>
    </row>
    <row r="233" spans="1:14" x14ac:dyDescent="0.35">
      <c r="A233" s="58"/>
      <c r="C233" s="24"/>
      <c r="F233" s="54">
        <f t="shared" si="42"/>
        <v>200</v>
      </c>
      <c r="G233" s="106">
        <f t="shared" si="37"/>
        <v>10800</v>
      </c>
      <c r="H233" s="66">
        <f t="shared" si="38"/>
        <v>10800</v>
      </c>
      <c r="I233" s="107">
        <f t="shared" si="39"/>
        <v>10800</v>
      </c>
      <c r="J233">
        <f t="shared" si="43"/>
        <v>0</v>
      </c>
      <c r="K233">
        <f t="shared" si="44"/>
        <v>0</v>
      </c>
      <c r="L233">
        <f t="shared" si="45"/>
        <v>0</v>
      </c>
      <c r="M233" s="54" t="str">
        <f t="shared" si="40"/>
        <v/>
      </c>
      <c r="N233" s="54" t="str">
        <f t="shared" si="41"/>
        <v/>
      </c>
    </row>
    <row r="234" spans="1:14" x14ac:dyDescent="0.35">
      <c r="A234" s="58"/>
      <c r="C234" s="24"/>
      <c r="F234" s="54">
        <f t="shared" si="42"/>
        <v>201</v>
      </c>
      <c r="G234" s="106">
        <f t="shared" si="37"/>
        <v>11250</v>
      </c>
      <c r="H234" s="66">
        <f t="shared" si="38"/>
        <v>11250</v>
      </c>
      <c r="I234" s="107">
        <f t="shared" si="39"/>
        <v>11250</v>
      </c>
      <c r="J234">
        <f t="shared" si="43"/>
        <v>0</v>
      </c>
      <c r="K234">
        <f t="shared" si="44"/>
        <v>0</v>
      </c>
      <c r="L234">
        <f t="shared" si="45"/>
        <v>0</v>
      </c>
      <c r="M234" s="54" t="str">
        <f t="shared" si="40"/>
        <v/>
      </c>
      <c r="N234" s="54" t="str">
        <f t="shared" si="41"/>
        <v/>
      </c>
    </row>
    <row r="235" spans="1:14" x14ac:dyDescent="0.35">
      <c r="A235" s="58"/>
      <c r="C235" s="24"/>
      <c r="F235" s="54">
        <f t="shared" si="42"/>
        <v>202</v>
      </c>
      <c r="G235" s="106">
        <f t="shared" si="37"/>
        <v>11700</v>
      </c>
      <c r="H235" s="66">
        <f t="shared" si="38"/>
        <v>11700</v>
      </c>
      <c r="I235" s="107">
        <f t="shared" si="39"/>
        <v>11700</v>
      </c>
      <c r="J235">
        <f t="shared" si="43"/>
        <v>0</v>
      </c>
      <c r="K235">
        <f t="shared" si="44"/>
        <v>0</v>
      </c>
      <c r="L235">
        <f t="shared" si="45"/>
        <v>0</v>
      </c>
      <c r="M235" s="54" t="str">
        <f t="shared" si="40"/>
        <v/>
      </c>
      <c r="N235" s="54" t="str">
        <f t="shared" si="41"/>
        <v/>
      </c>
    </row>
    <row r="236" spans="1:14" x14ac:dyDescent="0.35">
      <c r="A236" s="58"/>
      <c r="C236" s="24"/>
      <c r="F236" s="54">
        <f t="shared" si="42"/>
        <v>203</v>
      </c>
      <c r="G236" s="106">
        <f t="shared" si="37"/>
        <v>12150</v>
      </c>
      <c r="H236" s="66">
        <f t="shared" si="38"/>
        <v>12150</v>
      </c>
      <c r="I236" s="107">
        <f t="shared" si="39"/>
        <v>12150</v>
      </c>
      <c r="J236">
        <f t="shared" si="43"/>
        <v>0</v>
      </c>
      <c r="K236">
        <f t="shared" si="44"/>
        <v>0</v>
      </c>
      <c r="L236">
        <f t="shared" si="45"/>
        <v>0</v>
      </c>
      <c r="M236" s="54" t="str">
        <f t="shared" si="40"/>
        <v/>
      </c>
      <c r="N236" s="54" t="str">
        <f t="shared" si="41"/>
        <v/>
      </c>
    </row>
    <row r="237" spans="1:14" x14ac:dyDescent="0.35">
      <c r="A237" s="58"/>
      <c r="C237" s="24"/>
      <c r="F237" s="54">
        <f t="shared" si="42"/>
        <v>204</v>
      </c>
      <c r="G237" s="106">
        <f t="shared" si="37"/>
        <v>12600</v>
      </c>
      <c r="H237" s="66">
        <f t="shared" si="38"/>
        <v>12600</v>
      </c>
      <c r="I237" s="107">
        <f t="shared" si="39"/>
        <v>12600</v>
      </c>
      <c r="J237">
        <f t="shared" si="43"/>
        <v>0</v>
      </c>
      <c r="K237">
        <f t="shared" si="44"/>
        <v>0</v>
      </c>
      <c r="L237">
        <f t="shared" si="45"/>
        <v>0</v>
      </c>
      <c r="M237" s="54" t="str">
        <f t="shared" si="40"/>
        <v/>
      </c>
      <c r="N237" s="54" t="str">
        <f t="shared" si="41"/>
        <v/>
      </c>
    </row>
    <row r="238" spans="1:14" x14ac:dyDescent="0.35">
      <c r="A238" s="58"/>
      <c r="C238" s="24"/>
      <c r="F238" s="54">
        <f t="shared" si="42"/>
        <v>205</v>
      </c>
      <c r="G238" s="106">
        <f t="shared" si="37"/>
        <v>13050</v>
      </c>
      <c r="H238" s="66">
        <f t="shared" si="38"/>
        <v>13050</v>
      </c>
      <c r="I238" s="107">
        <f t="shared" si="39"/>
        <v>13050</v>
      </c>
      <c r="J238">
        <f t="shared" si="43"/>
        <v>0</v>
      </c>
      <c r="K238">
        <f t="shared" si="44"/>
        <v>0</v>
      </c>
      <c r="L238">
        <f t="shared" si="45"/>
        <v>0</v>
      </c>
      <c r="M238" s="54" t="str">
        <f t="shared" si="40"/>
        <v/>
      </c>
      <c r="N238" s="54" t="str">
        <f t="shared" si="41"/>
        <v/>
      </c>
    </row>
    <row r="239" spans="1:14" x14ac:dyDescent="0.35">
      <c r="A239" s="58"/>
      <c r="C239" s="24"/>
      <c r="F239" s="54">
        <f t="shared" si="42"/>
        <v>206</v>
      </c>
      <c r="G239" s="106">
        <f t="shared" si="37"/>
        <v>13500</v>
      </c>
      <c r="H239" s="66">
        <f t="shared" si="38"/>
        <v>13500</v>
      </c>
      <c r="I239" s="107">
        <f t="shared" si="39"/>
        <v>13500</v>
      </c>
      <c r="J239">
        <f t="shared" si="43"/>
        <v>0</v>
      </c>
      <c r="K239">
        <f t="shared" si="44"/>
        <v>0</v>
      </c>
      <c r="L239">
        <f t="shared" si="45"/>
        <v>0</v>
      </c>
      <c r="M239" s="54" t="str">
        <f t="shared" si="40"/>
        <v/>
      </c>
      <c r="N239" s="54" t="str">
        <f t="shared" si="41"/>
        <v/>
      </c>
    </row>
    <row r="240" spans="1:14" x14ac:dyDescent="0.35">
      <c r="A240" s="58"/>
      <c r="C240" s="24"/>
      <c r="F240" s="54">
        <f t="shared" si="42"/>
        <v>207</v>
      </c>
      <c r="G240" s="106">
        <f t="shared" si="37"/>
        <v>13950</v>
      </c>
      <c r="H240" s="66">
        <f t="shared" si="38"/>
        <v>13950</v>
      </c>
      <c r="I240" s="107">
        <f t="shared" si="39"/>
        <v>13950</v>
      </c>
      <c r="J240">
        <f t="shared" si="43"/>
        <v>0</v>
      </c>
      <c r="K240">
        <f t="shared" si="44"/>
        <v>0</v>
      </c>
      <c r="L240">
        <f t="shared" si="45"/>
        <v>0</v>
      </c>
      <c r="M240" s="54" t="str">
        <f t="shared" si="40"/>
        <v/>
      </c>
      <c r="N240" s="54" t="str">
        <f t="shared" si="41"/>
        <v/>
      </c>
    </row>
    <row r="241" spans="1:14" x14ac:dyDescent="0.35">
      <c r="A241" s="58"/>
      <c r="C241" s="24"/>
      <c r="F241" s="54">
        <f t="shared" si="42"/>
        <v>208</v>
      </c>
      <c r="G241" s="106">
        <f t="shared" si="37"/>
        <v>14400</v>
      </c>
      <c r="H241" s="66">
        <f t="shared" si="38"/>
        <v>14400</v>
      </c>
      <c r="I241" s="107">
        <f t="shared" si="39"/>
        <v>14400</v>
      </c>
      <c r="J241">
        <f t="shared" si="43"/>
        <v>0</v>
      </c>
      <c r="K241">
        <f t="shared" si="44"/>
        <v>0</v>
      </c>
      <c r="L241">
        <f t="shared" si="45"/>
        <v>0</v>
      </c>
      <c r="M241" s="54" t="str">
        <f t="shared" si="40"/>
        <v/>
      </c>
      <c r="N241" s="54" t="str">
        <f t="shared" si="41"/>
        <v/>
      </c>
    </row>
    <row r="242" spans="1:14" x14ac:dyDescent="0.35">
      <c r="A242" s="58"/>
      <c r="C242" s="24"/>
      <c r="F242" s="54">
        <f t="shared" si="42"/>
        <v>209</v>
      </c>
      <c r="G242" s="106">
        <f t="shared" si="37"/>
        <v>14850</v>
      </c>
      <c r="H242" s="66">
        <f t="shared" si="38"/>
        <v>14850</v>
      </c>
      <c r="I242" s="107">
        <f t="shared" si="39"/>
        <v>14850</v>
      </c>
      <c r="J242">
        <f t="shared" si="43"/>
        <v>0</v>
      </c>
      <c r="K242">
        <f t="shared" si="44"/>
        <v>0</v>
      </c>
      <c r="L242">
        <f t="shared" si="45"/>
        <v>0</v>
      </c>
      <c r="M242" s="54" t="str">
        <f t="shared" si="40"/>
        <v/>
      </c>
      <c r="N242" s="54" t="str">
        <f t="shared" si="41"/>
        <v/>
      </c>
    </row>
    <row r="243" spans="1:14" x14ac:dyDescent="0.35">
      <c r="A243" s="58"/>
      <c r="C243" s="24"/>
      <c r="F243" s="54">
        <f t="shared" si="42"/>
        <v>210</v>
      </c>
      <c r="G243" s="106">
        <f t="shared" si="37"/>
        <v>15300</v>
      </c>
      <c r="H243" s="66">
        <f t="shared" si="38"/>
        <v>15300</v>
      </c>
      <c r="I243" s="107">
        <f t="shared" si="39"/>
        <v>15300</v>
      </c>
      <c r="J243">
        <f t="shared" si="43"/>
        <v>0</v>
      </c>
      <c r="K243">
        <f t="shared" si="44"/>
        <v>0</v>
      </c>
      <c r="L243">
        <f t="shared" si="45"/>
        <v>0</v>
      </c>
      <c r="M243" s="54" t="str">
        <f t="shared" si="40"/>
        <v/>
      </c>
      <c r="N243" s="54" t="str">
        <f t="shared" si="41"/>
        <v/>
      </c>
    </row>
    <row r="244" spans="1:14" x14ac:dyDescent="0.35">
      <c r="A244" s="58"/>
      <c r="C244" s="24"/>
      <c r="F244" s="54">
        <f t="shared" si="42"/>
        <v>211</v>
      </c>
      <c r="G244" s="106">
        <f t="shared" si="37"/>
        <v>15750</v>
      </c>
      <c r="H244" s="66">
        <f t="shared" si="38"/>
        <v>15750</v>
      </c>
      <c r="I244" s="107">
        <f t="shared" si="39"/>
        <v>15750</v>
      </c>
      <c r="J244">
        <f t="shared" si="43"/>
        <v>0</v>
      </c>
      <c r="K244">
        <f t="shared" si="44"/>
        <v>0</v>
      </c>
      <c r="L244">
        <f t="shared" si="45"/>
        <v>0</v>
      </c>
      <c r="M244" s="54" t="str">
        <f t="shared" si="40"/>
        <v/>
      </c>
      <c r="N244" s="54" t="str">
        <f t="shared" si="41"/>
        <v/>
      </c>
    </row>
    <row r="245" spans="1:14" x14ac:dyDescent="0.35">
      <c r="A245" s="58"/>
      <c r="C245" s="24"/>
      <c r="F245" s="54">
        <f t="shared" si="42"/>
        <v>212</v>
      </c>
      <c r="G245" s="106">
        <f t="shared" si="37"/>
        <v>16200</v>
      </c>
      <c r="H245" s="66">
        <f t="shared" si="38"/>
        <v>16200</v>
      </c>
      <c r="I245" s="107">
        <f t="shared" si="39"/>
        <v>16200</v>
      </c>
      <c r="J245">
        <f t="shared" si="43"/>
        <v>0</v>
      </c>
      <c r="K245">
        <f t="shared" si="44"/>
        <v>0</v>
      </c>
      <c r="L245">
        <f t="shared" si="45"/>
        <v>0</v>
      </c>
      <c r="M245" s="54" t="str">
        <f t="shared" si="40"/>
        <v/>
      </c>
      <c r="N245" s="54" t="str">
        <f t="shared" si="41"/>
        <v/>
      </c>
    </row>
    <row r="246" spans="1:14" x14ac:dyDescent="0.35">
      <c r="A246" s="58"/>
      <c r="C246" s="24"/>
      <c r="F246" s="54">
        <f t="shared" si="42"/>
        <v>213</v>
      </c>
      <c r="G246" s="106">
        <f t="shared" si="37"/>
        <v>16650</v>
      </c>
      <c r="H246" s="66">
        <f t="shared" si="38"/>
        <v>16650</v>
      </c>
      <c r="I246" s="107">
        <f t="shared" si="39"/>
        <v>16650</v>
      </c>
      <c r="J246">
        <f t="shared" si="43"/>
        <v>0</v>
      </c>
      <c r="K246">
        <f t="shared" si="44"/>
        <v>0</v>
      </c>
      <c r="L246">
        <f t="shared" si="45"/>
        <v>0</v>
      </c>
      <c r="M246" s="54" t="str">
        <f t="shared" si="40"/>
        <v/>
      </c>
      <c r="N246" s="54" t="str">
        <f t="shared" si="41"/>
        <v/>
      </c>
    </row>
    <row r="247" spans="1:14" x14ac:dyDescent="0.35">
      <c r="A247" s="58"/>
      <c r="C247" s="24"/>
      <c r="F247" s="54">
        <f t="shared" si="42"/>
        <v>214</v>
      </c>
      <c r="G247" s="106">
        <f t="shared" si="37"/>
        <v>17100</v>
      </c>
      <c r="H247" s="66">
        <f t="shared" si="38"/>
        <v>17100</v>
      </c>
      <c r="I247" s="107">
        <f t="shared" si="39"/>
        <v>17100</v>
      </c>
      <c r="J247">
        <f t="shared" si="43"/>
        <v>0</v>
      </c>
      <c r="K247">
        <f t="shared" si="44"/>
        <v>0</v>
      </c>
      <c r="L247">
        <f t="shared" si="45"/>
        <v>0</v>
      </c>
      <c r="M247" s="54" t="str">
        <f t="shared" si="40"/>
        <v/>
      </c>
      <c r="N247" s="54" t="str">
        <f t="shared" si="41"/>
        <v/>
      </c>
    </row>
    <row r="248" spans="1:14" x14ac:dyDescent="0.35">
      <c r="A248" s="58"/>
      <c r="C248" s="24"/>
      <c r="F248" s="54">
        <f t="shared" si="42"/>
        <v>215</v>
      </c>
      <c r="G248" s="106">
        <f t="shared" si="37"/>
        <v>17550</v>
      </c>
      <c r="H248" s="66">
        <f t="shared" si="38"/>
        <v>17550</v>
      </c>
      <c r="I248" s="107">
        <f t="shared" si="39"/>
        <v>17550</v>
      </c>
      <c r="J248">
        <f t="shared" si="43"/>
        <v>0</v>
      </c>
      <c r="K248">
        <f t="shared" si="44"/>
        <v>0</v>
      </c>
      <c r="L248">
        <f t="shared" si="45"/>
        <v>0</v>
      </c>
      <c r="M248" s="54" t="str">
        <f t="shared" si="40"/>
        <v/>
      </c>
      <c r="N248" s="54" t="str">
        <f t="shared" si="41"/>
        <v/>
      </c>
    </row>
    <row r="249" spans="1:14" x14ac:dyDescent="0.35">
      <c r="A249" s="58"/>
      <c r="C249" s="24"/>
      <c r="F249" s="54">
        <f t="shared" si="42"/>
        <v>216</v>
      </c>
      <c r="G249" s="106">
        <f t="shared" si="37"/>
        <v>18000</v>
      </c>
      <c r="H249" s="66">
        <f t="shared" si="38"/>
        <v>18000</v>
      </c>
      <c r="I249" s="107">
        <f t="shared" si="39"/>
        <v>18000</v>
      </c>
      <c r="J249">
        <f t="shared" si="43"/>
        <v>0</v>
      </c>
      <c r="K249">
        <f t="shared" si="44"/>
        <v>0</v>
      </c>
      <c r="L249">
        <f t="shared" si="45"/>
        <v>0</v>
      </c>
      <c r="M249" s="54" t="str">
        <f t="shared" si="40"/>
        <v/>
      </c>
      <c r="N249" s="54" t="str">
        <f t="shared" si="41"/>
        <v/>
      </c>
    </row>
    <row r="250" spans="1:14" x14ac:dyDescent="0.35">
      <c r="A250" s="58"/>
      <c r="C250" s="24"/>
      <c r="F250" s="54">
        <f t="shared" si="42"/>
        <v>217</v>
      </c>
      <c r="G250" s="106">
        <f t="shared" si="37"/>
        <v>18450</v>
      </c>
      <c r="H250" s="66">
        <f t="shared" si="38"/>
        <v>18450</v>
      </c>
      <c r="I250" s="107">
        <f t="shared" si="39"/>
        <v>18450</v>
      </c>
      <c r="J250">
        <f t="shared" si="43"/>
        <v>0</v>
      </c>
      <c r="K250">
        <f t="shared" si="44"/>
        <v>0</v>
      </c>
      <c r="L250">
        <f t="shared" si="45"/>
        <v>0</v>
      </c>
      <c r="M250" s="54" t="str">
        <f t="shared" si="40"/>
        <v/>
      </c>
      <c r="N250" s="54" t="str">
        <f t="shared" si="41"/>
        <v/>
      </c>
    </row>
    <row r="251" spans="1:14" x14ac:dyDescent="0.35">
      <c r="A251" s="58"/>
      <c r="C251" s="24"/>
      <c r="F251" s="54">
        <f t="shared" si="42"/>
        <v>218</v>
      </c>
      <c r="G251" s="106">
        <f t="shared" si="37"/>
        <v>18900</v>
      </c>
      <c r="H251" s="66">
        <f t="shared" si="38"/>
        <v>18900</v>
      </c>
      <c r="I251" s="107">
        <f t="shared" si="39"/>
        <v>18900</v>
      </c>
      <c r="J251">
        <f t="shared" si="43"/>
        <v>0</v>
      </c>
      <c r="K251">
        <f t="shared" si="44"/>
        <v>0</v>
      </c>
      <c r="L251">
        <f t="shared" si="45"/>
        <v>0</v>
      </c>
      <c r="M251" s="54" t="str">
        <f t="shared" si="40"/>
        <v/>
      </c>
      <c r="N251" s="54" t="str">
        <f t="shared" si="41"/>
        <v/>
      </c>
    </row>
    <row r="252" spans="1:14" x14ac:dyDescent="0.35">
      <c r="A252" s="58"/>
      <c r="C252" s="24"/>
      <c r="F252" s="54">
        <f t="shared" si="42"/>
        <v>219</v>
      </c>
      <c r="G252" s="106">
        <f t="shared" si="37"/>
        <v>19350</v>
      </c>
      <c r="H252" s="66">
        <f t="shared" si="38"/>
        <v>19350</v>
      </c>
      <c r="I252" s="107">
        <f t="shared" si="39"/>
        <v>19350</v>
      </c>
      <c r="J252">
        <f t="shared" si="43"/>
        <v>0</v>
      </c>
      <c r="K252">
        <f t="shared" si="44"/>
        <v>0</v>
      </c>
      <c r="L252">
        <f t="shared" si="45"/>
        <v>0</v>
      </c>
      <c r="M252" s="54" t="str">
        <f t="shared" si="40"/>
        <v/>
      </c>
      <c r="N252" s="54" t="str">
        <f t="shared" si="41"/>
        <v/>
      </c>
    </row>
    <row r="253" spans="1:14" x14ac:dyDescent="0.35">
      <c r="A253" s="58"/>
      <c r="C253" s="24"/>
      <c r="F253" s="54">
        <f t="shared" si="42"/>
        <v>220</v>
      </c>
      <c r="G253" s="106">
        <f t="shared" si="37"/>
        <v>19800</v>
      </c>
      <c r="H253" s="66">
        <f t="shared" si="38"/>
        <v>19800</v>
      </c>
      <c r="I253" s="107">
        <f t="shared" si="39"/>
        <v>19800</v>
      </c>
      <c r="J253">
        <f t="shared" si="43"/>
        <v>0</v>
      </c>
      <c r="K253">
        <f t="shared" si="44"/>
        <v>0</v>
      </c>
      <c r="L253">
        <f t="shared" si="45"/>
        <v>0</v>
      </c>
      <c r="M253" s="54" t="str">
        <f t="shared" si="40"/>
        <v/>
      </c>
      <c r="N253" s="54" t="str">
        <f t="shared" si="41"/>
        <v/>
      </c>
    </row>
    <row r="254" spans="1:14" x14ac:dyDescent="0.35">
      <c r="A254" s="58"/>
      <c r="C254" s="24"/>
      <c r="F254" s="54">
        <f t="shared" si="42"/>
        <v>221</v>
      </c>
      <c r="G254" s="106">
        <f t="shared" si="37"/>
        <v>450</v>
      </c>
      <c r="H254" s="66">
        <f t="shared" si="38"/>
        <v>450</v>
      </c>
      <c r="I254" s="107">
        <f t="shared" si="39"/>
        <v>450</v>
      </c>
      <c r="J254">
        <f t="shared" si="43"/>
        <v>1</v>
      </c>
      <c r="K254">
        <f t="shared" si="44"/>
        <v>1</v>
      </c>
      <c r="L254">
        <f t="shared" si="45"/>
        <v>1</v>
      </c>
      <c r="M254" s="54">
        <f t="shared" si="40"/>
        <v>1</v>
      </c>
      <c r="N254" s="54">
        <f t="shared" si="41"/>
        <v>185</v>
      </c>
    </row>
    <row r="255" spans="1:14" x14ac:dyDescent="0.35">
      <c r="A255" s="58"/>
      <c r="C255" s="24"/>
      <c r="F255" s="54">
        <f t="shared" si="42"/>
        <v>222</v>
      </c>
      <c r="G255" s="106">
        <f t="shared" si="37"/>
        <v>900</v>
      </c>
      <c r="H255" s="66">
        <f t="shared" si="38"/>
        <v>900</v>
      </c>
      <c r="I255" s="107">
        <f t="shared" si="39"/>
        <v>900</v>
      </c>
      <c r="J255">
        <f t="shared" si="43"/>
        <v>0</v>
      </c>
      <c r="K255">
        <f t="shared" si="44"/>
        <v>0</v>
      </c>
      <c r="L255">
        <f t="shared" si="45"/>
        <v>0</v>
      </c>
      <c r="M255" s="54" t="str">
        <f t="shared" si="40"/>
        <v/>
      </c>
      <c r="N255" s="54" t="str">
        <f t="shared" si="41"/>
        <v/>
      </c>
    </row>
    <row r="256" spans="1:14" x14ac:dyDescent="0.35">
      <c r="A256" s="58"/>
      <c r="C256" s="24"/>
      <c r="F256" s="54">
        <f t="shared" si="42"/>
        <v>223</v>
      </c>
      <c r="G256" s="106">
        <f t="shared" si="37"/>
        <v>1350</v>
      </c>
      <c r="H256" s="66">
        <f t="shared" si="38"/>
        <v>1350</v>
      </c>
      <c r="I256" s="107">
        <f t="shared" si="39"/>
        <v>1350</v>
      </c>
      <c r="J256">
        <f t="shared" si="43"/>
        <v>0</v>
      </c>
      <c r="K256">
        <f t="shared" si="44"/>
        <v>0</v>
      </c>
      <c r="L256">
        <f t="shared" si="45"/>
        <v>0</v>
      </c>
      <c r="M256" s="54" t="str">
        <f t="shared" si="40"/>
        <v/>
      </c>
      <c r="N256" s="54" t="str">
        <f t="shared" si="41"/>
        <v/>
      </c>
    </row>
    <row r="257" spans="1:14" x14ac:dyDescent="0.35">
      <c r="A257" s="58"/>
      <c r="C257" s="24"/>
      <c r="F257" s="54">
        <f t="shared" si="42"/>
        <v>224</v>
      </c>
      <c r="G257" s="106">
        <f t="shared" si="37"/>
        <v>1800</v>
      </c>
      <c r="H257" s="66">
        <f t="shared" si="38"/>
        <v>1800</v>
      </c>
      <c r="I257" s="107">
        <f t="shared" si="39"/>
        <v>1800</v>
      </c>
      <c r="J257">
        <f t="shared" si="43"/>
        <v>0</v>
      </c>
      <c r="K257">
        <f t="shared" si="44"/>
        <v>0</v>
      </c>
      <c r="L257">
        <f t="shared" si="45"/>
        <v>0</v>
      </c>
      <c r="M257" s="54" t="str">
        <f t="shared" si="40"/>
        <v/>
      </c>
      <c r="N257" s="54" t="str">
        <f t="shared" si="41"/>
        <v/>
      </c>
    </row>
    <row r="258" spans="1:14" x14ac:dyDescent="0.35">
      <c r="A258" s="58"/>
      <c r="C258" s="24"/>
      <c r="F258" s="54">
        <f t="shared" si="42"/>
        <v>225</v>
      </c>
      <c r="G258" s="106">
        <f t="shared" si="37"/>
        <v>2250</v>
      </c>
      <c r="H258" s="66">
        <f t="shared" si="38"/>
        <v>2250</v>
      </c>
      <c r="I258" s="107">
        <f t="shared" si="39"/>
        <v>2250</v>
      </c>
      <c r="J258">
        <f t="shared" si="43"/>
        <v>0</v>
      </c>
      <c r="K258">
        <f t="shared" si="44"/>
        <v>0</v>
      </c>
      <c r="L258">
        <f t="shared" si="45"/>
        <v>0</v>
      </c>
      <c r="M258" s="54" t="str">
        <f t="shared" si="40"/>
        <v/>
      </c>
      <c r="N258" s="54" t="str">
        <f t="shared" si="41"/>
        <v/>
      </c>
    </row>
    <row r="259" spans="1:14" x14ac:dyDescent="0.35">
      <c r="A259" s="58"/>
      <c r="C259" s="24"/>
      <c r="F259" s="54">
        <f t="shared" si="42"/>
        <v>226</v>
      </c>
      <c r="G259" s="106">
        <f t="shared" si="37"/>
        <v>2700</v>
      </c>
      <c r="H259" s="66">
        <f t="shared" si="38"/>
        <v>2700</v>
      </c>
      <c r="I259" s="107">
        <f t="shared" si="39"/>
        <v>2700</v>
      </c>
      <c r="J259">
        <f t="shared" si="43"/>
        <v>0</v>
      </c>
      <c r="K259">
        <f t="shared" si="44"/>
        <v>0</v>
      </c>
      <c r="L259">
        <f t="shared" si="45"/>
        <v>0</v>
      </c>
      <c r="M259" s="54" t="str">
        <f t="shared" si="40"/>
        <v/>
      </c>
      <c r="N259" s="54" t="str">
        <f t="shared" si="41"/>
        <v/>
      </c>
    </row>
    <row r="260" spans="1:14" x14ac:dyDescent="0.35">
      <c r="A260" s="58"/>
      <c r="C260" s="24"/>
      <c r="F260" s="54">
        <f t="shared" si="42"/>
        <v>227</v>
      </c>
      <c r="G260" s="106">
        <f t="shared" si="37"/>
        <v>3150</v>
      </c>
      <c r="H260" s="66">
        <f t="shared" si="38"/>
        <v>3150</v>
      </c>
      <c r="I260" s="107">
        <f t="shared" si="39"/>
        <v>3150</v>
      </c>
      <c r="J260">
        <f t="shared" si="43"/>
        <v>0</v>
      </c>
      <c r="K260">
        <f t="shared" si="44"/>
        <v>0</v>
      </c>
      <c r="L260">
        <f t="shared" si="45"/>
        <v>0</v>
      </c>
      <c r="M260" s="54" t="str">
        <f t="shared" si="40"/>
        <v/>
      </c>
      <c r="N260" s="54" t="str">
        <f t="shared" si="41"/>
        <v/>
      </c>
    </row>
    <row r="261" spans="1:14" x14ac:dyDescent="0.35">
      <c r="A261" s="58"/>
      <c r="C261" s="24"/>
      <c r="F261" s="54">
        <f t="shared" si="42"/>
        <v>228</v>
      </c>
      <c r="G261" s="106">
        <f t="shared" si="37"/>
        <v>3600</v>
      </c>
      <c r="H261" s="66">
        <f t="shared" si="38"/>
        <v>3600</v>
      </c>
      <c r="I261" s="107">
        <f t="shared" si="39"/>
        <v>3600</v>
      </c>
      <c r="J261">
        <f t="shared" si="43"/>
        <v>0</v>
      </c>
      <c r="K261">
        <f t="shared" si="44"/>
        <v>0</v>
      </c>
      <c r="L261">
        <f t="shared" si="45"/>
        <v>0</v>
      </c>
      <c r="M261" s="54" t="str">
        <f t="shared" si="40"/>
        <v/>
      </c>
      <c r="N261" s="54" t="str">
        <f t="shared" si="41"/>
        <v/>
      </c>
    </row>
    <row r="262" spans="1:14" x14ac:dyDescent="0.35">
      <c r="A262" s="58"/>
      <c r="C262" s="24"/>
      <c r="F262" s="54">
        <f t="shared" si="42"/>
        <v>229</v>
      </c>
      <c r="G262" s="106">
        <f t="shared" si="37"/>
        <v>4050</v>
      </c>
      <c r="H262" s="66">
        <f t="shared" si="38"/>
        <v>4050</v>
      </c>
      <c r="I262" s="107">
        <f t="shared" si="39"/>
        <v>4050</v>
      </c>
      <c r="J262">
        <f t="shared" si="43"/>
        <v>0</v>
      </c>
      <c r="K262">
        <f t="shared" si="44"/>
        <v>0</v>
      </c>
      <c r="L262">
        <f t="shared" si="45"/>
        <v>0</v>
      </c>
      <c r="M262" s="54" t="str">
        <f t="shared" si="40"/>
        <v/>
      </c>
      <c r="N262" s="54" t="str">
        <f t="shared" si="41"/>
        <v/>
      </c>
    </row>
    <row r="263" spans="1:14" x14ac:dyDescent="0.35">
      <c r="A263" s="58"/>
      <c r="C263" s="24"/>
      <c r="F263" s="54">
        <f t="shared" si="42"/>
        <v>230</v>
      </c>
      <c r="G263" s="106">
        <f t="shared" si="37"/>
        <v>4500</v>
      </c>
      <c r="H263" s="66">
        <f t="shared" si="38"/>
        <v>4500</v>
      </c>
      <c r="I263" s="107">
        <f t="shared" si="39"/>
        <v>4500</v>
      </c>
      <c r="J263">
        <f t="shared" si="43"/>
        <v>0</v>
      </c>
      <c r="K263">
        <f t="shared" si="44"/>
        <v>0</v>
      </c>
      <c r="L263">
        <f t="shared" si="45"/>
        <v>0</v>
      </c>
      <c r="M263" s="54" t="str">
        <f t="shared" si="40"/>
        <v/>
      </c>
      <c r="N263" s="54" t="str">
        <f t="shared" si="41"/>
        <v/>
      </c>
    </row>
    <row r="264" spans="1:14" x14ac:dyDescent="0.35">
      <c r="A264" s="58"/>
      <c r="C264" s="24"/>
      <c r="F264" s="54">
        <f t="shared" si="42"/>
        <v>231</v>
      </c>
      <c r="G264" s="106">
        <f t="shared" si="37"/>
        <v>4950</v>
      </c>
      <c r="H264" s="66">
        <f t="shared" si="38"/>
        <v>4950</v>
      </c>
      <c r="I264" s="107">
        <f t="shared" si="39"/>
        <v>4950</v>
      </c>
      <c r="J264">
        <f t="shared" si="43"/>
        <v>0</v>
      </c>
      <c r="K264">
        <f t="shared" si="44"/>
        <v>0</v>
      </c>
      <c r="L264">
        <f t="shared" si="45"/>
        <v>0</v>
      </c>
      <c r="M264" s="54" t="str">
        <f t="shared" si="40"/>
        <v/>
      </c>
      <c r="N264" s="54" t="str">
        <f t="shared" si="41"/>
        <v/>
      </c>
    </row>
    <row r="265" spans="1:14" x14ac:dyDescent="0.35">
      <c r="A265" s="58"/>
      <c r="C265" s="24"/>
      <c r="F265" s="54">
        <f t="shared" si="42"/>
        <v>232</v>
      </c>
      <c r="G265" s="106">
        <f t="shared" si="37"/>
        <v>5400</v>
      </c>
      <c r="H265" s="66">
        <f t="shared" si="38"/>
        <v>5400</v>
      </c>
      <c r="I265" s="107">
        <f t="shared" si="39"/>
        <v>5400</v>
      </c>
      <c r="J265">
        <f t="shared" si="43"/>
        <v>0</v>
      </c>
      <c r="K265">
        <f t="shared" si="44"/>
        <v>0</v>
      </c>
      <c r="L265">
        <f t="shared" si="45"/>
        <v>0</v>
      </c>
      <c r="M265" s="54" t="str">
        <f t="shared" si="40"/>
        <v/>
      </c>
      <c r="N265" s="54" t="str">
        <f t="shared" si="41"/>
        <v/>
      </c>
    </row>
    <row r="266" spans="1:14" x14ac:dyDescent="0.35">
      <c r="A266" s="58"/>
      <c r="C266" s="24"/>
      <c r="F266" s="54">
        <f t="shared" si="42"/>
        <v>233</v>
      </c>
      <c r="G266" s="106">
        <f t="shared" si="37"/>
        <v>5850</v>
      </c>
      <c r="H266" s="66">
        <f t="shared" si="38"/>
        <v>5850</v>
      </c>
      <c r="I266" s="107">
        <f t="shared" si="39"/>
        <v>5850</v>
      </c>
      <c r="J266">
        <f t="shared" si="43"/>
        <v>0</v>
      </c>
      <c r="K266">
        <f t="shared" si="44"/>
        <v>0</v>
      </c>
      <c r="L266">
        <f t="shared" si="45"/>
        <v>0</v>
      </c>
      <c r="M266" s="54" t="str">
        <f t="shared" si="40"/>
        <v/>
      </c>
      <c r="N266" s="54" t="str">
        <f t="shared" si="41"/>
        <v/>
      </c>
    </row>
    <row r="267" spans="1:14" x14ac:dyDescent="0.35">
      <c r="A267" s="58"/>
      <c r="C267" s="24"/>
      <c r="F267" s="54">
        <f t="shared" si="42"/>
        <v>234</v>
      </c>
      <c r="G267" s="106">
        <f t="shared" si="37"/>
        <v>6300</v>
      </c>
      <c r="H267" s="66">
        <f t="shared" si="38"/>
        <v>6300</v>
      </c>
      <c r="I267" s="107">
        <f t="shared" si="39"/>
        <v>6300</v>
      </c>
      <c r="J267">
        <f t="shared" si="43"/>
        <v>0</v>
      </c>
      <c r="K267">
        <f t="shared" si="44"/>
        <v>0</v>
      </c>
      <c r="L267">
        <f t="shared" si="45"/>
        <v>0</v>
      </c>
      <c r="M267" s="54" t="str">
        <f t="shared" si="40"/>
        <v/>
      </c>
      <c r="N267" s="54" t="str">
        <f t="shared" si="41"/>
        <v/>
      </c>
    </row>
    <row r="268" spans="1:14" x14ac:dyDescent="0.35">
      <c r="A268" s="58"/>
      <c r="C268" s="24"/>
      <c r="F268" s="54">
        <f t="shared" si="42"/>
        <v>235</v>
      </c>
      <c r="G268" s="106">
        <f t="shared" si="37"/>
        <v>6750</v>
      </c>
      <c r="H268" s="66">
        <f t="shared" si="38"/>
        <v>6750</v>
      </c>
      <c r="I268" s="107">
        <f t="shared" si="39"/>
        <v>6750</v>
      </c>
      <c r="J268">
        <f t="shared" si="43"/>
        <v>0</v>
      </c>
      <c r="K268">
        <f t="shared" si="44"/>
        <v>0</v>
      </c>
      <c r="L268">
        <f t="shared" si="45"/>
        <v>0</v>
      </c>
      <c r="M268" s="54" t="str">
        <f t="shared" si="40"/>
        <v/>
      </c>
      <c r="N268" s="54" t="str">
        <f t="shared" si="41"/>
        <v/>
      </c>
    </row>
    <row r="269" spans="1:14" x14ac:dyDescent="0.35">
      <c r="A269" s="58"/>
      <c r="C269" s="24"/>
      <c r="F269" s="54">
        <f t="shared" si="42"/>
        <v>236</v>
      </c>
      <c r="G269" s="106">
        <f t="shared" si="37"/>
        <v>7200</v>
      </c>
      <c r="H269" s="66">
        <f t="shared" si="38"/>
        <v>7200</v>
      </c>
      <c r="I269" s="107">
        <f t="shared" si="39"/>
        <v>7200</v>
      </c>
      <c r="J269">
        <f t="shared" si="43"/>
        <v>0</v>
      </c>
      <c r="K269">
        <f t="shared" si="44"/>
        <v>0</v>
      </c>
      <c r="L269">
        <f t="shared" si="45"/>
        <v>0</v>
      </c>
      <c r="M269" s="54" t="str">
        <f t="shared" si="40"/>
        <v/>
      </c>
      <c r="N269" s="54" t="str">
        <f t="shared" si="41"/>
        <v/>
      </c>
    </row>
    <row r="270" spans="1:14" x14ac:dyDescent="0.35">
      <c r="A270" s="58"/>
      <c r="C270" s="24"/>
      <c r="F270" s="54">
        <f t="shared" si="42"/>
        <v>237</v>
      </c>
      <c r="G270" s="106">
        <f t="shared" si="37"/>
        <v>7650</v>
      </c>
      <c r="H270" s="66">
        <f t="shared" si="38"/>
        <v>7650</v>
      </c>
      <c r="I270" s="107">
        <f t="shared" si="39"/>
        <v>7650</v>
      </c>
      <c r="J270">
        <f t="shared" si="43"/>
        <v>0</v>
      </c>
      <c r="K270">
        <f t="shared" si="44"/>
        <v>0</v>
      </c>
      <c r="L270">
        <f t="shared" si="45"/>
        <v>0</v>
      </c>
      <c r="M270" s="54" t="str">
        <f t="shared" si="40"/>
        <v/>
      </c>
      <c r="N270" s="54" t="str">
        <f t="shared" si="41"/>
        <v/>
      </c>
    </row>
    <row r="271" spans="1:14" x14ac:dyDescent="0.35">
      <c r="A271" s="58"/>
      <c r="C271" s="24"/>
      <c r="F271" s="54">
        <f t="shared" si="42"/>
        <v>238</v>
      </c>
      <c r="G271" s="106">
        <f t="shared" si="37"/>
        <v>8100</v>
      </c>
      <c r="H271" s="66">
        <f t="shared" si="38"/>
        <v>8100</v>
      </c>
      <c r="I271" s="107">
        <f t="shared" si="39"/>
        <v>8100</v>
      </c>
      <c r="J271">
        <f t="shared" si="43"/>
        <v>0</v>
      </c>
      <c r="K271">
        <f t="shared" si="44"/>
        <v>0</v>
      </c>
      <c r="L271">
        <f t="shared" si="45"/>
        <v>0</v>
      </c>
      <c r="M271" s="54" t="str">
        <f t="shared" si="40"/>
        <v/>
      </c>
      <c r="N271" s="54" t="str">
        <f t="shared" si="41"/>
        <v/>
      </c>
    </row>
    <row r="272" spans="1:14" x14ac:dyDescent="0.35">
      <c r="A272" s="58"/>
      <c r="C272" s="24"/>
      <c r="F272" s="54">
        <f t="shared" si="42"/>
        <v>239</v>
      </c>
      <c r="G272" s="106">
        <f t="shared" si="37"/>
        <v>8550</v>
      </c>
      <c r="H272" s="66">
        <f t="shared" si="38"/>
        <v>8550</v>
      </c>
      <c r="I272" s="107">
        <f t="shared" si="39"/>
        <v>8550</v>
      </c>
      <c r="J272">
        <f t="shared" si="43"/>
        <v>0</v>
      </c>
      <c r="K272">
        <f t="shared" si="44"/>
        <v>0</v>
      </c>
      <c r="L272">
        <f t="shared" si="45"/>
        <v>0</v>
      </c>
      <c r="M272" s="54" t="str">
        <f t="shared" si="40"/>
        <v/>
      </c>
      <c r="N272" s="54" t="str">
        <f t="shared" si="41"/>
        <v/>
      </c>
    </row>
    <row r="273" spans="1:14" x14ac:dyDescent="0.35">
      <c r="A273" s="58"/>
      <c r="C273" s="24"/>
      <c r="F273" s="54">
        <f t="shared" si="42"/>
        <v>240</v>
      </c>
      <c r="G273" s="106">
        <f t="shared" si="37"/>
        <v>9000</v>
      </c>
      <c r="H273" s="66">
        <f t="shared" si="38"/>
        <v>9000</v>
      </c>
      <c r="I273" s="107">
        <f t="shared" si="39"/>
        <v>9000</v>
      </c>
      <c r="J273">
        <f t="shared" si="43"/>
        <v>0</v>
      </c>
      <c r="K273">
        <f t="shared" si="44"/>
        <v>0</v>
      </c>
      <c r="L273">
        <f t="shared" si="45"/>
        <v>0</v>
      </c>
      <c r="M273" s="54" t="str">
        <f t="shared" si="40"/>
        <v/>
      </c>
      <c r="N273" s="54" t="str">
        <f t="shared" si="41"/>
        <v/>
      </c>
    </row>
    <row r="274" spans="1:14" x14ac:dyDescent="0.35">
      <c r="A274" s="58"/>
      <c r="C274" s="24"/>
      <c r="F274" s="54">
        <f t="shared" si="42"/>
        <v>241</v>
      </c>
      <c r="G274" s="106">
        <f t="shared" si="37"/>
        <v>9450</v>
      </c>
      <c r="H274" s="66">
        <f t="shared" si="38"/>
        <v>9450</v>
      </c>
      <c r="I274" s="107">
        <f t="shared" si="39"/>
        <v>9450</v>
      </c>
      <c r="J274">
        <f t="shared" si="43"/>
        <v>0</v>
      </c>
      <c r="K274">
        <f t="shared" si="44"/>
        <v>0</v>
      </c>
      <c r="L274">
        <f t="shared" si="45"/>
        <v>0</v>
      </c>
      <c r="M274" s="54" t="str">
        <f t="shared" si="40"/>
        <v/>
      </c>
      <c r="N274" s="54" t="str">
        <f t="shared" si="41"/>
        <v/>
      </c>
    </row>
    <row r="275" spans="1:14" x14ac:dyDescent="0.35">
      <c r="A275" s="58"/>
      <c r="C275" s="24"/>
      <c r="F275" s="54">
        <f t="shared" si="42"/>
        <v>242</v>
      </c>
      <c r="G275" s="106">
        <f t="shared" si="37"/>
        <v>9900</v>
      </c>
      <c r="H275" s="66">
        <f t="shared" si="38"/>
        <v>9900</v>
      </c>
      <c r="I275" s="107">
        <f t="shared" si="39"/>
        <v>9900</v>
      </c>
      <c r="J275">
        <f t="shared" si="43"/>
        <v>0</v>
      </c>
      <c r="K275">
        <f t="shared" si="44"/>
        <v>0</v>
      </c>
      <c r="L275">
        <f t="shared" si="45"/>
        <v>0</v>
      </c>
      <c r="M275" s="54" t="str">
        <f t="shared" si="40"/>
        <v/>
      </c>
      <c r="N275" s="54" t="str">
        <f t="shared" si="41"/>
        <v/>
      </c>
    </row>
    <row r="276" spans="1:14" x14ac:dyDescent="0.35">
      <c r="A276" s="58"/>
      <c r="C276" s="24"/>
      <c r="F276" s="54">
        <f t="shared" si="42"/>
        <v>243</v>
      </c>
      <c r="G276" s="106">
        <f t="shared" si="37"/>
        <v>10350</v>
      </c>
      <c r="H276" s="66">
        <f t="shared" si="38"/>
        <v>10350</v>
      </c>
      <c r="I276" s="107">
        <f t="shared" si="39"/>
        <v>10350</v>
      </c>
      <c r="J276">
        <f t="shared" si="43"/>
        <v>0</v>
      </c>
      <c r="K276">
        <f t="shared" si="44"/>
        <v>0</v>
      </c>
      <c r="L276">
        <f t="shared" si="45"/>
        <v>0</v>
      </c>
      <c r="M276" s="54" t="str">
        <f t="shared" si="40"/>
        <v/>
      </c>
      <c r="N276" s="54" t="str">
        <f t="shared" si="41"/>
        <v/>
      </c>
    </row>
    <row r="277" spans="1:14" x14ac:dyDescent="0.35">
      <c r="A277" s="58"/>
      <c r="C277" s="24"/>
      <c r="F277" s="54">
        <f t="shared" si="42"/>
        <v>244</v>
      </c>
      <c r="G277" s="106">
        <f t="shared" si="37"/>
        <v>10800</v>
      </c>
      <c r="H277" s="66">
        <f t="shared" si="38"/>
        <v>10800</v>
      </c>
      <c r="I277" s="107">
        <f t="shared" si="39"/>
        <v>10800</v>
      </c>
      <c r="J277">
        <f t="shared" si="43"/>
        <v>0</v>
      </c>
      <c r="K277">
        <f t="shared" si="44"/>
        <v>0</v>
      </c>
      <c r="L277">
        <f t="shared" si="45"/>
        <v>0</v>
      </c>
      <c r="M277" s="54" t="str">
        <f t="shared" si="40"/>
        <v/>
      </c>
      <c r="N277" s="54" t="str">
        <f t="shared" si="41"/>
        <v/>
      </c>
    </row>
    <row r="278" spans="1:14" x14ac:dyDescent="0.35">
      <c r="A278" s="58"/>
      <c r="C278" s="24"/>
      <c r="F278" s="54">
        <f t="shared" si="42"/>
        <v>245</v>
      </c>
      <c r="G278" s="106">
        <f t="shared" si="37"/>
        <v>11250</v>
      </c>
      <c r="H278" s="66">
        <f t="shared" si="38"/>
        <v>11250</v>
      </c>
      <c r="I278" s="107">
        <f t="shared" si="39"/>
        <v>11250</v>
      </c>
      <c r="J278">
        <f t="shared" si="43"/>
        <v>0</v>
      </c>
      <c r="K278">
        <f t="shared" si="44"/>
        <v>0</v>
      </c>
      <c r="L278">
        <f t="shared" si="45"/>
        <v>0</v>
      </c>
      <c r="M278" s="54" t="str">
        <f t="shared" si="40"/>
        <v/>
      </c>
      <c r="N278" s="54" t="str">
        <f t="shared" si="41"/>
        <v/>
      </c>
    </row>
    <row r="279" spans="1:14" x14ac:dyDescent="0.35">
      <c r="A279" s="58"/>
      <c r="C279" s="24"/>
      <c r="F279" s="54">
        <f t="shared" si="42"/>
        <v>246</v>
      </c>
      <c r="G279" s="106">
        <f t="shared" si="37"/>
        <v>11700</v>
      </c>
      <c r="H279" s="66">
        <f t="shared" si="38"/>
        <v>11700</v>
      </c>
      <c r="I279" s="107">
        <f t="shared" si="39"/>
        <v>11700</v>
      </c>
      <c r="J279">
        <f t="shared" si="43"/>
        <v>0</v>
      </c>
      <c r="K279">
        <f t="shared" si="44"/>
        <v>0</v>
      </c>
      <c r="L279">
        <f t="shared" si="45"/>
        <v>0</v>
      </c>
      <c r="M279" s="54" t="str">
        <f t="shared" si="40"/>
        <v/>
      </c>
      <c r="N279" s="54" t="str">
        <f t="shared" si="41"/>
        <v/>
      </c>
    </row>
    <row r="280" spans="1:14" x14ac:dyDescent="0.35">
      <c r="A280" s="58"/>
      <c r="C280" s="24"/>
      <c r="F280" s="54">
        <f t="shared" si="42"/>
        <v>247</v>
      </c>
      <c r="G280" s="106">
        <f t="shared" si="37"/>
        <v>12150</v>
      </c>
      <c r="H280" s="66">
        <f t="shared" si="38"/>
        <v>12150</v>
      </c>
      <c r="I280" s="107">
        <f t="shared" si="39"/>
        <v>12150</v>
      </c>
      <c r="J280">
        <f t="shared" si="43"/>
        <v>0</v>
      </c>
      <c r="K280">
        <f t="shared" si="44"/>
        <v>0</v>
      </c>
      <c r="L280">
        <f t="shared" si="45"/>
        <v>0</v>
      </c>
      <c r="M280" s="54" t="str">
        <f t="shared" si="40"/>
        <v/>
      </c>
      <c r="N280" s="54" t="str">
        <f t="shared" si="41"/>
        <v/>
      </c>
    </row>
    <row r="281" spans="1:14" x14ac:dyDescent="0.35">
      <c r="A281" s="58"/>
      <c r="C281" s="24"/>
      <c r="F281" s="54">
        <f t="shared" si="42"/>
        <v>248</v>
      </c>
      <c r="G281" s="106">
        <f t="shared" si="37"/>
        <v>12600</v>
      </c>
      <c r="H281" s="66">
        <f t="shared" si="38"/>
        <v>12600</v>
      </c>
      <c r="I281" s="107">
        <f t="shared" si="39"/>
        <v>12600</v>
      </c>
      <c r="J281">
        <f t="shared" si="43"/>
        <v>0</v>
      </c>
      <c r="K281">
        <f t="shared" si="44"/>
        <v>0</v>
      </c>
      <c r="L281">
        <f t="shared" si="45"/>
        <v>0</v>
      </c>
      <c r="M281" s="54" t="str">
        <f t="shared" si="40"/>
        <v/>
      </c>
      <c r="N281" s="54" t="str">
        <f t="shared" si="41"/>
        <v/>
      </c>
    </row>
    <row r="282" spans="1:14" x14ac:dyDescent="0.35">
      <c r="A282" s="58"/>
      <c r="C282" s="24"/>
      <c r="F282" s="54">
        <f t="shared" si="42"/>
        <v>249</v>
      </c>
      <c r="G282" s="106">
        <f t="shared" si="37"/>
        <v>13050</v>
      </c>
      <c r="H282" s="66">
        <f t="shared" si="38"/>
        <v>13050</v>
      </c>
      <c r="I282" s="107">
        <f t="shared" si="39"/>
        <v>13050</v>
      </c>
      <c r="J282">
        <f t="shared" si="43"/>
        <v>0</v>
      </c>
      <c r="K282">
        <f t="shared" si="44"/>
        <v>0</v>
      </c>
      <c r="L282">
        <f t="shared" si="45"/>
        <v>0</v>
      </c>
      <c r="M282" s="54" t="str">
        <f t="shared" si="40"/>
        <v/>
      </c>
      <c r="N282" s="54" t="str">
        <f t="shared" si="41"/>
        <v/>
      </c>
    </row>
    <row r="283" spans="1:14" x14ac:dyDescent="0.35">
      <c r="A283" s="58"/>
      <c r="C283" s="24"/>
      <c r="F283" s="54">
        <f t="shared" si="42"/>
        <v>250</v>
      </c>
      <c r="G283" s="106">
        <f t="shared" si="37"/>
        <v>13500</v>
      </c>
      <c r="H283" s="66">
        <f t="shared" si="38"/>
        <v>13500</v>
      </c>
      <c r="I283" s="107">
        <f t="shared" si="39"/>
        <v>13500</v>
      </c>
      <c r="J283">
        <f t="shared" si="43"/>
        <v>0</v>
      </c>
      <c r="K283">
        <f t="shared" si="44"/>
        <v>0</v>
      </c>
      <c r="L283">
        <f t="shared" si="45"/>
        <v>0</v>
      </c>
      <c r="M283" s="54" t="str">
        <f t="shared" si="40"/>
        <v/>
      </c>
      <c r="N283" s="54" t="str">
        <f t="shared" si="41"/>
        <v/>
      </c>
    </row>
    <row r="284" spans="1:14" x14ac:dyDescent="0.35">
      <c r="A284" s="58"/>
      <c r="C284" s="24"/>
      <c r="F284" s="54">
        <f t="shared" si="42"/>
        <v>251</v>
      </c>
      <c r="G284" s="106">
        <f t="shared" si="37"/>
        <v>13950</v>
      </c>
      <c r="H284" s="66">
        <f t="shared" si="38"/>
        <v>13950</v>
      </c>
      <c r="I284" s="107">
        <f t="shared" si="39"/>
        <v>13950</v>
      </c>
      <c r="J284">
        <f t="shared" si="43"/>
        <v>0</v>
      </c>
      <c r="K284">
        <f t="shared" si="44"/>
        <v>0</v>
      </c>
      <c r="L284">
        <f t="shared" si="45"/>
        <v>0</v>
      </c>
      <c r="M284" s="54" t="str">
        <f t="shared" si="40"/>
        <v/>
      </c>
      <c r="N284" s="54" t="str">
        <f t="shared" si="41"/>
        <v/>
      </c>
    </row>
    <row r="285" spans="1:14" x14ac:dyDescent="0.35">
      <c r="A285" s="58"/>
      <c r="C285" s="24"/>
      <c r="F285" s="54">
        <f t="shared" si="42"/>
        <v>252</v>
      </c>
      <c r="G285" s="106">
        <f t="shared" si="37"/>
        <v>14400</v>
      </c>
      <c r="H285" s="66">
        <f t="shared" si="38"/>
        <v>14400</v>
      </c>
      <c r="I285" s="107">
        <f t="shared" si="39"/>
        <v>14400</v>
      </c>
      <c r="J285">
        <f t="shared" si="43"/>
        <v>0</v>
      </c>
      <c r="K285">
        <f t="shared" si="44"/>
        <v>0</v>
      </c>
      <c r="L285">
        <f t="shared" si="45"/>
        <v>0</v>
      </c>
      <c r="M285" s="54" t="str">
        <f t="shared" si="40"/>
        <v/>
      </c>
      <c r="N285" s="54" t="str">
        <f t="shared" si="41"/>
        <v/>
      </c>
    </row>
    <row r="286" spans="1:14" x14ac:dyDescent="0.35">
      <c r="A286" s="58"/>
      <c r="C286" s="24"/>
      <c r="F286" s="54">
        <f t="shared" si="42"/>
        <v>253</v>
      </c>
      <c r="G286" s="106">
        <f t="shared" si="37"/>
        <v>14850</v>
      </c>
      <c r="H286" s="66">
        <f t="shared" si="38"/>
        <v>14850</v>
      </c>
      <c r="I286" s="107">
        <f t="shared" si="39"/>
        <v>14850</v>
      </c>
      <c r="J286">
        <f t="shared" si="43"/>
        <v>0</v>
      </c>
      <c r="K286">
        <f t="shared" si="44"/>
        <v>0</v>
      </c>
      <c r="L286">
        <f t="shared" si="45"/>
        <v>0</v>
      </c>
      <c r="M286" s="54" t="str">
        <f t="shared" si="40"/>
        <v/>
      </c>
      <c r="N286" s="54" t="str">
        <f t="shared" si="41"/>
        <v/>
      </c>
    </row>
    <row r="287" spans="1:14" x14ac:dyDescent="0.35">
      <c r="A287" s="58"/>
      <c r="C287" s="24"/>
      <c r="F287" s="54">
        <f t="shared" si="42"/>
        <v>254</v>
      </c>
      <c r="G287" s="106">
        <f t="shared" si="37"/>
        <v>15300</v>
      </c>
      <c r="H287" s="66">
        <f t="shared" si="38"/>
        <v>15300</v>
      </c>
      <c r="I287" s="107">
        <f t="shared" si="39"/>
        <v>15300</v>
      </c>
      <c r="J287">
        <f t="shared" si="43"/>
        <v>0</v>
      </c>
      <c r="K287">
        <f t="shared" si="44"/>
        <v>0</v>
      </c>
      <c r="L287">
        <f t="shared" si="45"/>
        <v>0</v>
      </c>
      <c r="M287" s="54" t="str">
        <f t="shared" si="40"/>
        <v/>
      </c>
      <c r="N287" s="54" t="str">
        <f t="shared" si="41"/>
        <v/>
      </c>
    </row>
    <row r="288" spans="1:14" x14ac:dyDescent="0.35">
      <c r="A288" s="58"/>
      <c r="C288" s="24"/>
      <c r="F288" s="54">
        <f t="shared" si="42"/>
        <v>255</v>
      </c>
      <c r="G288" s="106">
        <f t="shared" si="37"/>
        <v>15750</v>
      </c>
      <c r="H288" s="66">
        <f t="shared" si="38"/>
        <v>15750</v>
      </c>
      <c r="I288" s="107">
        <f t="shared" si="39"/>
        <v>15750</v>
      </c>
      <c r="J288">
        <f t="shared" si="43"/>
        <v>0</v>
      </c>
      <c r="K288">
        <f t="shared" si="44"/>
        <v>0</v>
      </c>
      <c r="L288">
        <f t="shared" si="45"/>
        <v>0</v>
      </c>
      <c r="M288" s="54" t="str">
        <f t="shared" si="40"/>
        <v/>
      </c>
      <c r="N288" s="54" t="str">
        <f t="shared" si="41"/>
        <v/>
      </c>
    </row>
    <row r="289" spans="1:14" x14ac:dyDescent="0.35">
      <c r="A289" s="58"/>
      <c r="C289" s="24"/>
      <c r="F289" s="54">
        <f t="shared" si="42"/>
        <v>256</v>
      </c>
      <c r="G289" s="106">
        <f t="shared" si="37"/>
        <v>16200</v>
      </c>
      <c r="H289" s="66">
        <f t="shared" si="38"/>
        <v>16200</v>
      </c>
      <c r="I289" s="107">
        <f t="shared" si="39"/>
        <v>16200</v>
      </c>
      <c r="J289">
        <f t="shared" si="43"/>
        <v>0</v>
      </c>
      <c r="K289">
        <f t="shared" si="44"/>
        <v>0</v>
      </c>
      <c r="L289">
        <f t="shared" si="45"/>
        <v>0</v>
      </c>
      <c r="M289" s="54" t="str">
        <f t="shared" si="40"/>
        <v/>
      </c>
      <c r="N289" s="54" t="str">
        <f t="shared" si="41"/>
        <v/>
      </c>
    </row>
    <row r="290" spans="1:14" x14ac:dyDescent="0.35">
      <c r="A290" s="58"/>
      <c r="C290" s="24"/>
      <c r="F290" s="54">
        <f t="shared" si="42"/>
        <v>257</v>
      </c>
      <c r="G290" s="106">
        <f t="shared" si="37"/>
        <v>16650</v>
      </c>
      <c r="H290" s="66">
        <f t="shared" si="38"/>
        <v>16650</v>
      </c>
      <c r="I290" s="107">
        <f t="shared" si="39"/>
        <v>16650</v>
      </c>
      <c r="J290">
        <f t="shared" si="43"/>
        <v>0</v>
      </c>
      <c r="K290">
        <f t="shared" si="44"/>
        <v>0</v>
      </c>
      <c r="L290">
        <f t="shared" si="45"/>
        <v>0</v>
      </c>
      <c r="M290" s="54" t="str">
        <f t="shared" si="40"/>
        <v/>
      </c>
      <c r="N290" s="54" t="str">
        <f t="shared" si="41"/>
        <v/>
      </c>
    </row>
    <row r="291" spans="1:14" x14ac:dyDescent="0.35">
      <c r="A291" s="58"/>
      <c r="C291" s="24"/>
      <c r="F291" s="54">
        <f t="shared" si="42"/>
        <v>258</v>
      </c>
      <c r="G291" s="106">
        <f t="shared" ref="G291:G354" si="46">IF($C$21="y",IF(G290+$E$12&gt;$E$21,$E$12,G290+$E$12),0)</f>
        <v>17100</v>
      </c>
      <c r="H291" s="66">
        <f t="shared" ref="H291:H354" si="47">IF($C$22="y",IF(H290+$E$12&gt;$E$22,$E$12,H290+$E$12),0)</f>
        <v>17100</v>
      </c>
      <c r="I291" s="107">
        <f t="shared" ref="I291:I354" si="48">IF($C$23="y",IF(I290+$E$12&gt;$E$23,$E$12,I290+$E$12),0)</f>
        <v>17100</v>
      </c>
      <c r="J291">
        <f t="shared" si="43"/>
        <v>0</v>
      </c>
      <c r="K291">
        <f t="shared" si="44"/>
        <v>0</v>
      </c>
      <c r="L291">
        <f t="shared" si="45"/>
        <v>0</v>
      </c>
      <c r="M291" s="54" t="str">
        <f t="shared" ref="M291:M354" si="49">IF(SUM(J291:L291)&gt;0,1,"")</f>
        <v/>
      </c>
      <c r="N291" s="54" t="str">
        <f t="shared" ref="N291:N354" si="50">IF((J291*50)+(K291*60)+(L291*75)&gt;0,((J291*50)+(K291*60)+(L291*75)),"")</f>
        <v/>
      </c>
    </row>
    <row r="292" spans="1:14" x14ac:dyDescent="0.35">
      <c r="A292" s="58"/>
      <c r="C292" s="24"/>
      <c r="F292" s="54">
        <f t="shared" ref="F292:F355" si="51">F291+1</f>
        <v>259</v>
      </c>
      <c r="G292" s="106">
        <f t="shared" si="46"/>
        <v>17550</v>
      </c>
      <c r="H292" s="66">
        <f t="shared" si="47"/>
        <v>17550</v>
      </c>
      <c r="I292" s="107">
        <f t="shared" si="48"/>
        <v>17550</v>
      </c>
      <c r="J292">
        <f t="shared" ref="J292:J355" si="52">IF(G292=$E$12,1,0)</f>
        <v>0</v>
      </c>
      <c r="K292">
        <f t="shared" ref="K292:K355" si="53">IF(H292=$E$12,1,0)</f>
        <v>0</v>
      </c>
      <c r="L292">
        <f t="shared" ref="L292:L355" si="54">IF(I292=$E$12,1,0)</f>
        <v>0</v>
      </c>
      <c r="M292" s="54" t="str">
        <f t="shared" si="49"/>
        <v/>
      </c>
      <c r="N292" s="54" t="str">
        <f t="shared" si="50"/>
        <v/>
      </c>
    </row>
    <row r="293" spans="1:14" x14ac:dyDescent="0.35">
      <c r="A293" s="58"/>
      <c r="C293" s="24"/>
      <c r="F293" s="54">
        <f t="shared" si="51"/>
        <v>260</v>
      </c>
      <c r="G293" s="106">
        <f t="shared" si="46"/>
        <v>18000</v>
      </c>
      <c r="H293" s="66">
        <f t="shared" si="47"/>
        <v>18000</v>
      </c>
      <c r="I293" s="107">
        <f t="shared" si="48"/>
        <v>18000</v>
      </c>
      <c r="J293">
        <f t="shared" si="52"/>
        <v>0</v>
      </c>
      <c r="K293">
        <f t="shared" si="53"/>
        <v>0</v>
      </c>
      <c r="L293">
        <f t="shared" si="54"/>
        <v>0</v>
      </c>
      <c r="M293" s="54" t="str">
        <f t="shared" si="49"/>
        <v/>
      </c>
      <c r="N293" s="54" t="str">
        <f t="shared" si="50"/>
        <v/>
      </c>
    </row>
    <row r="294" spans="1:14" x14ac:dyDescent="0.35">
      <c r="A294" s="58"/>
      <c r="C294" s="24"/>
      <c r="F294" s="54">
        <f t="shared" si="51"/>
        <v>261</v>
      </c>
      <c r="G294" s="106">
        <f t="shared" si="46"/>
        <v>18450</v>
      </c>
      <c r="H294" s="66">
        <f t="shared" si="47"/>
        <v>18450</v>
      </c>
      <c r="I294" s="107">
        <f t="shared" si="48"/>
        <v>18450</v>
      </c>
      <c r="J294">
        <f t="shared" si="52"/>
        <v>0</v>
      </c>
      <c r="K294">
        <f t="shared" si="53"/>
        <v>0</v>
      </c>
      <c r="L294">
        <f t="shared" si="54"/>
        <v>0</v>
      </c>
      <c r="M294" s="54" t="str">
        <f t="shared" si="49"/>
        <v/>
      </c>
      <c r="N294" s="54" t="str">
        <f t="shared" si="50"/>
        <v/>
      </c>
    </row>
    <row r="295" spans="1:14" x14ac:dyDescent="0.35">
      <c r="A295" s="58"/>
      <c r="C295" s="24"/>
      <c r="F295" s="54">
        <f t="shared" si="51"/>
        <v>262</v>
      </c>
      <c r="G295" s="106">
        <f t="shared" si="46"/>
        <v>18900</v>
      </c>
      <c r="H295" s="66">
        <f t="shared" si="47"/>
        <v>18900</v>
      </c>
      <c r="I295" s="107">
        <f t="shared" si="48"/>
        <v>18900</v>
      </c>
      <c r="J295">
        <f t="shared" si="52"/>
        <v>0</v>
      </c>
      <c r="K295">
        <f t="shared" si="53"/>
        <v>0</v>
      </c>
      <c r="L295">
        <f t="shared" si="54"/>
        <v>0</v>
      </c>
      <c r="M295" s="54" t="str">
        <f t="shared" si="49"/>
        <v/>
      </c>
      <c r="N295" s="54" t="str">
        <f t="shared" si="50"/>
        <v/>
      </c>
    </row>
    <row r="296" spans="1:14" x14ac:dyDescent="0.35">
      <c r="A296" s="58"/>
      <c r="C296" s="24"/>
      <c r="F296" s="54">
        <f t="shared" si="51"/>
        <v>263</v>
      </c>
      <c r="G296" s="106">
        <f t="shared" si="46"/>
        <v>19350</v>
      </c>
      <c r="H296" s="66">
        <f t="shared" si="47"/>
        <v>19350</v>
      </c>
      <c r="I296" s="107">
        <f t="shared" si="48"/>
        <v>19350</v>
      </c>
      <c r="J296">
        <f t="shared" si="52"/>
        <v>0</v>
      </c>
      <c r="K296">
        <f t="shared" si="53"/>
        <v>0</v>
      </c>
      <c r="L296">
        <f t="shared" si="54"/>
        <v>0</v>
      </c>
      <c r="M296" s="54" t="str">
        <f t="shared" si="49"/>
        <v/>
      </c>
      <c r="N296" s="54" t="str">
        <f t="shared" si="50"/>
        <v/>
      </c>
    </row>
    <row r="297" spans="1:14" x14ac:dyDescent="0.35">
      <c r="A297" s="58"/>
      <c r="C297" s="24"/>
      <c r="F297" s="54">
        <f t="shared" si="51"/>
        <v>264</v>
      </c>
      <c r="G297" s="106">
        <f t="shared" si="46"/>
        <v>19800</v>
      </c>
      <c r="H297" s="66">
        <f t="shared" si="47"/>
        <v>19800</v>
      </c>
      <c r="I297" s="107">
        <f t="shared" si="48"/>
        <v>19800</v>
      </c>
      <c r="J297">
        <f t="shared" si="52"/>
        <v>0</v>
      </c>
      <c r="K297">
        <f t="shared" si="53"/>
        <v>0</v>
      </c>
      <c r="L297">
        <f t="shared" si="54"/>
        <v>0</v>
      </c>
      <c r="M297" s="54" t="str">
        <f t="shared" si="49"/>
        <v/>
      </c>
      <c r="N297" s="54" t="str">
        <f t="shared" si="50"/>
        <v/>
      </c>
    </row>
    <row r="298" spans="1:14" x14ac:dyDescent="0.35">
      <c r="A298" s="58"/>
      <c r="C298" s="24"/>
      <c r="F298" s="54">
        <f t="shared" si="51"/>
        <v>265</v>
      </c>
      <c r="G298" s="106">
        <f t="shared" si="46"/>
        <v>450</v>
      </c>
      <c r="H298" s="66">
        <f t="shared" si="47"/>
        <v>450</v>
      </c>
      <c r="I298" s="107">
        <f t="shared" si="48"/>
        <v>450</v>
      </c>
      <c r="J298">
        <f t="shared" si="52"/>
        <v>1</v>
      </c>
      <c r="K298">
        <f t="shared" si="53"/>
        <v>1</v>
      </c>
      <c r="L298">
        <f t="shared" si="54"/>
        <v>1</v>
      </c>
      <c r="M298" s="54">
        <f t="shared" si="49"/>
        <v>1</v>
      </c>
      <c r="N298" s="54">
        <f t="shared" si="50"/>
        <v>185</v>
      </c>
    </row>
    <row r="299" spans="1:14" x14ac:dyDescent="0.35">
      <c r="A299" s="58"/>
      <c r="C299" s="24"/>
      <c r="F299" s="54">
        <f t="shared" si="51"/>
        <v>266</v>
      </c>
      <c r="G299" s="106">
        <f t="shared" si="46"/>
        <v>900</v>
      </c>
      <c r="H299" s="66">
        <f t="shared" si="47"/>
        <v>900</v>
      </c>
      <c r="I299" s="107">
        <f t="shared" si="48"/>
        <v>900</v>
      </c>
      <c r="J299">
        <f t="shared" si="52"/>
        <v>0</v>
      </c>
      <c r="K299">
        <f t="shared" si="53"/>
        <v>0</v>
      </c>
      <c r="L299">
        <f t="shared" si="54"/>
        <v>0</v>
      </c>
      <c r="M299" s="54" t="str">
        <f t="shared" si="49"/>
        <v/>
      </c>
      <c r="N299" s="54" t="str">
        <f t="shared" si="50"/>
        <v/>
      </c>
    </row>
    <row r="300" spans="1:14" x14ac:dyDescent="0.35">
      <c r="A300" s="58"/>
      <c r="C300" s="24"/>
      <c r="F300" s="54">
        <f t="shared" si="51"/>
        <v>267</v>
      </c>
      <c r="G300" s="106">
        <f t="shared" si="46"/>
        <v>1350</v>
      </c>
      <c r="H300" s="66">
        <f t="shared" si="47"/>
        <v>1350</v>
      </c>
      <c r="I300" s="107">
        <f t="shared" si="48"/>
        <v>1350</v>
      </c>
      <c r="J300">
        <f t="shared" si="52"/>
        <v>0</v>
      </c>
      <c r="K300">
        <f t="shared" si="53"/>
        <v>0</v>
      </c>
      <c r="L300">
        <f t="shared" si="54"/>
        <v>0</v>
      </c>
      <c r="M300" s="54" t="str">
        <f t="shared" si="49"/>
        <v/>
      </c>
      <c r="N300" s="54" t="str">
        <f t="shared" si="50"/>
        <v/>
      </c>
    </row>
    <row r="301" spans="1:14" x14ac:dyDescent="0.35">
      <c r="A301" s="58"/>
      <c r="C301" s="24"/>
      <c r="F301" s="54">
        <f t="shared" si="51"/>
        <v>268</v>
      </c>
      <c r="G301" s="106">
        <f t="shared" si="46"/>
        <v>1800</v>
      </c>
      <c r="H301" s="66">
        <f t="shared" si="47"/>
        <v>1800</v>
      </c>
      <c r="I301" s="107">
        <f t="shared" si="48"/>
        <v>1800</v>
      </c>
      <c r="J301">
        <f t="shared" si="52"/>
        <v>0</v>
      </c>
      <c r="K301">
        <f t="shared" si="53"/>
        <v>0</v>
      </c>
      <c r="L301">
        <f t="shared" si="54"/>
        <v>0</v>
      </c>
      <c r="M301" s="54" t="str">
        <f t="shared" si="49"/>
        <v/>
      </c>
      <c r="N301" s="54" t="str">
        <f t="shared" si="50"/>
        <v/>
      </c>
    </row>
    <row r="302" spans="1:14" x14ac:dyDescent="0.35">
      <c r="A302" s="58"/>
      <c r="C302" s="24"/>
      <c r="F302" s="54">
        <f t="shared" si="51"/>
        <v>269</v>
      </c>
      <c r="G302" s="106">
        <f t="shared" si="46"/>
        <v>2250</v>
      </c>
      <c r="H302" s="66">
        <f t="shared" si="47"/>
        <v>2250</v>
      </c>
      <c r="I302" s="107">
        <f t="shared" si="48"/>
        <v>2250</v>
      </c>
      <c r="J302">
        <f t="shared" si="52"/>
        <v>0</v>
      </c>
      <c r="K302">
        <f t="shared" si="53"/>
        <v>0</v>
      </c>
      <c r="L302">
        <f t="shared" si="54"/>
        <v>0</v>
      </c>
      <c r="M302" s="54" t="str">
        <f t="shared" si="49"/>
        <v/>
      </c>
      <c r="N302" s="54" t="str">
        <f t="shared" si="50"/>
        <v/>
      </c>
    </row>
    <row r="303" spans="1:14" x14ac:dyDescent="0.35">
      <c r="A303" s="58"/>
      <c r="C303" s="24"/>
      <c r="F303" s="54">
        <f t="shared" si="51"/>
        <v>270</v>
      </c>
      <c r="G303" s="106">
        <f t="shared" si="46"/>
        <v>2700</v>
      </c>
      <c r="H303" s="66">
        <f t="shared" si="47"/>
        <v>2700</v>
      </c>
      <c r="I303" s="107">
        <f t="shared" si="48"/>
        <v>2700</v>
      </c>
      <c r="J303">
        <f t="shared" si="52"/>
        <v>0</v>
      </c>
      <c r="K303">
        <f t="shared" si="53"/>
        <v>0</v>
      </c>
      <c r="L303">
        <f t="shared" si="54"/>
        <v>0</v>
      </c>
      <c r="M303" s="54" t="str">
        <f t="shared" si="49"/>
        <v/>
      </c>
      <c r="N303" s="54" t="str">
        <f t="shared" si="50"/>
        <v/>
      </c>
    </row>
    <row r="304" spans="1:14" x14ac:dyDescent="0.35">
      <c r="A304" s="58"/>
      <c r="C304" s="24"/>
      <c r="F304" s="54">
        <f t="shared" si="51"/>
        <v>271</v>
      </c>
      <c r="G304" s="106">
        <f t="shared" si="46"/>
        <v>3150</v>
      </c>
      <c r="H304" s="66">
        <f t="shared" si="47"/>
        <v>3150</v>
      </c>
      <c r="I304" s="107">
        <f t="shared" si="48"/>
        <v>3150</v>
      </c>
      <c r="J304">
        <f t="shared" si="52"/>
        <v>0</v>
      </c>
      <c r="K304">
        <f t="shared" si="53"/>
        <v>0</v>
      </c>
      <c r="L304">
        <f t="shared" si="54"/>
        <v>0</v>
      </c>
      <c r="M304" s="54" t="str">
        <f t="shared" si="49"/>
        <v/>
      </c>
      <c r="N304" s="54" t="str">
        <f t="shared" si="50"/>
        <v/>
      </c>
    </row>
    <row r="305" spans="1:14" x14ac:dyDescent="0.35">
      <c r="A305" s="58"/>
      <c r="C305" s="24"/>
      <c r="F305" s="54">
        <f t="shared" si="51"/>
        <v>272</v>
      </c>
      <c r="G305" s="106">
        <f t="shared" si="46"/>
        <v>3600</v>
      </c>
      <c r="H305" s="66">
        <f t="shared" si="47"/>
        <v>3600</v>
      </c>
      <c r="I305" s="107">
        <f t="shared" si="48"/>
        <v>3600</v>
      </c>
      <c r="J305">
        <f t="shared" si="52"/>
        <v>0</v>
      </c>
      <c r="K305">
        <f t="shared" si="53"/>
        <v>0</v>
      </c>
      <c r="L305">
        <f t="shared" si="54"/>
        <v>0</v>
      </c>
      <c r="M305" s="54" t="str">
        <f t="shared" si="49"/>
        <v/>
      </c>
      <c r="N305" s="54" t="str">
        <f t="shared" si="50"/>
        <v/>
      </c>
    </row>
    <row r="306" spans="1:14" x14ac:dyDescent="0.35">
      <c r="A306" s="58"/>
      <c r="C306" s="24"/>
      <c r="F306" s="54">
        <f t="shared" si="51"/>
        <v>273</v>
      </c>
      <c r="G306" s="106">
        <f t="shared" si="46"/>
        <v>4050</v>
      </c>
      <c r="H306" s="66">
        <f t="shared" si="47"/>
        <v>4050</v>
      </c>
      <c r="I306" s="107">
        <f t="shared" si="48"/>
        <v>4050</v>
      </c>
      <c r="J306">
        <f t="shared" si="52"/>
        <v>0</v>
      </c>
      <c r="K306">
        <f t="shared" si="53"/>
        <v>0</v>
      </c>
      <c r="L306">
        <f t="shared" si="54"/>
        <v>0</v>
      </c>
      <c r="M306" s="54" t="str">
        <f t="shared" si="49"/>
        <v/>
      </c>
      <c r="N306" s="54" t="str">
        <f t="shared" si="50"/>
        <v/>
      </c>
    </row>
    <row r="307" spans="1:14" x14ac:dyDescent="0.35">
      <c r="A307" s="58"/>
      <c r="C307" s="24"/>
      <c r="F307" s="54">
        <f t="shared" si="51"/>
        <v>274</v>
      </c>
      <c r="G307" s="106">
        <f t="shared" si="46"/>
        <v>4500</v>
      </c>
      <c r="H307" s="66">
        <f t="shared" si="47"/>
        <v>4500</v>
      </c>
      <c r="I307" s="107">
        <f t="shared" si="48"/>
        <v>4500</v>
      </c>
      <c r="J307">
        <f t="shared" si="52"/>
        <v>0</v>
      </c>
      <c r="K307">
        <f t="shared" si="53"/>
        <v>0</v>
      </c>
      <c r="L307">
        <f t="shared" si="54"/>
        <v>0</v>
      </c>
      <c r="M307" s="54" t="str">
        <f t="shared" si="49"/>
        <v/>
      </c>
      <c r="N307" s="54" t="str">
        <f t="shared" si="50"/>
        <v/>
      </c>
    </row>
    <row r="308" spans="1:14" x14ac:dyDescent="0.35">
      <c r="A308" s="58"/>
      <c r="C308" s="24"/>
      <c r="F308" s="54">
        <f t="shared" si="51"/>
        <v>275</v>
      </c>
      <c r="G308" s="106">
        <f t="shared" si="46"/>
        <v>4950</v>
      </c>
      <c r="H308" s="66">
        <f t="shared" si="47"/>
        <v>4950</v>
      </c>
      <c r="I308" s="107">
        <f t="shared" si="48"/>
        <v>4950</v>
      </c>
      <c r="J308">
        <f t="shared" si="52"/>
        <v>0</v>
      </c>
      <c r="K308">
        <f t="shared" si="53"/>
        <v>0</v>
      </c>
      <c r="L308">
        <f t="shared" si="54"/>
        <v>0</v>
      </c>
      <c r="M308" s="54" t="str">
        <f t="shared" si="49"/>
        <v/>
      </c>
      <c r="N308" s="54" t="str">
        <f t="shared" si="50"/>
        <v/>
      </c>
    </row>
    <row r="309" spans="1:14" x14ac:dyDescent="0.35">
      <c r="A309" s="58"/>
      <c r="C309" s="24"/>
      <c r="F309" s="54">
        <f t="shared" si="51"/>
        <v>276</v>
      </c>
      <c r="G309" s="106">
        <f t="shared" si="46"/>
        <v>5400</v>
      </c>
      <c r="H309" s="66">
        <f t="shared" si="47"/>
        <v>5400</v>
      </c>
      <c r="I309" s="107">
        <f t="shared" si="48"/>
        <v>5400</v>
      </c>
      <c r="J309">
        <f t="shared" si="52"/>
        <v>0</v>
      </c>
      <c r="K309">
        <f t="shared" si="53"/>
        <v>0</v>
      </c>
      <c r="L309">
        <f t="shared" si="54"/>
        <v>0</v>
      </c>
      <c r="M309" s="54" t="str">
        <f t="shared" si="49"/>
        <v/>
      </c>
      <c r="N309" s="54" t="str">
        <f t="shared" si="50"/>
        <v/>
      </c>
    </row>
    <row r="310" spans="1:14" x14ac:dyDescent="0.35">
      <c r="A310" s="58"/>
      <c r="C310" s="24"/>
      <c r="F310" s="54">
        <f t="shared" si="51"/>
        <v>277</v>
      </c>
      <c r="G310" s="106">
        <f t="shared" si="46"/>
        <v>5850</v>
      </c>
      <c r="H310" s="66">
        <f t="shared" si="47"/>
        <v>5850</v>
      </c>
      <c r="I310" s="107">
        <f t="shared" si="48"/>
        <v>5850</v>
      </c>
      <c r="J310">
        <f t="shared" si="52"/>
        <v>0</v>
      </c>
      <c r="K310">
        <f t="shared" si="53"/>
        <v>0</v>
      </c>
      <c r="L310">
        <f t="shared" si="54"/>
        <v>0</v>
      </c>
      <c r="M310" s="54" t="str">
        <f t="shared" si="49"/>
        <v/>
      </c>
      <c r="N310" s="54" t="str">
        <f t="shared" si="50"/>
        <v/>
      </c>
    </row>
    <row r="311" spans="1:14" x14ac:dyDescent="0.35">
      <c r="A311" s="58"/>
      <c r="C311" s="24"/>
      <c r="F311" s="54">
        <f t="shared" si="51"/>
        <v>278</v>
      </c>
      <c r="G311" s="106">
        <f t="shared" si="46"/>
        <v>6300</v>
      </c>
      <c r="H311" s="66">
        <f t="shared" si="47"/>
        <v>6300</v>
      </c>
      <c r="I311" s="107">
        <f t="shared" si="48"/>
        <v>6300</v>
      </c>
      <c r="J311">
        <f t="shared" si="52"/>
        <v>0</v>
      </c>
      <c r="K311">
        <f t="shared" si="53"/>
        <v>0</v>
      </c>
      <c r="L311">
        <f t="shared" si="54"/>
        <v>0</v>
      </c>
      <c r="M311" s="54" t="str">
        <f t="shared" si="49"/>
        <v/>
      </c>
      <c r="N311" s="54" t="str">
        <f t="shared" si="50"/>
        <v/>
      </c>
    </row>
    <row r="312" spans="1:14" x14ac:dyDescent="0.35">
      <c r="A312" s="58"/>
      <c r="C312" s="24"/>
      <c r="F312" s="54">
        <f t="shared" si="51"/>
        <v>279</v>
      </c>
      <c r="G312" s="106">
        <f t="shared" si="46"/>
        <v>6750</v>
      </c>
      <c r="H312" s="66">
        <f t="shared" si="47"/>
        <v>6750</v>
      </c>
      <c r="I312" s="107">
        <f t="shared" si="48"/>
        <v>6750</v>
      </c>
      <c r="J312">
        <f t="shared" si="52"/>
        <v>0</v>
      </c>
      <c r="K312">
        <f t="shared" si="53"/>
        <v>0</v>
      </c>
      <c r="L312">
        <f t="shared" si="54"/>
        <v>0</v>
      </c>
      <c r="M312" s="54" t="str">
        <f t="shared" si="49"/>
        <v/>
      </c>
      <c r="N312" s="54" t="str">
        <f t="shared" si="50"/>
        <v/>
      </c>
    </row>
    <row r="313" spans="1:14" x14ac:dyDescent="0.35">
      <c r="A313" s="58"/>
      <c r="C313" s="24"/>
      <c r="F313" s="54">
        <f t="shared" si="51"/>
        <v>280</v>
      </c>
      <c r="G313" s="106">
        <f t="shared" si="46"/>
        <v>7200</v>
      </c>
      <c r="H313" s="66">
        <f t="shared" si="47"/>
        <v>7200</v>
      </c>
      <c r="I313" s="107">
        <f t="shared" si="48"/>
        <v>7200</v>
      </c>
      <c r="J313">
        <f t="shared" si="52"/>
        <v>0</v>
      </c>
      <c r="K313">
        <f t="shared" si="53"/>
        <v>0</v>
      </c>
      <c r="L313">
        <f t="shared" si="54"/>
        <v>0</v>
      </c>
      <c r="M313" s="54" t="str">
        <f t="shared" si="49"/>
        <v/>
      </c>
      <c r="N313" s="54" t="str">
        <f t="shared" si="50"/>
        <v/>
      </c>
    </row>
    <row r="314" spans="1:14" x14ac:dyDescent="0.35">
      <c r="A314" s="58"/>
      <c r="C314" s="24"/>
      <c r="F314" s="54">
        <f t="shared" si="51"/>
        <v>281</v>
      </c>
      <c r="G314" s="106">
        <f t="shared" si="46"/>
        <v>7650</v>
      </c>
      <c r="H314" s="66">
        <f t="shared" si="47"/>
        <v>7650</v>
      </c>
      <c r="I314" s="107">
        <f t="shared" si="48"/>
        <v>7650</v>
      </c>
      <c r="J314">
        <f t="shared" si="52"/>
        <v>0</v>
      </c>
      <c r="K314">
        <f t="shared" si="53"/>
        <v>0</v>
      </c>
      <c r="L314">
        <f t="shared" si="54"/>
        <v>0</v>
      </c>
      <c r="M314" s="54" t="str">
        <f t="shared" si="49"/>
        <v/>
      </c>
      <c r="N314" s="54" t="str">
        <f t="shared" si="50"/>
        <v/>
      </c>
    </row>
    <row r="315" spans="1:14" x14ac:dyDescent="0.35">
      <c r="A315" s="58"/>
      <c r="C315" s="24"/>
      <c r="F315" s="54">
        <f t="shared" si="51"/>
        <v>282</v>
      </c>
      <c r="G315" s="106">
        <f t="shared" si="46"/>
        <v>8100</v>
      </c>
      <c r="H315" s="66">
        <f t="shared" si="47"/>
        <v>8100</v>
      </c>
      <c r="I315" s="107">
        <f t="shared" si="48"/>
        <v>8100</v>
      </c>
      <c r="J315">
        <f t="shared" si="52"/>
        <v>0</v>
      </c>
      <c r="K315">
        <f t="shared" si="53"/>
        <v>0</v>
      </c>
      <c r="L315">
        <f t="shared" si="54"/>
        <v>0</v>
      </c>
      <c r="M315" s="54" t="str">
        <f t="shared" si="49"/>
        <v/>
      </c>
      <c r="N315" s="54" t="str">
        <f t="shared" si="50"/>
        <v/>
      </c>
    </row>
    <row r="316" spans="1:14" x14ac:dyDescent="0.35">
      <c r="A316" s="58"/>
      <c r="C316" s="24"/>
      <c r="F316" s="54">
        <f t="shared" si="51"/>
        <v>283</v>
      </c>
      <c r="G316" s="106">
        <f t="shared" si="46"/>
        <v>8550</v>
      </c>
      <c r="H316" s="66">
        <f t="shared" si="47"/>
        <v>8550</v>
      </c>
      <c r="I316" s="107">
        <f t="shared" si="48"/>
        <v>8550</v>
      </c>
      <c r="J316">
        <f t="shared" si="52"/>
        <v>0</v>
      </c>
      <c r="K316">
        <f t="shared" si="53"/>
        <v>0</v>
      </c>
      <c r="L316">
        <f t="shared" si="54"/>
        <v>0</v>
      </c>
      <c r="M316" s="54" t="str">
        <f t="shared" si="49"/>
        <v/>
      </c>
      <c r="N316" s="54" t="str">
        <f t="shared" si="50"/>
        <v/>
      </c>
    </row>
    <row r="317" spans="1:14" x14ac:dyDescent="0.35">
      <c r="A317" s="58"/>
      <c r="C317" s="24"/>
      <c r="F317" s="54">
        <f t="shared" si="51"/>
        <v>284</v>
      </c>
      <c r="G317" s="106">
        <f t="shared" si="46"/>
        <v>9000</v>
      </c>
      <c r="H317" s="66">
        <f t="shared" si="47"/>
        <v>9000</v>
      </c>
      <c r="I317" s="107">
        <f t="shared" si="48"/>
        <v>9000</v>
      </c>
      <c r="J317">
        <f t="shared" si="52"/>
        <v>0</v>
      </c>
      <c r="K317">
        <f t="shared" si="53"/>
        <v>0</v>
      </c>
      <c r="L317">
        <f t="shared" si="54"/>
        <v>0</v>
      </c>
      <c r="M317" s="54" t="str">
        <f t="shared" si="49"/>
        <v/>
      </c>
      <c r="N317" s="54" t="str">
        <f t="shared" si="50"/>
        <v/>
      </c>
    </row>
    <row r="318" spans="1:14" x14ac:dyDescent="0.35">
      <c r="A318" s="58"/>
      <c r="C318" s="24"/>
      <c r="F318" s="54">
        <f t="shared" si="51"/>
        <v>285</v>
      </c>
      <c r="G318" s="106">
        <f t="shared" si="46"/>
        <v>9450</v>
      </c>
      <c r="H318" s="66">
        <f t="shared" si="47"/>
        <v>9450</v>
      </c>
      <c r="I318" s="107">
        <f t="shared" si="48"/>
        <v>9450</v>
      </c>
      <c r="J318">
        <f t="shared" si="52"/>
        <v>0</v>
      </c>
      <c r="K318">
        <f t="shared" si="53"/>
        <v>0</v>
      </c>
      <c r="L318">
        <f t="shared" si="54"/>
        <v>0</v>
      </c>
      <c r="M318" s="54" t="str">
        <f t="shared" si="49"/>
        <v/>
      </c>
      <c r="N318" s="54" t="str">
        <f t="shared" si="50"/>
        <v/>
      </c>
    </row>
    <row r="319" spans="1:14" x14ac:dyDescent="0.35">
      <c r="A319" s="58"/>
      <c r="C319" s="24"/>
      <c r="F319" s="54">
        <f t="shared" si="51"/>
        <v>286</v>
      </c>
      <c r="G319" s="106">
        <f t="shared" si="46"/>
        <v>9900</v>
      </c>
      <c r="H319" s="66">
        <f t="shared" si="47"/>
        <v>9900</v>
      </c>
      <c r="I319" s="107">
        <f t="shared" si="48"/>
        <v>9900</v>
      </c>
      <c r="J319">
        <f t="shared" si="52"/>
        <v>0</v>
      </c>
      <c r="K319">
        <f t="shared" si="53"/>
        <v>0</v>
      </c>
      <c r="L319">
        <f t="shared" si="54"/>
        <v>0</v>
      </c>
      <c r="M319" s="54" t="str">
        <f t="shared" si="49"/>
        <v/>
      </c>
      <c r="N319" s="54" t="str">
        <f t="shared" si="50"/>
        <v/>
      </c>
    </row>
    <row r="320" spans="1:14" x14ac:dyDescent="0.35">
      <c r="A320" s="58"/>
      <c r="C320" s="24"/>
      <c r="F320" s="54">
        <f t="shared" si="51"/>
        <v>287</v>
      </c>
      <c r="G320" s="106">
        <f t="shared" si="46"/>
        <v>10350</v>
      </c>
      <c r="H320" s="66">
        <f t="shared" si="47"/>
        <v>10350</v>
      </c>
      <c r="I320" s="107">
        <f t="shared" si="48"/>
        <v>10350</v>
      </c>
      <c r="J320">
        <f t="shared" si="52"/>
        <v>0</v>
      </c>
      <c r="K320">
        <f t="shared" si="53"/>
        <v>0</v>
      </c>
      <c r="L320">
        <f t="shared" si="54"/>
        <v>0</v>
      </c>
      <c r="M320" s="54" t="str">
        <f t="shared" si="49"/>
        <v/>
      </c>
      <c r="N320" s="54" t="str">
        <f t="shared" si="50"/>
        <v/>
      </c>
    </row>
    <row r="321" spans="1:14" x14ac:dyDescent="0.35">
      <c r="A321" s="58"/>
      <c r="C321" s="24"/>
      <c r="F321" s="54">
        <f t="shared" si="51"/>
        <v>288</v>
      </c>
      <c r="G321" s="106">
        <f t="shared" si="46"/>
        <v>10800</v>
      </c>
      <c r="H321" s="66">
        <f t="shared" si="47"/>
        <v>10800</v>
      </c>
      <c r="I321" s="107">
        <f t="shared" si="48"/>
        <v>10800</v>
      </c>
      <c r="J321">
        <f t="shared" si="52"/>
        <v>0</v>
      </c>
      <c r="K321">
        <f t="shared" si="53"/>
        <v>0</v>
      </c>
      <c r="L321">
        <f t="shared" si="54"/>
        <v>0</v>
      </c>
      <c r="M321" s="54" t="str">
        <f t="shared" si="49"/>
        <v/>
      </c>
      <c r="N321" s="54" t="str">
        <f t="shared" si="50"/>
        <v/>
      </c>
    </row>
    <row r="322" spans="1:14" x14ac:dyDescent="0.35">
      <c r="A322" s="58"/>
      <c r="C322" s="24"/>
      <c r="F322" s="54">
        <f t="shared" si="51"/>
        <v>289</v>
      </c>
      <c r="G322" s="106">
        <f t="shared" si="46"/>
        <v>11250</v>
      </c>
      <c r="H322" s="66">
        <f t="shared" si="47"/>
        <v>11250</v>
      </c>
      <c r="I322" s="107">
        <f t="shared" si="48"/>
        <v>11250</v>
      </c>
      <c r="J322">
        <f t="shared" si="52"/>
        <v>0</v>
      </c>
      <c r="K322">
        <f t="shared" si="53"/>
        <v>0</v>
      </c>
      <c r="L322">
        <f t="shared" si="54"/>
        <v>0</v>
      </c>
      <c r="M322" s="54" t="str">
        <f t="shared" si="49"/>
        <v/>
      </c>
      <c r="N322" s="54" t="str">
        <f t="shared" si="50"/>
        <v/>
      </c>
    </row>
    <row r="323" spans="1:14" x14ac:dyDescent="0.35">
      <c r="A323" s="58"/>
      <c r="C323" s="24"/>
      <c r="F323" s="54">
        <f t="shared" si="51"/>
        <v>290</v>
      </c>
      <c r="G323" s="106">
        <f t="shared" si="46"/>
        <v>11700</v>
      </c>
      <c r="H323" s="66">
        <f t="shared" si="47"/>
        <v>11700</v>
      </c>
      <c r="I323" s="107">
        <f t="shared" si="48"/>
        <v>11700</v>
      </c>
      <c r="J323">
        <f t="shared" si="52"/>
        <v>0</v>
      </c>
      <c r="K323">
        <f t="shared" si="53"/>
        <v>0</v>
      </c>
      <c r="L323">
        <f t="shared" si="54"/>
        <v>0</v>
      </c>
      <c r="M323" s="54" t="str">
        <f t="shared" si="49"/>
        <v/>
      </c>
      <c r="N323" s="54" t="str">
        <f t="shared" si="50"/>
        <v/>
      </c>
    </row>
    <row r="324" spans="1:14" x14ac:dyDescent="0.35">
      <c r="A324" s="58"/>
      <c r="C324" s="24"/>
      <c r="F324" s="54">
        <f t="shared" si="51"/>
        <v>291</v>
      </c>
      <c r="G324" s="106">
        <f t="shared" si="46"/>
        <v>12150</v>
      </c>
      <c r="H324" s="66">
        <f t="shared" si="47"/>
        <v>12150</v>
      </c>
      <c r="I324" s="107">
        <f t="shared" si="48"/>
        <v>12150</v>
      </c>
      <c r="J324">
        <f t="shared" si="52"/>
        <v>0</v>
      </c>
      <c r="K324">
        <f t="shared" si="53"/>
        <v>0</v>
      </c>
      <c r="L324">
        <f t="shared" si="54"/>
        <v>0</v>
      </c>
      <c r="M324" s="54" t="str">
        <f t="shared" si="49"/>
        <v/>
      </c>
      <c r="N324" s="54" t="str">
        <f t="shared" si="50"/>
        <v/>
      </c>
    </row>
    <row r="325" spans="1:14" x14ac:dyDescent="0.35">
      <c r="A325" s="58"/>
      <c r="C325" s="24"/>
      <c r="F325" s="54">
        <f t="shared" si="51"/>
        <v>292</v>
      </c>
      <c r="G325" s="106">
        <f t="shared" si="46"/>
        <v>12600</v>
      </c>
      <c r="H325" s="66">
        <f t="shared" si="47"/>
        <v>12600</v>
      </c>
      <c r="I325" s="107">
        <f t="shared" si="48"/>
        <v>12600</v>
      </c>
      <c r="J325">
        <f t="shared" si="52"/>
        <v>0</v>
      </c>
      <c r="K325">
        <f t="shared" si="53"/>
        <v>0</v>
      </c>
      <c r="L325">
        <f t="shared" si="54"/>
        <v>0</v>
      </c>
      <c r="M325" s="54" t="str">
        <f t="shared" si="49"/>
        <v/>
      </c>
      <c r="N325" s="54" t="str">
        <f t="shared" si="50"/>
        <v/>
      </c>
    </row>
    <row r="326" spans="1:14" x14ac:dyDescent="0.35">
      <c r="A326" s="58"/>
      <c r="C326" s="24"/>
      <c r="F326" s="54">
        <f t="shared" si="51"/>
        <v>293</v>
      </c>
      <c r="G326" s="106">
        <f t="shared" si="46"/>
        <v>13050</v>
      </c>
      <c r="H326" s="66">
        <f t="shared" si="47"/>
        <v>13050</v>
      </c>
      <c r="I326" s="107">
        <f t="shared" si="48"/>
        <v>13050</v>
      </c>
      <c r="J326">
        <f t="shared" si="52"/>
        <v>0</v>
      </c>
      <c r="K326">
        <f t="shared" si="53"/>
        <v>0</v>
      </c>
      <c r="L326">
        <f t="shared" si="54"/>
        <v>0</v>
      </c>
      <c r="M326" s="54" t="str">
        <f t="shared" si="49"/>
        <v/>
      </c>
      <c r="N326" s="54" t="str">
        <f t="shared" si="50"/>
        <v/>
      </c>
    </row>
    <row r="327" spans="1:14" x14ac:dyDescent="0.35">
      <c r="A327" s="58"/>
      <c r="C327" s="24"/>
      <c r="F327" s="54">
        <f t="shared" si="51"/>
        <v>294</v>
      </c>
      <c r="G327" s="106">
        <f t="shared" si="46"/>
        <v>13500</v>
      </c>
      <c r="H327" s="66">
        <f t="shared" si="47"/>
        <v>13500</v>
      </c>
      <c r="I327" s="107">
        <f t="shared" si="48"/>
        <v>13500</v>
      </c>
      <c r="J327">
        <f t="shared" si="52"/>
        <v>0</v>
      </c>
      <c r="K327">
        <f t="shared" si="53"/>
        <v>0</v>
      </c>
      <c r="L327">
        <f t="shared" si="54"/>
        <v>0</v>
      </c>
      <c r="M327" s="54" t="str">
        <f t="shared" si="49"/>
        <v/>
      </c>
      <c r="N327" s="54" t="str">
        <f t="shared" si="50"/>
        <v/>
      </c>
    </row>
    <row r="328" spans="1:14" x14ac:dyDescent="0.35">
      <c r="A328" s="58"/>
      <c r="C328" s="24"/>
      <c r="F328" s="54">
        <f t="shared" si="51"/>
        <v>295</v>
      </c>
      <c r="G328" s="106">
        <f t="shared" si="46"/>
        <v>13950</v>
      </c>
      <c r="H328" s="66">
        <f t="shared" si="47"/>
        <v>13950</v>
      </c>
      <c r="I328" s="107">
        <f t="shared" si="48"/>
        <v>13950</v>
      </c>
      <c r="J328">
        <f t="shared" si="52"/>
        <v>0</v>
      </c>
      <c r="K328">
        <f t="shared" si="53"/>
        <v>0</v>
      </c>
      <c r="L328">
        <f t="shared" si="54"/>
        <v>0</v>
      </c>
      <c r="M328" s="54" t="str">
        <f t="shared" si="49"/>
        <v/>
      </c>
      <c r="N328" s="54" t="str">
        <f t="shared" si="50"/>
        <v/>
      </c>
    </row>
    <row r="329" spans="1:14" x14ac:dyDescent="0.35">
      <c r="A329" s="58"/>
      <c r="C329" s="24"/>
      <c r="F329" s="54">
        <f t="shared" si="51"/>
        <v>296</v>
      </c>
      <c r="G329" s="106">
        <f t="shared" si="46"/>
        <v>14400</v>
      </c>
      <c r="H329" s="66">
        <f t="shared" si="47"/>
        <v>14400</v>
      </c>
      <c r="I329" s="107">
        <f t="shared" si="48"/>
        <v>14400</v>
      </c>
      <c r="J329">
        <f t="shared" si="52"/>
        <v>0</v>
      </c>
      <c r="K329">
        <f t="shared" si="53"/>
        <v>0</v>
      </c>
      <c r="L329">
        <f t="shared" si="54"/>
        <v>0</v>
      </c>
      <c r="M329" s="54" t="str">
        <f t="shared" si="49"/>
        <v/>
      </c>
      <c r="N329" s="54" t="str">
        <f t="shared" si="50"/>
        <v/>
      </c>
    </row>
    <row r="330" spans="1:14" x14ac:dyDescent="0.35">
      <c r="A330" s="58"/>
      <c r="C330" s="24"/>
      <c r="F330" s="54">
        <f t="shared" si="51"/>
        <v>297</v>
      </c>
      <c r="G330" s="106">
        <f t="shared" si="46"/>
        <v>14850</v>
      </c>
      <c r="H330" s="66">
        <f t="shared" si="47"/>
        <v>14850</v>
      </c>
      <c r="I330" s="107">
        <f t="shared" si="48"/>
        <v>14850</v>
      </c>
      <c r="J330">
        <f t="shared" si="52"/>
        <v>0</v>
      </c>
      <c r="K330">
        <f t="shared" si="53"/>
        <v>0</v>
      </c>
      <c r="L330">
        <f t="shared" si="54"/>
        <v>0</v>
      </c>
      <c r="M330" s="54" t="str">
        <f t="shared" si="49"/>
        <v/>
      </c>
      <c r="N330" s="54" t="str">
        <f t="shared" si="50"/>
        <v/>
      </c>
    </row>
    <row r="331" spans="1:14" x14ac:dyDescent="0.35">
      <c r="A331" s="58"/>
      <c r="C331" s="24"/>
      <c r="F331" s="54">
        <f t="shared" si="51"/>
        <v>298</v>
      </c>
      <c r="G331" s="106">
        <f t="shared" si="46"/>
        <v>15300</v>
      </c>
      <c r="H331" s="66">
        <f t="shared" si="47"/>
        <v>15300</v>
      </c>
      <c r="I331" s="107">
        <f t="shared" si="48"/>
        <v>15300</v>
      </c>
      <c r="J331">
        <f t="shared" si="52"/>
        <v>0</v>
      </c>
      <c r="K331">
        <f t="shared" si="53"/>
        <v>0</v>
      </c>
      <c r="L331">
        <f t="shared" si="54"/>
        <v>0</v>
      </c>
      <c r="M331" s="54" t="str">
        <f t="shared" si="49"/>
        <v/>
      </c>
      <c r="N331" s="54" t="str">
        <f t="shared" si="50"/>
        <v/>
      </c>
    </row>
    <row r="332" spans="1:14" x14ac:dyDescent="0.35">
      <c r="A332" s="58"/>
      <c r="C332" s="24"/>
      <c r="F332" s="54">
        <f t="shared" si="51"/>
        <v>299</v>
      </c>
      <c r="G332" s="106">
        <f t="shared" si="46"/>
        <v>15750</v>
      </c>
      <c r="H332" s="66">
        <f t="shared" si="47"/>
        <v>15750</v>
      </c>
      <c r="I332" s="107">
        <f t="shared" si="48"/>
        <v>15750</v>
      </c>
      <c r="J332">
        <f t="shared" si="52"/>
        <v>0</v>
      </c>
      <c r="K332">
        <f t="shared" si="53"/>
        <v>0</v>
      </c>
      <c r="L332">
        <f t="shared" si="54"/>
        <v>0</v>
      </c>
      <c r="M332" s="54" t="str">
        <f t="shared" si="49"/>
        <v/>
      </c>
      <c r="N332" s="54" t="str">
        <f t="shared" si="50"/>
        <v/>
      </c>
    </row>
    <row r="333" spans="1:14" x14ac:dyDescent="0.35">
      <c r="A333" s="58"/>
      <c r="C333" s="24"/>
      <c r="F333" s="54">
        <f t="shared" si="51"/>
        <v>300</v>
      </c>
      <c r="G333" s="106">
        <f t="shared" si="46"/>
        <v>16200</v>
      </c>
      <c r="H333" s="66">
        <f t="shared" si="47"/>
        <v>16200</v>
      </c>
      <c r="I333" s="107">
        <f t="shared" si="48"/>
        <v>16200</v>
      </c>
      <c r="J333">
        <f t="shared" si="52"/>
        <v>0</v>
      </c>
      <c r="K333">
        <f t="shared" si="53"/>
        <v>0</v>
      </c>
      <c r="L333">
        <f t="shared" si="54"/>
        <v>0</v>
      </c>
      <c r="M333" s="54" t="str">
        <f t="shared" si="49"/>
        <v/>
      </c>
      <c r="N333" s="54" t="str">
        <f t="shared" si="50"/>
        <v/>
      </c>
    </row>
    <row r="334" spans="1:14" x14ac:dyDescent="0.35">
      <c r="A334" s="58"/>
      <c r="C334" s="24"/>
      <c r="F334" s="54">
        <f t="shared" si="51"/>
        <v>301</v>
      </c>
      <c r="G334" s="106">
        <f t="shared" si="46"/>
        <v>16650</v>
      </c>
      <c r="H334" s="66">
        <f t="shared" si="47"/>
        <v>16650</v>
      </c>
      <c r="I334" s="107">
        <f t="shared" si="48"/>
        <v>16650</v>
      </c>
      <c r="J334">
        <f t="shared" si="52"/>
        <v>0</v>
      </c>
      <c r="K334">
        <f t="shared" si="53"/>
        <v>0</v>
      </c>
      <c r="L334">
        <f t="shared" si="54"/>
        <v>0</v>
      </c>
      <c r="M334" s="54" t="str">
        <f t="shared" si="49"/>
        <v/>
      </c>
      <c r="N334" s="54" t="str">
        <f t="shared" si="50"/>
        <v/>
      </c>
    </row>
    <row r="335" spans="1:14" x14ac:dyDescent="0.35">
      <c r="A335" s="58"/>
      <c r="C335" s="24"/>
      <c r="F335" s="54">
        <f t="shared" si="51"/>
        <v>302</v>
      </c>
      <c r="G335" s="106">
        <f t="shared" si="46"/>
        <v>17100</v>
      </c>
      <c r="H335" s="66">
        <f t="shared" si="47"/>
        <v>17100</v>
      </c>
      <c r="I335" s="107">
        <f t="shared" si="48"/>
        <v>17100</v>
      </c>
      <c r="J335">
        <f t="shared" si="52"/>
        <v>0</v>
      </c>
      <c r="K335">
        <f t="shared" si="53"/>
        <v>0</v>
      </c>
      <c r="L335">
        <f t="shared" si="54"/>
        <v>0</v>
      </c>
      <c r="M335" s="54" t="str">
        <f t="shared" si="49"/>
        <v/>
      </c>
      <c r="N335" s="54" t="str">
        <f t="shared" si="50"/>
        <v/>
      </c>
    </row>
    <row r="336" spans="1:14" x14ac:dyDescent="0.35">
      <c r="A336" s="58"/>
      <c r="C336" s="24"/>
      <c r="F336" s="54">
        <f t="shared" si="51"/>
        <v>303</v>
      </c>
      <c r="G336" s="106">
        <f t="shared" si="46"/>
        <v>17550</v>
      </c>
      <c r="H336" s="66">
        <f t="shared" si="47"/>
        <v>17550</v>
      </c>
      <c r="I336" s="107">
        <f t="shared" si="48"/>
        <v>17550</v>
      </c>
      <c r="J336">
        <f t="shared" si="52"/>
        <v>0</v>
      </c>
      <c r="K336">
        <f t="shared" si="53"/>
        <v>0</v>
      </c>
      <c r="L336">
        <f t="shared" si="54"/>
        <v>0</v>
      </c>
      <c r="M336" s="54" t="str">
        <f t="shared" si="49"/>
        <v/>
      </c>
      <c r="N336" s="54" t="str">
        <f t="shared" si="50"/>
        <v/>
      </c>
    </row>
    <row r="337" spans="1:14" x14ac:dyDescent="0.35">
      <c r="A337" s="58"/>
      <c r="C337" s="24"/>
      <c r="F337" s="54">
        <f t="shared" si="51"/>
        <v>304</v>
      </c>
      <c r="G337" s="106">
        <f t="shared" si="46"/>
        <v>18000</v>
      </c>
      <c r="H337" s="66">
        <f t="shared" si="47"/>
        <v>18000</v>
      </c>
      <c r="I337" s="107">
        <f t="shared" si="48"/>
        <v>18000</v>
      </c>
      <c r="J337">
        <f t="shared" si="52"/>
        <v>0</v>
      </c>
      <c r="K337">
        <f t="shared" si="53"/>
        <v>0</v>
      </c>
      <c r="L337">
        <f t="shared" si="54"/>
        <v>0</v>
      </c>
      <c r="M337" s="54" t="str">
        <f t="shared" si="49"/>
        <v/>
      </c>
      <c r="N337" s="54" t="str">
        <f t="shared" si="50"/>
        <v/>
      </c>
    </row>
    <row r="338" spans="1:14" x14ac:dyDescent="0.35">
      <c r="A338" s="58"/>
      <c r="C338" s="24"/>
      <c r="F338" s="54">
        <f t="shared" si="51"/>
        <v>305</v>
      </c>
      <c r="G338" s="106">
        <f t="shared" si="46"/>
        <v>18450</v>
      </c>
      <c r="H338" s="66">
        <f t="shared" si="47"/>
        <v>18450</v>
      </c>
      <c r="I338" s="107">
        <f t="shared" si="48"/>
        <v>18450</v>
      </c>
      <c r="J338">
        <f t="shared" si="52"/>
        <v>0</v>
      </c>
      <c r="K338">
        <f t="shared" si="53"/>
        <v>0</v>
      </c>
      <c r="L338">
        <f t="shared" si="54"/>
        <v>0</v>
      </c>
      <c r="M338" s="54" t="str">
        <f t="shared" si="49"/>
        <v/>
      </c>
      <c r="N338" s="54" t="str">
        <f t="shared" si="50"/>
        <v/>
      </c>
    </row>
    <row r="339" spans="1:14" x14ac:dyDescent="0.35">
      <c r="A339" s="58"/>
      <c r="C339" s="24"/>
      <c r="F339" s="54">
        <f t="shared" si="51"/>
        <v>306</v>
      </c>
      <c r="G339" s="106">
        <f t="shared" si="46"/>
        <v>18900</v>
      </c>
      <c r="H339" s="66">
        <f t="shared" si="47"/>
        <v>18900</v>
      </c>
      <c r="I339" s="107">
        <f t="shared" si="48"/>
        <v>18900</v>
      </c>
      <c r="J339">
        <f t="shared" si="52"/>
        <v>0</v>
      </c>
      <c r="K339">
        <f t="shared" si="53"/>
        <v>0</v>
      </c>
      <c r="L339">
        <f t="shared" si="54"/>
        <v>0</v>
      </c>
      <c r="M339" s="54" t="str">
        <f t="shared" si="49"/>
        <v/>
      </c>
      <c r="N339" s="54" t="str">
        <f t="shared" si="50"/>
        <v/>
      </c>
    </row>
    <row r="340" spans="1:14" x14ac:dyDescent="0.35">
      <c r="A340" s="58"/>
      <c r="C340" s="24"/>
      <c r="F340" s="54">
        <f t="shared" si="51"/>
        <v>307</v>
      </c>
      <c r="G340" s="106">
        <f t="shared" si="46"/>
        <v>19350</v>
      </c>
      <c r="H340" s="66">
        <f t="shared" si="47"/>
        <v>19350</v>
      </c>
      <c r="I340" s="107">
        <f t="shared" si="48"/>
        <v>19350</v>
      </c>
      <c r="J340">
        <f t="shared" si="52"/>
        <v>0</v>
      </c>
      <c r="K340">
        <f t="shared" si="53"/>
        <v>0</v>
      </c>
      <c r="L340">
        <f t="shared" si="54"/>
        <v>0</v>
      </c>
      <c r="M340" s="54" t="str">
        <f t="shared" si="49"/>
        <v/>
      </c>
      <c r="N340" s="54" t="str">
        <f t="shared" si="50"/>
        <v/>
      </c>
    </row>
    <row r="341" spans="1:14" x14ac:dyDescent="0.35">
      <c r="A341" s="58"/>
      <c r="C341" s="24"/>
      <c r="F341" s="54">
        <f t="shared" si="51"/>
        <v>308</v>
      </c>
      <c r="G341" s="106">
        <f t="shared" si="46"/>
        <v>19800</v>
      </c>
      <c r="H341" s="66">
        <f t="shared" si="47"/>
        <v>19800</v>
      </c>
      <c r="I341" s="107">
        <f t="shared" si="48"/>
        <v>19800</v>
      </c>
      <c r="J341">
        <f t="shared" si="52"/>
        <v>0</v>
      </c>
      <c r="K341">
        <f t="shared" si="53"/>
        <v>0</v>
      </c>
      <c r="L341">
        <f t="shared" si="54"/>
        <v>0</v>
      </c>
      <c r="M341" s="54" t="str">
        <f t="shared" si="49"/>
        <v/>
      </c>
      <c r="N341" s="54" t="str">
        <f t="shared" si="50"/>
        <v/>
      </c>
    </row>
    <row r="342" spans="1:14" x14ac:dyDescent="0.35">
      <c r="A342" s="58"/>
      <c r="C342" s="24"/>
      <c r="F342" s="54">
        <f t="shared" si="51"/>
        <v>309</v>
      </c>
      <c r="G342" s="106">
        <f t="shared" si="46"/>
        <v>450</v>
      </c>
      <c r="H342" s="66">
        <f t="shared" si="47"/>
        <v>450</v>
      </c>
      <c r="I342" s="107">
        <f t="shared" si="48"/>
        <v>450</v>
      </c>
      <c r="J342">
        <f t="shared" si="52"/>
        <v>1</v>
      </c>
      <c r="K342">
        <f t="shared" si="53"/>
        <v>1</v>
      </c>
      <c r="L342">
        <f t="shared" si="54"/>
        <v>1</v>
      </c>
      <c r="M342" s="54">
        <f t="shared" si="49"/>
        <v>1</v>
      </c>
      <c r="N342" s="54">
        <f t="shared" si="50"/>
        <v>185</v>
      </c>
    </row>
    <row r="343" spans="1:14" x14ac:dyDescent="0.35">
      <c r="A343" s="58"/>
      <c r="C343" s="24"/>
      <c r="F343" s="54">
        <f t="shared" si="51"/>
        <v>310</v>
      </c>
      <c r="G343" s="106">
        <f t="shared" si="46"/>
        <v>900</v>
      </c>
      <c r="H343" s="66">
        <f t="shared" si="47"/>
        <v>900</v>
      </c>
      <c r="I343" s="107">
        <f t="shared" si="48"/>
        <v>900</v>
      </c>
      <c r="J343">
        <f t="shared" si="52"/>
        <v>0</v>
      </c>
      <c r="K343">
        <f t="shared" si="53"/>
        <v>0</v>
      </c>
      <c r="L343">
        <f t="shared" si="54"/>
        <v>0</v>
      </c>
      <c r="M343" s="54" t="str">
        <f t="shared" si="49"/>
        <v/>
      </c>
      <c r="N343" s="54" t="str">
        <f t="shared" si="50"/>
        <v/>
      </c>
    </row>
    <row r="344" spans="1:14" x14ac:dyDescent="0.35">
      <c r="A344" s="58"/>
      <c r="C344" s="24"/>
      <c r="F344" s="54">
        <f t="shared" si="51"/>
        <v>311</v>
      </c>
      <c r="G344" s="106">
        <f t="shared" si="46"/>
        <v>1350</v>
      </c>
      <c r="H344" s="66">
        <f t="shared" si="47"/>
        <v>1350</v>
      </c>
      <c r="I344" s="107">
        <f t="shared" si="48"/>
        <v>1350</v>
      </c>
      <c r="J344">
        <f t="shared" si="52"/>
        <v>0</v>
      </c>
      <c r="K344">
        <f t="shared" si="53"/>
        <v>0</v>
      </c>
      <c r="L344">
        <f t="shared" si="54"/>
        <v>0</v>
      </c>
      <c r="M344" s="54" t="str">
        <f t="shared" si="49"/>
        <v/>
      </c>
      <c r="N344" s="54" t="str">
        <f t="shared" si="50"/>
        <v/>
      </c>
    </row>
    <row r="345" spans="1:14" x14ac:dyDescent="0.35">
      <c r="A345" s="58"/>
      <c r="C345" s="24"/>
      <c r="F345" s="54">
        <f t="shared" si="51"/>
        <v>312</v>
      </c>
      <c r="G345" s="106">
        <f t="shared" si="46"/>
        <v>1800</v>
      </c>
      <c r="H345" s="66">
        <f t="shared" si="47"/>
        <v>1800</v>
      </c>
      <c r="I345" s="107">
        <f t="shared" si="48"/>
        <v>1800</v>
      </c>
      <c r="J345">
        <f t="shared" si="52"/>
        <v>0</v>
      </c>
      <c r="K345">
        <f t="shared" si="53"/>
        <v>0</v>
      </c>
      <c r="L345">
        <f t="shared" si="54"/>
        <v>0</v>
      </c>
      <c r="M345" s="54" t="str">
        <f t="shared" si="49"/>
        <v/>
      </c>
      <c r="N345" s="54" t="str">
        <f t="shared" si="50"/>
        <v/>
      </c>
    </row>
    <row r="346" spans="1:14" x14ac:dyDescent="0.35">
      <c r="A346" s="58"/>
      <c r="C346" s="24"/>
      <c r="F346" s="54">
        <f t="shared" si="51"/>
        <v>313</v>
      </c>
      <c r="G346" s="106">
        <f t="shared" si="46"/>
        <v>2250</v>
      </c>
      <c r="H346" s="66">
        <f t="shared" si="47"/>
        <v>2250</v>
      </c>
      <c r="I346" s="107">
        <f t="shared" si="48"/>
        <v>2250</v>
      </c>
      <c r="J346">
        <f t="shared" si="52"/>
        <v>0</v>
      </c>
      <c r="K346">
        <f t="shared" si="53"/>
        <v>0</v>
      </c>
      <c r="L346">
        <f t="shared" si="54"/>
        <v>0</v>
      </c>
      <c r="M346" s="54" t="str">
        <f t="shared" si="49"/>
        <v/>
      </c>
      <c r="N346" s="54" t="str">
        <f t="shared" si="50"/>
        <v/>
      </c>
    </row>
    <row r="347" spans="1:14" x14ac:dyDescent="0.35">
      <c r="A347" s="58"/>
      <c r="C347" s="24"/>
      <c r="F347" s="54">
        <f t="shared" si="51"/>
        <v>314</v>
      </c>
      <c r="G347" s="106">
        <f t="shared" si="46"/>
        <v>2700</v>
      </c>
      <c r="H347" s="66">
        <f t="shared" si="47"/>
        <v>2700</v>
      </c>
      <c r="I347" s="107">
        <f t="shared" si="48"/>
        <v>2700</v>
      </c>
      <c r="J347">
        <f t="shared" si="52"/>
        <v>0</v>
      </c>
      <c r="K347">
        <f t="shared" si="53"/>
        <v>0</v>
      </c>
      <c r="L347">
        <f t="shared" si="54"/>
        <v>0</v>
      </c>
      <c r="M347" s="54" t="str">
        <f t="shared" si="49"/>
        <v/>
      </c>
      <c r="N347" s="54" t="str">
        <f t="shared" si="50"/>
        <v/>
      </c>
    </row>
    <row r="348" spans="1:14" x14ac:dyDescent="0.35">
      <c r="A348" s="58"/>
      <c r="C348" s="24"/>
      <c r="F348" s="54">
        <f t="shared" si="51"/>
        <v>315</v>
      </c>
      <c r="G348" s="106">
        <f t="shared" si="46"/>
        <v>3150</v>
      </c>
      <c r="H348" s="66">
        <f t="shared" si="47"/>
        <v>3150</v>
      </c>
      <c r="I348" s="107">
        <f t="shared" si="48"/>
        <v>3150</v>
      </c>
      <c r="J348">
        <f t="shared" si="52"/>
        <v>0</v>
      </c>
      <c r="K348">
        <f t="shared" si="53"/>
        <v>0</v>
      </c>
      <c r="L348">
        <f t="shared" si="54"/>
        <v>0</v>
      </c>
      <c r="M348" s="54" t="str">
        <f t="shared" si="49"/>
        <v/>
      </c>
      <c r="N348" s="54" t="str">
        <f t="shared" si="50"/>
        <v/>
      </c>
    </row>
    <row r="349" spans="1:14" x14ac:dyDescent="0.35">
      <c r="A349" s="58"/>
      <c r="C349" s="24"/>
      <c r="F349" s="54">
        <f t="shared" si="51"/>
        <v>316</v>
      </c>
      <c r="G349" s="106">
        <f t="shared" si="46"/>
        <v>3600</v>
      </c>
      <c r="H349" s="66">
        <f t="shared" si="47"/>
        <v>3600</v>
      </c>
      <c r="I349" s="107">
        <f t="shared" si="48"/>
        <v>3600</v>
      </c>
      <c r="J349">
        <f t="shared" si="52"/>
        <v>0</v>
      </c>
      <c r="K349">
        <f t="shared" si="53"/>
        <v>0</v>
      </c>
      <c r="L349">
        <f t="shared" si="54"/>
        <v>0</v>
      </c>
      <c r="M349" s="54" t="str">
        <f t="shared" si="49"/>
        <v/>
      </c>
      <c r="N349" s="54" t="str">
        <f t="shared" si="50"/>
        <v/>
      </c>
    </row>
    <row r="350" spans="1:14" x14ac:dyDescent="0.35">
      <c r="A350" s="58"/>
      <c r="C350" s="24"/>
      <c r="F350" s="54">
        <f t="shared" si="51"/>
        <v>317</v>
      </c>
      <c r="G350" s="106">
        <f t="shared" si="46"/>
        <v>4050</v>
      </c>
      <c r="H350" s="66">
        <f t="shared" si="47"/>
        <v>4050</v>
      </c>
      <c r="I350" s="107">
        <f t="shared" si="48"/>
        <v>4050</v>
      </c>
      <c r="J350">
        <f t="shared" si="52"/>
        <v>0</v>
      </c>
      <c r="K350">
        <f t="shared" si="53"/>
        <v>0</v>
      </c>
      <c r="L350">
        <f t="shared" si="54"/>
        <v>0</v>
      </c>
      <c r="M350" s="54" t="str">
        <f t="shared" si="49"/>
        <v/>
      </c>
      <c r="N350" s="54" t="str">
        <f t="shared" si="50"/>
        <v/>
      </c>
    </row>
    <row r="351" spans="1:14" x14ac:dyDescent="0.35">
      <c r="A351" s="58"/>
      <c r="C351" s="24"/>
      <c r="F351" s="54">
        <f t="shared" si="51"/>
        <v>318</v>
      </c>
      <c r="G351" s="106">
        <f t="shared" si="46"/>
        <v>4500</v>
      </c>
      <c r="H351" s="66">
        <f t="shared" si="47"/>
        <v>4500</v>
      </c>
      <c r="I351" s="107">
        <f t="shared" si="48"/>
        <v>4500</v>
      </c>
      <c r="J351">
        <f t="shared" si="52"/>
        <v>0</v>
      </c>
      <c r="K351">
        <f t="shared" si="53"/>
        <v>0</v>
      </c>
      <c r="L351">
        <f t="shared" si="54"/>
        <v>0</v>
      </c>
      <c r="M351" s="54" t="str">
        <f t="shared" si="49"/>
        <v/>
      </c>
      <c r="N351" s="54" t="str">
        <f t="shared" si="50"/>
        <v/>
      </c>
    </row>
    <row r="352" spans="1:14" x14ac:dyDescent="0.35">
      <c r="A352" s="58"/>
      <c r="C352" s="24"/>
      <c r="F352" s="54">
        <f t="shared" si="51"/>
        <v>319</v>
      </c>
      <c r="G352" s="106">
        <f t="shared" si="46"/>
        <v>4950</v>
      </c>
      <c r="H352" s="66">
        <f t="shared" si="47"/>
        <v>4950</v>
      </c>
      <c r="I352" s="107">
        <f t="shared" si="48"/>
        <v>4950</v>
      </c>
      <c r="J352">
        <f t="shared" si="52"/>
        <v>0</v>
      </c>
      <c r="K352">
        <f t="shared" si="53"/>
        <v>0</v>
      </c>
      <c r="L352">
        <f t="shared" si="54"/>
        <v>0</v>
      </c>
      <c r="M352" s="54" t="str">
        <f t="shared" si="49"/>
        <v/>
      </c>
      <c r="N352" s="54" t="str">
        <f t="shared" si="50"/>
        <v/>
      </c>
    </row>
    <row r="353" spans="1:14" x14ac:dyDescent="0.35">
      <c r="A353" s="58"/>
      <c r="C353" s="24"/>
      <c r="F353" s="54">
        <f t="shared" si="51"/>
        <v>320</v>
      </c>
      <c r="G353" s="106">
        <f t="shared" si="46"/>
        <v>5400</v>
      </c>
      <c r="H353" s="66">
        <f t="shared" si="47"/>
        <v>5400</v>
      </c>
      <c r="I353" s="107">
        <f t="shared" si="48"/>
        <v>5400</v>
      </c>
      <c r="J353">
        <f t="shared" si="52"/>
        <v>0</v>
      </c>
      <c r="K353">
        <f t="shared" si="53"/>
        <v>0</v>
      </c>
      <c r="L353">
        <f t="shared" si="54"/>
        <v>0</v>
      </c>
      <c r="M353" s="54" t="str">
        <f t="shared" si="49"/>
        <v/>
      </c>
      <c r="N353" s="54" t="str">
        <f t="shared" si="50"/>
        <v/>
      </c>
    </row>
    <row r="354" spans="1:14" x14ac:dyDescent="0.35">
      <c r="A354" s="58"/>
      <c r="C354" s="24"/>
      <c r="F354" s="54">
        <f t="shared" si="51"/>
        <v>321</v>
      </c>
      <c r="G354" s="106">
        <f t="shared" si="46"/>
        <v>5850</v>
      </c>
      <c r="H354" s="66">
        <f t="shared" si="47"/>
        <v>5850</v>
      </c>
      <c r="I354" s="107">
        <f t="shared" si="48"/>
        <v>5850</v>
      </c>
      <c r="J354">
        <f t="shared" si="52"/>
        <v>0</v>
      </c>
      <c r="K354">
        <f t="shared" si="53"/>
        <v>0</v>
      </c>
      <c r="L354">
        <f t="shared" si="54"/>
        <v>0</v>
      </c>
      <c r="M354" s="54" t="str">
        <f t="shared" si="49"/>
        <v/>
      </c>
      <c r="N354" s="54" t="str">
        <f t="shared" si="50"/>
        <v/>
      </c>
    </row>
    <row r="355" spans="1:14" x14ac:dyDescent="0.35">
      <c r="A355" s="58"/>
      <c r="C355" s="24"/>
      <c r="F355" s="54">
        <f t="shared" si="51"/>
        <v>322</v>
      </c>
      <c r="G355" s="106">
        <f t="shared" ref="G355:G398" si="55">IF($C$21="y",IF(G354+$E$12&gt;$E$21,$E$12,G354+$E$12),0)</f>
        <v>6300</v>
      </c>
      <c r="H355" s="66">
        <f t="shared" ref="H355:H398" si="56">IF($C$22="y",IF(H354+$E$12&gt;$E$22,$E$12,H354+$E$12),0)</f>
        <v>6300</v>
      </c>
      <c r="I355" s="107">
        <f t="shared" ref="I355:I398" si="57">IF($C$23="y",IF(I354+$E$12&gt;$E$23,$E$12,I354+$E$12),0)</f>
        <v>6300</v>
      </c>
      <c r="J355">
        <f t="shared" si="52"/>
        <v>0</v>
      </c>
      <c r="K355">
        <f t="shared" si="53"/>
        <v>0</v>
      </c>
      <c r="L355">
        <f t="shared" si="54"/>
        <v>0</v>
      </c>
      <c r="M355" s="54" t="str">
        <f t="shared" ref="M355:M398" si="58">IF(SUM(J355:L355)&gt;0,1,"")</f>
        <v/>
      </c>
      <c r="N355" s="54" t="str">
        <f t="shared" ref="N355:N398" si="59">IF((J355*50)+(K355*60)+(L355*75)&gt;0,((J355*50)+(K355*60)+(L355*75)),"")</f>
        <v/>
      </c>
    </row>
    <row r="356" spans="1:14" x14ac:dyDescent="0.35">
      <c r="A356" s="58"/>
      <c r="C356" s="24"/>
      <c r="F356" s="54">
        <f t="shared" ref="F356:F398" si="60">F355+1</f>
        <v>323</v>
      </c>
      <c r="G356" s="106">
        <f t="shared" si="55"/>
        <v>6750</v>
      </c>
      <c r="H356" s="66">
        <f t="shared" si="56"/>
        <v>6750</v>
      </c>
      <c r="I356" s="107">
        <f t="shared" si="57"/>
        <v>6750</v>
      </c>
      <c r="J356">
        <f t="shared" ref="J356:J398" si="61">IF(G356=$E$12,1,0)</f>
        <v>0</v>
      </c>
      <c r="K356">
        <f t="shared" ref="K356:K398" si="62">IF(H356=$E$12,1,0)</f>
        <v>0</v>
      </c>
      <c r="L356">
        <f t="shared" ref="L356:L398" si="63">IF(I356=$E$12,1,0)</f>
        <v>0</v>
      </c>
      <c r="M356" s="54" t="str">
        <f t="shared" si="58"/>
        <v/>
      </c>
      <c r="N356" s="54" t="str">
        <f t="shared" si="59"/>
        <v/>
      </c>
    </row>
    <row r="357" spans="1:14" x14ac:dyDescent="0.35">
      <c r="A357" s="58"/>
      <c r="C357" s="24"/>
      <c r="F357" s="54">
        <f t="shared" si="60"/>
        <v>324</v>
      </c>
      <c r="G357" s="106">
        <f t="shared" si="55"/>
        <v>7200</v>
      </c>
      <c r="H357" s="66">
        <f t="shared" si="56"/>
        <v>7200</v>
      </c>
      <c r="I357" s="107">
        <f t="shared" si="57"/>
        <v>7200</v>
      </c>
      <c r="J357">
        <f t="shared" si="61"/>
        <v>0</v>
      </c>
      <c r="K357">
        <f t="shared" si="62"/>
        <v>0</v>
      </c>
      <c r="L357">
        <f t="shared" si="63"/>
        <v>0</v>
      </c>
      <c r="M357" s="54" t="str">
        <f t="shared" si="58"/>
        <v/>
      </c>
      <c r="N357" s="54" t="str">
        <f t="shared" si="59"/>
        <v/>
      </c>
    </row>
    <row r="358" spans="1:14" x14ac:dyDescent="0.35">
      <c r="A358" s="58"/>
      <c r="C358" s="24"/>
      <c r="F358" s="54">
        <f t="shared" si="60"/>
        <v>325</v>
      </c>
      <c r="G358" s="106">
        <f t="shared" si="55"/>
        <v>7650</v>
      </c>
      <c r="H358" s="66">
        <f t="shared" si="56"/>
        <v>7650</v>
      </c>
      <c r="I358" s="107">
        <f t="shared" si="57"/>
        <v>7650</v>
      </c>
      <c r="J358">
        <f t="shared" si="61"/>
        <v>0</v>
      </c>
      <c r="K358">
        <f t="shared" si="62"/>
        <v>0</v>
      </c>
      <c r="L358">
        <f t="shared" si="63"/>
        <v>0</v>
      </c>
      <c r="M358" s="54" t="str">
        <f t="shared" si="58"/>
        <v/>
      </c>
      <c r="N358" s="54" t="str">
        <f t="shared" si="59"/>
        <v/>
      </c>
    </row>
    <row r="359" spans="1:14" x14ac:dyDescent="0.35">
      <c r="A359" s="58"/>
      <c r="C359" s="24"/>
      <c r="F359" s="54">
        <f t="shared" si="60"/>
        <v>326</v>
      </c>
      <c r="G359" s="106">
        <f t="shared" si="55"/>
        <v>8100</v>
      </c>
      <c r="H359" s="66">
        <f t="shared" si="56"/>
        <v>8100</v>
      </c>
      <c r="I359" s="107">
        <f t="shared" si="57"/>
        <v>8100</v>
      </c>
      <c r="J359">
        <f t="shared" si="61"/>
        <v>0</v>
      </c>
      <c r="K359">
        <f t="shared" si="62"/>
        <v>0</v>
      </c>
      <c r="L359">
        <f t="shared" si="63"/>
        <v>0</v>
      </c>
      <c r="M359" s="54" t="str">
        <f t="shared" si="58"/>
        <v/>
      </c>
      <c r="N359" s="54" t="str">
        <f t="shared" si="59"/>
        <v/>
      </c>
    </row>
    <row r="360" spans="1:14" x14ac:dyDescent="0.35">
      <c r="A360" s="58"/>
      <c r="C360" s="24"/>
      <c r="F360" s="54">
        <f t="shared" si="60"/>
        <v>327</v>
      </c>
      <c r="G360" s="106">
        <f t="shared" si="55"/>
        <v>8550</v>
      </c>
      <c r="H360" s="66">
        <f t="shared" si="56"/>
        <v>8550</v>
      </c>
      <c r="I360" s="107">
        <f t="shared" si="57"/>
        <v>8550</v>
      </c>
      <c r="J360">
        <f t="shared" si="61"/>
        <v>0</v>
      </c>
      <c r="K360">
        <f t="shared" si="62"/>
        <v>0</v>
      </c>
      <c r="L360">
        <f t="shared" si="63"/>
        <v>0</v>
      </c>
      <c r="M360" s="54" t="str">
        <f t="shared" si="58"/>
        <v/>
      </c>
      <c r="N360" s="54" t="str">
        <f t="shared" si="59"/>
        <v/>
      </c>
    </row>
    <row r="361" spans="1:14" x14ac:dyDescent="0.35">
      <c r="A361" s="58"/>
      <c r="C361" s="24"/>
      <c r="F361" s="54">
        <f t="shared" si="60"/>
        <v>328</v>
      </c>
      <c r="G361" s="106">
        <f t="shared" si="55"/>
        <v>9000</v>
      </c>
      <c r="H361" s="66">
        <f t="shared" si="56"/>
        <v>9000</v>
      </c>
      <c r="I361" s="107">
        <f t="shared" si="57"/>
        <v>9000</v>
      </c>
      <c r="J361">
        <f t="shared" si="61"/>
        <v>0</v>
      </c>
      <c r="K361">
        <f t="shared" si="62"/>
        <v>0</v>
      </c>
      <c r="L361">
        <f t="shared" si="63"/>
        <v>0</v>
      </c>
      <c r="M361" s="54" t="str">
        <f t="shared" si="58"/>
        <v/>
      </c>
      <c r="N361" s="54" t="str">
        <f t="shared" si="59"/>
        <v/>
      </c>
    </row>
    <row r="362" spans="1:14" x14ac:dyDescent="0.35">
      <c r="A362" s="58"/>
      <c r="C362" s="24"/>
      <c r="F362" s="54">
        <f t="shared" si="60"/>
        <v>329</v>
      </c>
      <c r="G362" s="106">
        <f t="shared" si="55"/>
        <v>9450</v>
      </c>
      <c r="H362" s="66">
        <f t="shared" si="56"/>
        <v>9450</v>
      </c>
      <c r="I362" s="107">
        <f t="shared" si="57"/>
        <v>9450</v>
      </c>
      <c r="J362">
        <f t="shared" si="61"/>
        <v>0</v>
      </c>
      <c r="K362">
        <f t="shared" si="62"/>
        <v>0</v>
      </c>
      <c r="L362">
        <f t="shared" si="63"/>
        <v>0</v>
      </c>
      <c r="M362" s="54" t="str">
        <f t="shared" si="58"/>
        <v/>
      </c>
      <c r="N362" s="54" t="str">
        <f t="shared" si="59"/>
        <v/>
      </c>
    </row>
    <row r="363" spans="1:14" x14ac:dyDescent="0.35">
      <c r="A363" s="58"/>
      <c r="C363" s="24"/>
      <c r="F363" s="54">
        <f t="shared" si="60"/>
        <v>330</v>
      </c>
      <c r="G363" s="106">
        <f t="shared" si="55"/>
        <v>9900</v>
      </c>
      <c r="H363" s="66">
        <f t="shared" si="56"/>
        <v>9900</v>
      </c>
      <c r="I363" s="107">
        <f t="shared" si="57"/>
        <v>9900</v>
      </c>
      <c r="J363">
        <f t="shared" si="61"/>
        <v>0</v>
      </c>
      <c r="K363">
        <f t="shared" si="62"/>
        <v>0</v>
      </c>
      <c r="L363">
        <f t="shared" si="63"/>
        <v>0</v>
      </c>
      <c r="M363" s="54" t="str">
        <f t="shared" si="58"/>
        <v/>
      </c>
      <c r="N363" s="54" t="str">
        <f t="shared" si="59"/>
        <v/>
      </c>
    </row>
    <row r="364" spans="1:14" x14ac:dyDescent="0.35">
      <c r="A364" s="58"/>
      <c r="C364" s="24"/>
      <c r="F364" s="54">
        <f t="shared" si="60"/>
        <v>331</v>
      </c>
      <c r="G364" s="106">
        <f t="shared" si="55"/>
        <v>10350</v>
      </c>
      <c r="H364" s="66">
        <f t="shared" si="56"/>
        <v>10350</v>
      </c>
      <c r="I364" s="107">
        <f t="shared" si="57"/>
        <v>10350</v>
      </c>
      <c r="J364">
        <f t="shared" si="61"/>
        <v>0</v>
      </c>
      <c r="K364">
        <f t="shared" si="62"/>
        <v>0</v>
      </c>
      <c r="L364">
        <f t="shared" si="63"/>
        <v>0</v>
      </c>
      <c r="M364" s="54" t="str">
        <f t="shared" si="58"/>
        <v/>
      </c>
      <c r="N364" s="54" t="str">
        <f t="shared" si="59"/>
        <v/>
      </c>
    </row>
    <row r="365" spans="1:14" x14ac:dyDescent="0.35">
      <c r="A365" s="58"/>
      <c r="C365" s="24"/>
      <c r="F365" s="54">
        <f t="shared" si="60"/>
        <v>332</v>
      </c>
      <c r="G365" s="106">
        <f t="shared" si="55"/>
        <v>10800</v>
      </c>
      <c r="H365" s="66">
        <f t="shared" si="56"/>
        <v>10800</v>
      </c>
      <c r="I365" s="107">
        <f t="shared" si="57"/>
        <v>10800</v>
      </c>
      <c r="J365">
        <f t="shared" si="61"/>
        <v>0</v>
      </c>
      <c r="K365">
        <f t="shared" si="62"/>
        <v>0</v>
      </c>
      <c r="L365">
        <f t="shared" si="63"/>
        <v>0</v>
      </c>
      <c r="M365" s="54" t="str">
        <f t="shared" si="58"/>
        <v/>
      </c>
      <c r="N365" s="54" t="str">
        <f t="shared" si="59"/>
        <v/>
      </c>
    </row>
    <row r="366" spans="1:14" x14ac:dyDescent="0.35">
      <c r="A366" s="58"/>
      <c r="C366" s="24"/>
      <c r="F366" s="54">
        <f t="shared" si="60"/>
        <v>333</v>
      </c>
      <c r="G366" s="106">
        <f t="shared" si="55"/>
        <v>11250</v>
      </c>
      <c r="H366" s="66">
        <f t="shared" si="56"/>
        <v>11250</v>
      </c>
      <c r="I366" s="107">
        <f t="shared" si="57"/>
        <v>11250</v>
      </c>
      <c r="J366">
        <f t="shared" si="61"/>
        <v>0</v>
      </c>
      <c r="K366">
        <f t="shared" si="62"/>
        <v>0</v>
      </c>
      <c r="L366">
        <f t="shared" si="63"/>
        <v>0</v>
      </c>
      <c r="M366" s="54" t="str">
        <f t="shared" si="58"/>
        <v/>
      </c>
      <c r="N366" s="54" t="str">
        <f t="shared" si="59"/>
        <v/>
      </c>
    </row>
    <row r="367" spans="1:14" x14ac:dyDescent="0.35">
      <c r="A367" s="58"/>
      <c r="C367" s="24"/>
      <c r="F367" s="54">
        <f t="shared" si="60"/>
        <v>334</v>
      </c>
      <c r="G367" s="106">
        <f t="shared" si="55"/>
        <v>11700</v>
      </c>
      <c r="H367" s="66">
        <f t="shared" si="56"/>
        <v>11700</v>
      </c>
      <c r="I367" s="107">
        <f t="shared" si="57"/>
        <v>11700</v>
      </c>
      <c r="J367">
        <f t="shared" si="61"/>
        <v>0</v>
      </c>
      <c r="K367">
        <f t="shared" si="62"/>
        <v>0</v>
      </c>
      <c r="L367">
        <f t="shared" si="63"/>
        <v>0</v>
      </c>
      <c r="M367" s="54" t="str">
        <f t="shared" si="58"/>
        <v/>
      </c>
      <c r="N367" s="54" t="str">
        <f t="shared" si="59"/>
        <v/>
      </c>
    </row>
    <row r="368" spans="1:14" x14ac:dyDescent="0.35">
      <c r="A368" s="58"/>
      <c r="C368" s="24"/>
      <c r="F368" s="54">
        <f t="shared" si="60"/>
        <v>335</v>
      </c>
      <c r="G368" s="106">
        <f t="shared" si="55"/>
        <v>12150</v>
      </c>
      <c r="H368" s="66">
        <f t="shared" si="56"/>
        <v>12150</v>
      </c>
      <c r="I368" s="107">
        <f t="shared" si="57"/>
        <v>12150</v>
      </c>
      <c r="J368">
        <f t="shared" si="61"/>
        <v>0</v>
      </c>
      <c r="K368">
        <f t="shared" si="62"/>
        <v>0</v>
      </c>
      <c r="L368">
        <f t="shared" si="63"/>
        <v>0</v>
      </c>
      <c r="M368" s="54" t="str">
        <f t="shared" si="58"/>
        <v/>
      </c>
      <c r="N368" s="54" t="str">
        <f t="shared" si="59"/>
        <v/>
      </c>
    </row>
    <row r="369" spans="1:14" x14ac:dyDescent="0.35">
      <c r="A369" s="58"/>
      <c r="C369" s="24"/>
      <c r="F369" s="54">
        <f t="shared" si="60"/>
        <v>336</v>
      </c>
      <c r="G369" s="106">
        <f t="shared" si="55"/>
        <v>12600</v>
      </c>
      <c r="H369" s="66">
        <f t="shared" si="56"/>
        <v>12600</v>
      </c>
      <c r="I369" s="107">
        <f t="shared" si="57"/>
        <v>12600</v>
      </c>
      <c r="J369">
        <f t="shared" si="61"/>
        <v>0</v>
      </c>
      <c r="K369">
        <f t="shared" si="62"/>
        <v>0</v>
      </c>
      <c r="L369">
        <f t="shared" si="63"/>
        <v>0</v>
      </c>
      <c r="M369" s="54" t="str">
        <f t="shared" si="58"/>
        <v/>
      </c>
      <c r="N369" s="54" t="str">
        <f t="shared" si="59"/>
        <v/>
      </c>
    </row>
    <row r="370" spans="1:14" x14ac:dyDescent="0.35">
      <c r="A370" s="58"/>
      <c r="C370" s="24"/>
      <c r="F370" s="54">
        <f t="shared" si="60"/>
        <v>337</v>
      </c>
      <c r="G370" s="106">
        <f t="shared" si="55"/>
        <v>13050</v>
      </c>
      <c r="H370" s="66">
        <f t="shared" si="56"/>
        <v>13050</v>
      </c>
      <c r="I370" s="107">
        <f t="shared" si="57"/>
        <v>13050</v>
      </c>
      <c r="J370">
        <f t="shared" si="61"/>
        <v>0</v>
      </c>
      <c r="K370">
        <f t="shared" si="62"/>
        <v>0</v>
      </c>
      <c r="L370">
        <f t="shared" si="63"/>
        <v>0</v>
      </c>
      <c r="M370" s="54" t="str">
        <f t="shared" si="58"/>
        <v/>
      </c>
      <c r="N370" s="54" t="str">
        <f t="shared" si="59"/>
        <v/>
      </c>
    </row>
    <row r="371" spans="1:14" x14ac:dyDescent="0.35">
      <c r="A371" s="58"/>
      <c r="C371" s="24"/>
      <c r="F371" s="54">
        <f t="shared" si="60"/>
        <v>338</v>
      </c>
      <c r="G371" s="106">
        <f t="shared" si="55"/>
        <v>13500</v>
      </c>
      <c r="H371" s="66">
        <f t="shared" si="56"/>
        <v>13500</v>
      </c>
      <c r="I371" s="107">
        <f t="shared" si="57"/>
        <v>13500</v>
      </c>
      <c r="J371">
        <f t="shared" si="61"/>
        <v>0</v>
      </c>
      <c r="K371">
        <f t="shared" si="62"/>
        <v>0</v>
      </c>
      <c r="L371">
        <f t="shared" si="63"/>
        <v>0</v>
      </c>
      <c r="M371" s="54" t="str">
        <f t="shared" si="58"/>
        <v/>
      </c>
      <c r="N371" s="54" t="str">
        <f t="shared" si="59"/>
        <v/>
      </c>
    </row>
    <row r="372" spans="1:14" x14ac:dyDescent="0.35">
      <c r="A372" s="58"/>
      <c r="C372" s="24"/>
      <c r="F372" s="54">
        <f t="shared" si="60"/>
        <v>339</v>
      </c>
      <c r="G372" s="106">
        <f t="shared" si="55"/>
        <v>13950</v>
      </c>
      <c r="H372" s="66">
        <f t="shared" si="56"/>
        <v>13950</v>
      </c>
      <c r="I372" s="107">
        <f t="shared" si="57"/>
        <v>13950</v>
      </c>
      <c r="J372">
        <f t="shared" si="61"/>
        <v>0</v>
      </c>
      <c r="K372">
        <f t="shared" si="62"/>
        <v>0</v>
      </c>
      <c r="L372">
        <f t="shared" si="63"/>
        <v>0</v>
      </c>
      <c r="M372" s="54" t="str">
        <f t="shared" si="58"/>
        <v/>
      </c>
      <c r="N372" s="54" t="str">
        <f t="shared" si="59"/>
        <v/>
      </c>
    </row>
    <row r="373" spans="1:14" x14ac:dyDescent="0.35">
      <c r="A373" s="58"/>
      <c r="C373" s="24"/>
      <c r="F373" s="54">
        <f t="shared" si="60"/>
        <v>340</v>
      </c>
      <c r="G373" s="106">
        <f t="shared" si="55"/>
        <v>14400</v>
      </c>
      <c r="H373" s="66">
        <f t="shared" si="56"/>
        <v>14400</v>
      </c>
      <c r="I373" s="107">
        <f t="shared" si="57"/>
        <v>14400</v>
      </c>
      <c r="J373">
        <f t="shared" si="61"/>
        <v>0</v>
      </c>
      <c r="K373">
        <f t="shared" si="62"/>
        <v>0</v>
      </c>
      <c r="L373">
        <f t="shared" si="63"/>
        <v>0</v>
      </c>
      <c r="M373" s="54" t="str">
        <f t="shared" si="58"/>
        <v/>
      </c>
      <c r="N373" s="54" t="str">
        <f t="shared" si="59"/>
        <v/>
      </c>
    </row>
    <row r="374" spans="1:14" x14ac:dyDescent="0.35">
      <c r="A374" s="58"/>
      <c r="C374" s="24"/>
      <c r="F374" s="54">
        <f t="shared" si="60"/>
        <v>341</v>
      </c>
      <c r="G374" s="106">
        <f t="shared" si="55"/>
        <v>14850</v>
      </c>
      <c r="H374" s="66">
        <f t="shared" si="56"/>
        <v>14850</v>
      </c>
      <c r="I374" s="107">
        <f t="shared" si="57"/>
        <v>14850</v>
      </c>
      <c r="J374">
        <f t="shared" si="61"/>
        <v>0</v>
      </c>
      <c r="K374">
        <f t="shared" si="62"/>
        <v>0</v>
      </c>
      <c r="L374">
        <f t="shared" si="63"/>
        <v>0</v>
      </c>
      <c r="M374" s="54" t="str">
        <f t="shared" si="58"/>
        <v/>
      </c>
      <c r="N374" s="54" t="str">
        <f t="shared" si="59"/>
        <v/>
      </c>
    </row>
    <row r="375" spans="1:14" x14ac:dyDescent="0.35">
      <c r="A375" s="58"/>
      <c r="C375" s="24"/>
      <c r="F375" s="54">
        <f t="shared" si="60"/>
        <v>342</v>
      </c>
      <c r="G375" s="106">
        <f t="shared" si="55"/>
        <v>15300</v>
      </c>
      <c r="H375" s="66">
        <f t="shared" si="56"/>
        <v>15300</v>
      </c>
      <c r="I375" s="107">
        <f t="shared" si="57"/>
        <v>15300</v>
      </c>
      <c r="J375">
        <f t="shared" si="61"/>
        <v>0</v>
      </c>
      <c r="K375">
        <f t="shared" si="62"/>
        <v>0</v>
      </c>
      <c r="L375">
        <f t="shared" si="63"/>
        <v>0</v>
      </c>
      <c r="M375" s="54" t="str">
        <f t="shared" si="58"/>
        <v/>
      </c>
      <c r="N375" s="54" t="str">
        <f t="shared" si="59"/>
        <v/>
      </c>
    </row>
    <row r="376" spans="1:14" x14ac:dyDescent="0.35">
      <c r="A376" s="58"/>
      <c r="C376" s="24"/>
      <c r="F376" s="54">
        <f t="shared" si="60"/>
        <v>343</v>
      </c>
      <c r="G376" s="106">
        <f t="shared" si="55"/>
        <v>15750</v>
      </c>
      <c r="H376" s="66">
        <f t="shared" si="56"/>
        <v>15750</v>
      </c>
      <c r="I376" s="107">
        <f t="shared" si="57"/>
        <v>15750</v>
      </c>
      <c r="J376">
        <f t="shared" si="61"/>
        <v>0</v>
      </c>
      <c r="K376">
        <f t="shared" si="62"/>
        <v>0</v>
      </c>
      <c r="L376">
        <f t="shared" si="63"/>
        <v>0</v>
      </c>
      <c r="M376" s="54" t="str">
        <f t="shared" si="58"/>
        <v/>
      </c>
      <c r="N376" s="54" t="str">
        <f t="shared" si="59"/>
        <v/>
      </c>
    </row>
    <row r="377" spans="1:14" x14ac:dyDescent="0.35">
      <c r="A377" s="58"/>
      <c r="C377" s="24"/>
      <c r="F377" s="54">
        <f t="shared" si="60"/>
        <v>344</v>
      </c>
      <c r="G377" s="106">
        <f t="shared" si="55"/>
        <v>16200</v>
      </c>
      <c r="H377" s="66">
        <f t="shared" si="56"/>
        <v>16200</v>
      </c>
      <c r="I377" s="107">
        <f t="shared" si="57"/>
        <v>16200</v>
      </c>
      <c r="J377">
        <f t="shared" si="61"/>
        <v>0</v>
      </c>
      <c r="K377">
        <f t="shared" si="62"/>
        <v>0</v>
      </c>
      <c r="L377">
        <f t="shared" si="63"/>
        <v>0</v>
      </c>
      <c r="M377" s="54" t="str">
        <f t="shared" si="58"/>
        <v/>
      </c>
      <c r="N377" s="54" t="str">
        <f t="shared" si="59"/>
        <v/>
      </c>
    </row>
    <row r="378" spans="1:14" x14ac:dyDescent="0.35">
      <c r="A378" s="58"/>
      <c r="C378" s="24"/>
      <c r="F378" s="54">
        <f t="shared" si="60"/>
        <v>345</v>
      </c>
      <c r="G378" s="106">
        <f t="shared" si="55"/>
        <v>16650</v>
      </c>
      <c r="H378" s="66">
        <f t="shared" si="56"/>
        <v>16650</v>
      </c>
      <c r="I378" s="107">
        <f t="shared" si="57"/>
        <v>16650</v>
      </c>
      <c r="J378">
        <f t="shared" si="61"/>
        <v>0</v>
      </c>
      <c r="K378">
        <f t="shared" si="62"/>
        <v>0</v>
      </c>
      <c r="L378">
        <f t="shared" si="63"/>
        <v>0</v>
      </c>
      <c r="M378" s="54" t="str">
        <f t="shared" si="58"/>
        <v/>
      </c>
      <c r="N378" s="54" t="str">
        <f t="shared" si="59"/>
        <v/>
      </c>
    </row>
    <row r="379" spans="1:14" x14ac:dyDescent="0.35">
      <c r="A379" s="58"/>
      <c r="C379" s="24"/>
      <c r="F379" s="54">
        <f t="shared" si="60"/>
        <v>346</v>
      </c>
      <c r="G379" s="106">
        <f t="shared" si="55"/>
        <v>17100</v>
      </c>
      <c r="H379" s="66">
        <f t="shared" si="56"/>
        <v>17100</v>
      </c>
      <c r="I379" s="107">
        <f t="shared" si="57"/>
        <v>17100</v>
      </c>
      <c r="J379">
        <f t="shared" si="61"/>
        <v>0</v>
      </c>
      <c r="K379">
        <f t="shared" si="62"/>
        <v>0</v>
      </c>
      <c r="L379">
        <f t="shared" si="63"/>
        <v>0</v>
      </c>
      <c r="M379" s="54" t="str">
        <f t="shared" si="58"/>
        <v/>
      </c>
      <c r="N379" s="54" t="str">
        <f t="shared" si="59"/>
        <v/>
      </c>
    </row>
    <row r="380" spans="1:14" x14ac:dyDescent="0.35">
      <c r="A380" s="58"/>
      <c r="C380" s="24"/>
      <c r="F380" s="54">
        <f t="shared" si="60"/>
        <v>347</v>
      </c>
      <c r="G380" s="106">
        <f t="shared" si="55"/>
        <v>17550</v>
      </c>
      <c r="H380" s="66">
        <f t="shared" si="56"/>
        <v>17550</v>
      </c>
      <c r="I380" s="107">
        <f t="shared" si="57"/>
        <v>17550</v>
      </c>
      <c r="J380">
        <f t="shared" si="61"/>
        <v>0</v>
      </c>
      <c r="K380">
        <f t="shared" si="62"/>
        <v>0</v>
      </c>
      <c r="L380">
        <f t="shared" si="63"/>
        <v>0</v>
      </c>
      <c r="M380" s="54" t="str">
        <f t="shared" si="58"/>
        <v/>
      </c>
      <c r="N380" s="54" t="str">
        <f t="shared" si="59"/>
        <v/>
      </c>
    </row>
    <row r="381" spans="1:14" x14ac:dyDescent="0.35">
      <c r="A381" s="58"/>
      <c r="C381" s="24"/>
      <c r="F381" s="54">
        <f t="shared" si="60"/>
        <v>348</v>
      </c>
      <c r="G381" s="106">
        <f t="shared" si="55"/>
        <v>18000</v>
      </c>
      <c r="H381" s="66">
        <f t="shared" si="56"/>
        <v>18000</v>
      </c>
      <c r="I381" s="107">
        <f t="shared" si="57"/>
        <v>18000</v>
      </c>
      <c r="J381">
        <f t="shared" si="61"/>
        <v>0</v>
      </c>
      <c r="K381">
        <f t="shared" si="62"/>
        <v>0</v>
      </c>
      <c r="L381">
        <f t="shared" si="63"/>
        <v>0</v>
      </c>
      <c r="M381" s="54" t="str">
        <f t="shared" si="58"/>
        <v/>
      </c>
      <c r="N381" s="54" t="str">
        <f t="shared" si="59"/>
        <v/>
      </c>
    </row>
    <row r="382" spans="1:14" x14ac:dyDescent="0.35">
      <c r="A382" s="58"/>
      <c r="C382" s="24"/>
      <c r="F382" s="54">
        <f t="shared" si="60"/>
        <v>349</v>
      </c>
      <c r="G382" s="106">
        <f t="shared" si="55"/>
        <v>18450</v>
      </c>
      <c r="H382" s="66">
        <f t="shared" si="56"/>
        <v>18450</v>
      </c>
      <c r="I382" s="107">
        <f t="shared" si="57"/>
        <v>18450</v>
      </c>
      <c r="J382">
        <f t="shared" si="61"/>
        <v>0</v>
      </c>
      <c r="K382">
        <f t="shared" si="62"/>
        <v>0</v>
      </c>
      <c r="L382">
        <f t="shared" si="63"/>
        <v>0</v>
      </c>
      <c r="M382" s="54" t="str">
        <f t="shared" si="58"/>
        <v/>
      </c>
      <c r="N382" s="54" t="str">
        <f t="shared" si="59"/>
        <v/>
      </c>
    </row>
    <row r="383" spans="1:14" x14ac:dyDescent="0.35">
      <c r="A383" s="58"/>
      <c r="C383" s="24"/>
      <c r="F383" s="54">
        <f t="shared" si="60"/>
        <v>350</v>
      </c>
      <c r="G383" s="106">
        <f t="shared" si="55"/>
        <v>18900</v>
      </c>
      <c r="H383" s="66">
        <f t="shared" si="56"/>
        <v>18900</v>
      </c>
      <c r="I383" s="107">
        <f t="shared" si="57"/>
        <v>18900</v>
      </c>
      <c r="J383">
        <f t="shared" si="61"/>
        <v>0</v>
      </c>
      <c r="K383">
        <f t="shared" si="62"/>
        <v>0</v>
      </c>
      <c r="L383">
        <f t="shared" si="63"/>
        <v>0</v>
      </c>
      <c r="M383" s="54" t="str">
        <f t="shared" si="58"/>
        <v/>
      </c>
      <c r="N383" s="54" t="str">
        <f t="shared" si="59"/>
        <v/>
      </c>
    </row>
    <row r="384" spans="1:14" x14ac:dyDescent="0.35">
      <c r="A384" s="58"/>
      <c r="C384" s="24"/>
      <c r="F384" s="54">
        <f t="shared" si="60"/>
        <v>351</v>
      </c>
      <c r="G384" s="106">
        <f t="shared" si="55"/>
        <v>19350</v>
      </c>
      <c r="H384" s="66">
        <f t="shared" si="56"/>
        <v>19350</v>
      </c>
      <c r="I384" s="107">
        <f t="shared" si="57"/>
        <v>19350</v>
      </c>
      <c r="J384">
        <f t="shared" si="61"/>
        <v>0</v>
      </c>
      <c r="K384">
        <f t="shared" si="62"/>
        <v>0</v>
      </c>
      <c r="L384">
        <f t="shared" si="63"/>
        <v>0</v>
      </c>
      <c r="M384" s="54" t="str">
        <f t="shared" si="58"/>
        <v/>
      </c>
      <c r="N384" s="54" t="str">
        <f t="shared" si="59"/>
        <v/>
      </c>
    </row>
    <row r="385" spans="1:14" x14ac:dyDescent="0.35">
      <c r="A385" s="58"/>
      <c r="C385" s="24"/>
      <c r="F385" s="54">
        <f t="shared" si="60"/>
        <v>352</v>
      </c>
      <c r="G385" s="106">
        <f t="shared" si="55"/>
        <v>19800</v>
      </c>
      <c r="H385" s="66">
        <f t="shared" si="56"/>
        <v>19800</v>
      </c>
      <c r="I385" s="107">
        <f t="shared" si="57"/>
        <v>19800</v>
      </c>
      <c r="J385">
        <f t="shared" si="61"/>
        <v>0</v>
      </c>
      <c r="K385">
        <f t="shared" si="62"/>
        <v>0</v>
      </c>
      <c r="L385">
        <f t="shared" si="63"/>
        <v>0</v>
      </c>
      <c r="M385" s="54" t="str">
        <f t="shared" si="58"/>
        <v/>
      </c>
      <c r="N385" s="54" t="str">
        <f t="shared" si="59"/>
        <v/>
      </c>
    </row>
    <row r="386" spans="1:14" x14ac:dyDescent="0.35">
      <c r="A386" s="58"/>
      <c r="C386" s="24"/>
      <c r="F386" s="54">
        <f t="shared" si="60"/>
        <v>353</v>
      </c>
      <c r="G386" s="106">
        <f t="shared" si="55"/>
        <v>450</v>
      </c>
      <c r="H386" s="66">
        <f t="shared" si="56"/>
        <v>450</v>
      </c>
      <c r="I386" s="107">
        <f t="shared" si="57"/>
        <v>450</v>
      </c>
      <c r="J386">
        <f t="shared" si="61"/>
        <v>1</v>
      </c>
      <c r="K386">
        <f t="shared" si="62"/>
        <v>1</v>
      </c>
      <c r="L386">
        <f t="shared" si="63"/>
        <v>1</v>
      </c>
      <c r="M386" s="54">
        <f t="shared" si="58"/>
        <v>1</v>
      </c>
      <c r="N386" s="54">
        <f t="shared" si="59"/>
        <v>185</v>
      </c>
    </row>
    <row r="387" spans="1:14" x14ac:dyDescent="0.35">
      <c r="A387" s="58"/>
      <c r="C387" s="24"/>
      <c r="F387" s="54">
        <f t="shared" si="60"/>
        <v>354</v>
      </c>
      <c r="G387" s="106">
        <f t="shared" si="55"/>
        <v>900</v>
      </c>
      <c r="H387" s="66">
        <f t="shared" si="56"/>
        <v>900</v>
      </c>
      <c r="I387" s="107">
        <f t="shared" si="57"/>
        <v>900</v>
      </c>
      <c r="J387">
        <f t="shared" si="61"/>
        <v>0</v>
      </c>
      <c r="K387">
        <f t="shared" si="62"/>
        <v>0</v>
      </c>
      <c r="L387">
        <f t="shared" si="63"/>
        <v>0</v>
      </c>
      <c r="M387" s="54" t="str">
        <f t="shared" si="58"/>
        <v/>
      </c>
      <c r="N387" s="54" t="str">
        <f t="shared" si="59"/>
        <v/>
      </c>
    </row>
    <row r="388" spans="1:14" x14ac:dyDescent="0.35">
      <c r="A388" s="58"/>
      <c r="C388" s="24"/>
      <c r="F388" s="54">
        <f t="shared" si="60"/>
        <v>355</v>
      </c>
      <c r="G388" s="106">
        <f t="shared" si="55"/>
        <v>1350</v>
      </c>
      <c r="H388" s="66">
        <f t="shared" si="56"/>
        <v>1350</v>
      </c>
      <c r="I388" s="107">
        <f t="shared" si="57"/>
        <v>1350</v>
      </c>
      <c r="J388">
        <f t="shared" si="61"/>
        <v>0</v>
      </c>
      <c r="K388">
        <f t="shared" si="62"/>
        <v>0</v>
      </c>
      <c r="L388">
        <f t="shared" si="63"/>
        <v>0</v>
      </c>
      <c r="M388" s="54" t="str">
        <f t="shared" si="58"/>
        <v/>
      </c>
      <c r="N388" s="54" t="str">
        <f t="shared" si="59"/>
        <v/>
      </c>
    </row>
    <row r="389" spans="1:14" x14ac:dyDescent="0.35">
      <c r="A389" s="58"/>
      <c r="C389" s="24"/>
      <c r="F389" s="54">
        <f t="shared" si="60"/>
        <v>356</v>
      </c>
      <c r="G389" s="106">
        <f t="shared" si="55"/>
        <v>1800</v>
      </c>
      <c r="H389" s="66">
        <f t="shared" si="56"/>
        <v>1800</v>
      </c>
      <c r="I389" s="107">
        <f t="shared" si="57"/>
        <v>1800</v>
      </c>
      <c r="J389">
        <f t="shared" si="61"/>
        <v>0</v>
      </c>
      <c r="K389">
        <f t="shared" si="62"/>
        <v>0</v>
      </c>
      <c r="L389">
        <f t="shared" si="63"/>
        <v>0</v>
      </c>
      <c r="M389" s="54" t="str">
        <f t="shared" si="58"/>
        <v/>
      </c>
      <c r="N389" s="54" t="str">
        <f t="shared" si="59"/>
        <v/>
      </c>
    </row>
    <row r="390" spans="1:14" x14ac:dyDescent="0.35">
      <c r="A390" s="58"/>
      <c r="C390" s="24"/>
      <c r="F390" s="54">
        <f t="shared" si="60"/>
        <v>357</v>
      </c>
      <c r="G390" s="106">
        <f t="shared" si="55"/>
        <v>2250</v>
      </c>
      <c r="H390" s="66">
        <f t="shared" si="56"/>
        <v>2250</v>
      </c>
      <c r="I390" s="107">
        <f t="shared" si="57"/>
        <v>2250</v>
      </c>
      <c r="J390">
        <f t="shared" si="61"/>
        <v>0</v>
      </c>
      <c r="K390">
        <f t="shared" si="62"/>
        <v>0</v>
      </c>
      <c r="L390">
        <f t="shared" si="63"/>
        <v>0</v>
      </c>
      <c r="M390" s="54" t="str">
        <f t="shared" si="58"/>
        <v/>
      </c>
      <c r="N390" s="54" t="str">
        <f t="shared" si="59"/>
        <v/>
      </c>
    </row>
    <row r="391" spans="1:14" x14ac:dyDescent="0.35">
      <c r="A391" s="58"/>
      <c r="C391" s="24"/>
      <c r="F391" s="54">
        <f t="shared" si="60"/>
        <v>358</v>
      </c>
      <c r="G391" s="106">
        <f t="shared" si="55"/>
        <v>2700</v>
      </c>
      <c r="H391" s="66">
        <f t="shared" si="56"/>
        <v>2700</v>
      </c>
      <c r="I391" s="107">
        <f t="shared" si="57"/>
        <v>2700</v>
      </c>
      <c r="J391">
        <f t="shared" si="61"/>
        <v>0</v>
      </c>
      <c r="K391">
        <f t="shared" si="62"/>
        <v>0</v>
      </c>
      <c r="L391">
        <f t="shared" si="63"/>
        <v>0</v>
      </c>
      <c r="M391" s="54" t="str">
        <f t="shared" si="58"/>
        <v/>
      </c>
      <c r="N391" s="54" t="str">
        <f>IF((J391*50)+(K391*60)+(L391*75)&gt;0,((J391*50)+(K391*60)+(L391*75)),"")</f>
        <v/>
      </c>
    </row>
    <row r="392" spans="1:14" x14ac:dyDescent="0.35">
      <c r="A392" s="58"/>
      <c r="C392" s="24"/>
      <c r="F392" s="54">
        <f t="shared" si="60"/>
        <v>359</v>
      </c>
      <c r="G392" s="106">
        <f t="shared" si="55"/>
        <v>3150</v>
      </c>
      <c r="H392" s="66">
        <f t="shared" si="56"/>
        <v>3150</v>
      </c>
      <c r="I392" s="107">
        <f t="shared" si="57"/>
        <v>3150</v>
      </c>
      <c r="J392">
        <f t="shared" si="61"/>
        <v>0</v>
      </c>
      <c r="K392">
        <f t="shared" si="62"/>
        <v>0</v>
      </c>
      <c r="L392">
        <f t="shared" si="63"/>
        <v>0</v>
      </c>
      <c r="M392" s="54" t="str">
        <f t="shared" si="58"/>
        <v/>
      </c>
      <c r="N392" s="54" t="str">
        <f t="shared" si="59"/>
        <v/>
      </c>
    </row>
    <row r="393" spans="1:14" x14ac:dyDescent="0.35">
      <c r="A393" s="58"/>
      <c r="C393" s="24"/>
      <c r="F393" s="54">
        <f t="shared" si="60"/>
        <v>360</v>
      </c>
      <c r="G393" s="106">
        <f t="shared" si="55"/>
        <v>3600</v>
      </c>
      <c r="H393" s="66">
        <f t="shared" si="56"/>
        <v>3600</v>
      </c>
      <c r="I393" s="107">
        <f t="shared" si="57"/>
        <v>3600</v>
      </c>
      <c r="J393">
        <f t="shared" si="61"/>
        <v>0</v>
      </c>
      <c r="K393">
        <f t="shared" si="62"/>
        <v>0</v>
      </c>
      <c r="L393">
        <f t="shared" si="63"/>
        <v>0</v>
      </c>
      <c r="M393" s="54" t="str">
        <f t="shared" si="58"/>
        <v/>
      </c>
      <c r="N393" s="54" t="str">
        <f t="shared" si="59"/>
        <v/>
      </c>
    </row>
    <row r="394" spans="1:14" x14ac:dyDescent="0.35">
      <c r="A394" s="58"/>
      <c r="C394" s="24"/>
      <c r="F394" s="54">
        <f t="shared" si="60"/>
        <v>361</v>
      </c>
      <c r="G394" s="106">
        <f t="shared" si="55"/>
        <v>4050</v>
      </c>
      <c r="H394" s="66">
        <f t="shared" si="56"/>
        <v>4050</v>
      </c>
      <c r="I394" s="107">
        <f t="shared" si="57"/>
        <v>4050</v>
      </c>
      <c r="J394">
        <f t="shared" si="61"/>
        <v>0</v>
      </c>
      <c r="K394">
        <f t="shared" si="62"/>
        <v>0</v>
      </c>
      <c r="L394">
        <f t="shared" si="63"/>
        <v>0</v>
      </c>
      <c r="M394" s="54" t="str">
        <f t="shared" si="58"/>
        <v/>
      </c>
      <c r="N394" s="54" t="str">
        <f t="shared" si="59"/>
        <v/>
      </c>
    </row>
    <row r="395" spans="1:14" x14ac:dyDescent="0.35">
      <c r="A395" s="58"/>
      <c r="C395" s="24"/>
      <c r="F395" s="54">
        <f t="shared" si="60"/>
        <v>362</v>
      </c>
      <c r="G395" s="106">
        <f t="shared" si="55"/>
        <v>4500</v>
      </c>
      <c r="H395" s="66">
        <f t="shared" si="56"/>
        <v>4500</v>
      </c>
      <c r="I395" s="107">
        <f t="shared" si="57"/>
        <v>4500</v>
      </c>
      <c r="J395">
        <f t="shared" si="61"/>
        <v>0</v>
      </c>
      <c r="K395">
        <f t="shared" si="62"/>
        <v>0</v>
      </c>
      <c r="L395">
        <f t="shared" si="63"/>
        <v>0</v>
      </c>
      <c r="M395" s="54" t="str">
        <f t="shared" si="58"/>
        <v/>
      </c>
      <c r="N395" s="54" t="str">
        <f t="shared" si="59"/>
        <v/>
      </c>
    </row>
    <row r="396" spans="1:14" x14ac:dyDescent="0.35">
      <c r="A396" s="58"/>
      <c r="C396" s="24"/>
      <c r="F396" s="54">
        <f t="shared" si="60"/>
        <v>363</v>
      </c>
      <c r="G396" s="106">
        <f t="shared" si="55"/>
        <v>4950</v>
      </c>
      <c r="H396" s="66">
        <f t="shared" si="56"/>
        <v>4950</v>
      </c>
      <c r="I396" s="107">
        <f t="shared" si="57"/>
        <v>4950</v>
      </c>
      <c r="J396">
        <f t="shared" si="61"/>
        <v>0</v>
      </c>
      <c r="K396">
        <f t="shared" si="62"/>
        <v>0</v>
      </c>
      <c r="L396">
        <f t="shared" si="63"/>
        <v>0</v>
      </c>
      <c r="M396" s="54" t="str">
        <f t="shared" si="58"/>
        <v/>
      </c>
      <c r="N396" s="54" t="str">
        <f t="shared" si="59"/>
        <v/>
      </c>
    </row>
    <row r="397" spans="1:14" x14ac:dyDescent="0.35">
      <c r="A397" s="58"/>
      <c r="C397" s="24"/>
      <c r="F397" s="54">
        <f t="shared" si="60"/>
        <v>364</v>
      </c>
      <c r="G397" s="106">
        <f t="shared" si="55"/>
        <v>5400</v>
      </c>
      <c r="H397" s="66">
        <f t="shared" si="56"/>
        <v>5400</v>
      </c>
      <c r="I397" s="107">
        <f t="shared" si="57"/>
        <v>5400</v>
      </c>
      <c r="J397">
        <f t="shared" si="61"/>
        <v>0</v>
      </c>
      <c r="K397">
        <f t="shared" si="62"/>
        <v>0</v>
      </c>
      <c r="L397">
        <f t="shared" si="63"/>
        <v>0</v>
      </c>
      <c r="M397" s="54" t="str">
        <f t="shared" si="58"/>
        <v/>
      </c>
      <c r="N397" s="54" t="str">
        <f t="shared" si="59"/>
        <v/>
      </c>
    </row>
    <row r="398" spans="1:14" ht="15" thickBot="1" x14ac:dyDescent="0.4">
      <c r="A398" s="58"/>
      <c r="C398" s="24"/>
      <c r="F398" s="55">
        <f t="shared" si="60"/>
        <v>365</v>
      </c>
      <c r="G398" s="108">
        <f t="shared" si="55"/>
        <v>5850</v>
      </c>
      <c r="H398" s="109">
        <f t="shared" si="56"/>
        <v>5850</v>
      </c>
      <c r="I398" s="110">
        <f t="shared" si="57"/>
        <v>5850</v>
      </c>
      <c r="J398" s="30">
        <f t="shared" si="61"/>
        <v>0</v>
      </c>
      <c r="K398" s="31">
        <f t="shared" si="62"/>
        <v>0</v>
      </c>
      <c r="L398" s="31">
        <f t="shared" si="63"/>
        <v>0</v>
      </c>
      <c r="M398" s="55" t="str">
        <f t="shared" si="58"/>
        <v/>
      </c>
      <c r="N398" s="55" t="str">
        <f t="shared" si="59"/>
        <v/>
      </c>
    </row>
    <row r="399" spans="1:14" x14ac:dyDescent="0.35">
      <c r="A399" s="58"/>
      <c r="C399" s="24"/>
    </row>
    <row r="400" spans="1:14" x14ac:dyDescent="0.35">
      <c r="A400" s="58"/>
      <c r="C400" s="24"/>
    </row>
    <row r="401" spans="1:3" x14ac:dyDescent="0.35">
      <c r="A401" s="58"/>
      <c r="C401" s="24"/>
    </row>
    <row r="402" spans="1:3" x14ac:dyDescent="0.35">
      <c r="A402" s="58"/>
      <c r="C402" s="24"/>
    </row>
    <row r="403" spans="1:3" x14ac:dyDescent="0.35">
      <c r="A403" s="58"/>
      <c r="C403" s="24"/>
    </row>
    <row r="404" spans="1:3" x14ac:dyDescent="0.35">
      <c r="A404" s="58"/>
      <c r="C404" s="24"/>
    </row>
    <row r="405" spans="1:3" x14ac:dyDescent="0.35">
      <c r="A405" s="58"/>
      <c r="C405" s="24"/>
    </row>
    <row r="406" spans="1:3" x14ac:dyDescent="0.35">
      <c r="A406" s="58"/>
      <c r="C406" s="24"/>
    </row>
    <row r="407" spans="1:3" x14ac:dyDescent="0.35">
      <c r="A407" s="58"/>
      <c r="C407" s="24"/>
    </row>
    <row r="408" spans="1:3" x14ac:dyDescent="0.35">
      <c r="A408" s="58"/>
      <c r="C408" s="24"/>
    </row>
    <row r="409" spans="1:3" x14ac:dyDescent="0.35">
      <c r="A409" s="58"/>
      <c r="C409" s="24"/>
    </row>
    <row r="410" spans="1:3" x14ac:dyDescent="0.35">
      <c r="A410" s="58"/>
      <c r="C410" s="24"/>
    </row>
    <row r="411" spans="1:3" x14ac:dyDescent="0.35">
      <c r="A411" s="58"/>
      <c r="C411" s="24"/>
    </row>
    <row r="412" spans="1:3" x14ac:dyDescent="0.35">
      <c r="A412" s="58"/>
      <c r="C412" s="24"/>
    </row>
    <row r="413" spans="1:3" x14ac:dyDescent="0.35">
      <c r="A413" s="58"/>
      <c r="C413" s="24"/>
    </row>
    <row r="414" spans="1:3" x14ac:dyDescent="0.35">
      <c r="A414" s="58"/>
      <c r="C414" s="24"/>
    </row>
    <row r="415" spans="1:3" x14ac:dyDescent="0.35">
      <c r="A415" s="58"/>
      <c r="C415" s="24"/>
    </row>
    <row r="416" spans="1:3" x14ac:dyDescent="0.35">
      <c r="A416" s="58"/>
      <c r="C416" s="24"/>
    </row>
    <row r="417" spans="1:3" x14ac:dyDescent="0.35">
      <c r="A417" s="58"/>
      <c r="C417" s="24"/>
    </row>
    <row r="418" spans="1:3" x14ac:dyDescent="0.35">
      <c r="A418" s="58"/>
      <c r="C418" s="24"/>
    </row>
    <row r="419" spans="1:3" x14ac:dyDescent="0.35">
      <c r="A419" s="58"/>
      <c r="C419" s="24"/>
    </row>
    <row r="420" spans="1:3" x14ac:dyDescent="0.35">
      <c r="A420" s="58"/>
      <c r="C420" s="24"/>
    </row>
    <row r="421" spans="1:3" x14ac:dyDescent="0.35">
      <c r="A421" s="58"/>
      <c r="C421" s="24"/>
    </row>
    <row r="422" spans="1:3" x14ac:dyDescent="0.35">
      <c r="A422" s="58"/>
      <c r="C422" s="24"/>
    </row>
    <row r="423" spans="1:3" x14ac:dyDescent="0.35">
      <c r="A423" s="58"/>
      <c r="C423" s="24"/>
    </row>
    <row r="424" spans="1:3" x14ac:dyDescent="0.35">
      <c r="A424" s="58"/>
      <c r="C424" s="24"/>
    </row>
    <row r="425" spans="1:3" x14ac:dyDescent="0.35">
      <c r="A425" s="58"/>
      <c r="C425" s="24"/>
    </row>
    <row r="426" spans="1:3" x14ac:dyDescent="0.35">
      <c r="A426" s="58"/>
      <c r="C426" s="24"/>
    </row>
    <row r="427" spans="1:3" x14ac:dyDescent="0.35">
      <c r="A427" s="58"/>
      <c r="C427" s="24"/>
    </row>
    <row r="428" spans="1:3" x14ac:dyDescent="0.35">
      <c r="A428" s="58"/>
      <c r="C428" s="24"/>
    </row>
    <row r="429" spans="1:3" x14ac:dyDescent="0.35">
      <c r="A429" s="58"/>
      <c r="C429" s="24"/>
    </row>
    <row r="430" spans="1:3" x14ac:dyDescent="0.35">
      <c r="A430" s="58"/>
      <c r="C430" s="24"/>
    </row>
    <row r="431" spans="1:3" x14ac:dyDescent="0.35">
      <c r="A431" s="58"/>
      <c r="C431" s="24"/>
    </row>
    <row r="432" spans="1:3" x14ac:dyDescent="0.35">
      <c r="A432" s="58"/>
      <c r="C432" s="24"/>
    </row>
    <row r="433" spans="1:3" x14ac:dyDescent="0.35">
      <c r="A433" s="58"/>
      <c r="C433" s="24"/>
    </row>
    <row r="434" spans="1:3" x14ac:dyDescent="0.35">
      <c r="A434" s="58"/>
      <c r="C434" s="24"/>
    </row>
    <row r="435" spans="1:3" x14ac:dyDescent="0.35">
      <c r="A435" s="58"/>
      <c r="C435" s="24"/>
    </row>
    <row r="436" spans="1:3" x14ac:dyDescent="0.35">
      <c r="A436" s="58"/>
      <c r="C436" s="24"/>
    </row>
    <row r="437" spans="1:3" x14ac:dyDescent="0.35">
      <c r="A437" s="58"/>
      <c r="C437" s="24"/>
    </row>
    <row r="438" spans="1:3" x14ac:dyDescent="0.35">
      <c r="A438" s="58"/>
      <c r="C438" s="24"/>
    </row>
    <row r="439" spans="1:3" x14ac:dyDescent="0.35">
      <c r="A439" s="58"/>
      <c r="C439" s="24"/>
    </row>
    <row r="440" spans="1:3" x14ac:dyDescent="0.35">
      <c r="A440" s="58"/>
      <c r="C440" s="24"/>
    </row>
    <row r="441" spans="1:3" x14ac:dyDescent="0.35">
      <c r="A441" s="58"/>
      <c r="C441" s="24"/>
    </row>
    <row r="442" spans="1:3" x14ac:dyDescent="0.35">
      <c r="A442" s="58"/>
      <c r="C442" s="24"/>
    </row>
    <row r="443" spans="1:3" x14ac:dyDescent="0.35">
      <c r="A443" s="58"/>
      <c r="C443" s="24"/>
    </row>
    <row r="444" spans="1:3" x14ac:dyDescent="0.35">
      <c r="A444" s="58"/>
      <c r="C444" s="24"/>
    </row>
    <row r="445" spans="1:3" x14ac:dyDescent="0.35">
      <c r="A445" s="58"/>
      <c r="C445" s="24"/>
    </row>
    <row r="446" spans="1:3" x14ac:dyDescent="0.35">
      <c r="A446" s="58"/>
      <c r="C446" s="24"/>
    </row>
    <row r="447" spans="1:3" x14ac:dyDescent="0.35">
      <c r="A447" s="58"/>
      <c r="C447" s="24"/>
    </row>
    <row r="448" spans="1:3" x14ac:dyDescent="0.35">
      <c r="A448" s="58"/>
      <c r="C448" s="24"/>
    </row>
    <row r="449" spans="1:3" x14ac:dyDescent="0.35">
      <c r="A449" s="58"/>
      <c r="C449" s="24"/>
    </row>
    <row r="450" spans="1:3" x14ac:dyDescent="0.35">
      <c r="A450" s="58"/>
      <c r="C450" s="24"/>
    </row>
    <row r="451" spans="1:3" x14ac:dyDescent="0.35">
      <c r="A451" s="58"/>
      <c r="C451" s="24"/>
    </row>
    <row r="452" spans="1:3" x14ac:dyDescent="0.35">
      <c r="A452" s="58"/>
      <c r="C452" s="24"/>
    </row>
    <row r="453" spans="1:3" x14ac:dyDescent="0.35">
      <c r="A453" s="58"/>
      <c r="C453" s="24"/>
    </row>
    <row r="454" spans="1:3" x14ac:dyDescent="0.35">
      <c r="A454" s="58"/>
      <c r="C454" s="24"/>
    </row>
    <row r="455" spans="1:3" x14ac:dyDescent="0.35">
      <c r="A455" s="58"/>
      <c r="C455" s="24"/>
    </row>
    <row r="456" spans="1:3" x14ac:dyDescent="0.35">
      <c r="A456" s="58"/>
      <c r="C456" s="24"/>
    </row>
    <row r="457" spans="1:3" x14ac:dyDescent="0.35">
      <c r="A457" s="58"/>
      <c r="C457" s="24"/>
    </row>
    <row r="458" spans="1:3" x14ac:dyDescent="0.35">
      <c r="A458" s="58"/>
      <c r="C458" s="24"/>
    </row>
    <row r="459" spans="1:3" x14ac:dyDescent="0.35">
      <c r="A459" s="58"/>
      <c r="C459" s="24"/>
    </row>
    <row r="460" spans="1:3" x14ac:dyDescent="0.35">
      <c r="A460" s="58"/>
      <c r="C460" s="24"/>
    </row>
    <row r="461" spans="1:3" x14ac:dyDescent="0.35">
      <c r="A461" s="58"/>
      <c r="C461" s="24"/>
    </row>
    <row r="462" spans="1:3" x14ac:dyDescent="0.35">
      <c r="A462" s="58"/>
      <c r="C462" s="24"/>
    </row>
    <row r="463" spans="1:3" x14ac:dyDescent="0.35">
      <c r="A463" s="58"/>
      <c r="C463" s="24"/>
    </row>
    <row r="464" spans="1:3" x14ac:dyDescent="0.35">
      <c r="A464" s="58"/>
      <c r="C464" s="24"/>
    </row>
    <row r="465" spans="1:3" x14ac:dyDescent="0.35">
      <c r="A465" s="58"/>
      <c r="C465" s="24"/>
    </row>
    <row r="466" spans="1:3" x14ac:dyDescent="0.35">
      <c r="A466" s="58"/>
      <c r="C466" s="24"/>
    </row>
    <row r="467" spans="1:3" x14ac:dyDescent="0.35">
      <c r="A467" s="58"/>
      <c r="C467" s="24"/>
    </row>
    <row r="468" spans="1:3" x14ac:dyDescent="0.35">
      <c r="A468" s="58"/>
      <c r="C468" s="24"/>
    </row>
    <row r="469" spans="1:3" x14ac:dyDescent="0.35">
      <c r="A469" s="58"/>
      <c r="C469" s="24"/>
    </row>
    <row r="470" spans="1:3" x14ac:dyDescent="0.35">
      <c r="A470" s="58"/>
      <c r="C470" s="24"/>
    </row>
    <row r="471" spans="1:3" x14ac:dyDescent="0.35">
      <c r="A471" s="58"/>
      <c r="C471" s="24"/>
    </row>
    <row r="472" spans="1:3" x14ac:dyDescent="0.35">
      <c r="A472" s="58"/>
      <c r="C472" s="24"/>
    </row>
    <row r="473" spans="1:3" x14ac:dyDescent="0.35">
      <c r="A473" s="58"/>
      <c r="C473" s="24"/>
    </row>
    <row r="474" spans="1:3" x14ac:dyDescent="0.35">
      <c r="A474" s="58"/>
      <c r="C474" s="24"/>
    </row>
    <row r="475" spans="1:3" x14ac:dyDescent="0.35">
      <c r="A475" s="58"/>
      <c r="C475" s="24"/>
    </row>
    <row r="476" spans="1:3" x14ac:dyDescent="0.35">
      <c r="A476" s="58"/>
      <c r="C476" s="24"/>
    </row>
    <row r="477" spans="1:3" x14ac:dyDescent="0.35">
      <c r="A477" s="58"/>
      <c r="C477" s="24"/>
    </row>
    <row r="478" spans="1:3" x14ac:dyDescent="0.35">
      <c r="A478" s="58"/>
      <c r="C478" s="24"/>
    </row>
    <row r="479" spans="1:3" x14ac:dyDescent="0.35">
      <c r="A479" s="58"/>
      <c r="C479" s="24"/>
    </row>
    <row r="480" spans="1:3" x14ac:dyDescent="0.35">
      <c r="A480" s="58"/>
      <c r="C480" s="24"/>
    </row>
    <row r="481" spans="1:3" x14ac:dyDescent="0.35">
      <c r="A481" s="58"/>
      <c r="C481" s="24"/>
    </row>
    <row r="482" spans="1:3" x14ac:dyDescent="0.35">
      <c r="A482" s="58"/>
      <c r="C482" s="24"/>
    </row>
    <row r="483" spans="1:3" x14ac:dyDescent="0.35">
      <c r="A483" s="58"/>
      <c r="C483" s="24"/>
    </row>
    <row r="484" spans="1:3" x14ac:dyDescent="0.35">
      <c r="A484" s="58"/>
      <c r="C484" s="24"/>
    </row>
    <row r="485" spans="1:3" x14ac:dyDescent="0.35">
      <c r="A485" s="58"/>
      <c r="C485" s="24"/>
    </row>
    <row r="486" spans="1:3" x14ac:dyDescent="0.35">
      <c r="A486" s="58"/>
      <c r="C486" s="24"/>
    </row>
    <row r="487" spans="1:3" x14ac:dyDescent="0.35">
      <c r="A487" s="58"/>
      <c r="C487" s="24"/>
    </row>
    <row r="488" spans="1:3" x14ac:dyDescent="0.35">
      <c r="A488" s="58"/>
      <c r="C488" s="24"/>
    </row>
    <row r="489" spans="1:3" x14ac:dyDescent="0.35">
      <c r="A489" s="58"/>
      <c r="C489" s="24"/>
    </row>
    <row r="490" spans="1:3" x14ac:dyDescent="0.35">
      <c r="A490" s="58"/>
      <c r="C490" s="24"/>
    </row>
    <row r="491" spans="1:3" x14ac:dyDescent="0.35">
      <c r="A491" s="58"/>
      <c r="C491" s="24"/>
    </row>
    <row r="492" spans="1:3" x14ac:dyDescent="0.35">
      <c r="A492" s="58"/>
      <c r="C492" s="24"/>
    </row>
    <row r="493" spans="1:3" x14ac:dyDescent="0.35">
      <c r="A493" s="58"/>
      <c r="C493" s="24"/>
    </row>
    <row r="494" spans="1:3" x14ac:dyDescent="0.35">
      <c r="A494" s="58"/>
      <c r="C494" s="24"/>
    </row>
    <row r="495" spans="1:3" x14ac:dyDescent="0.35">
      <c r="A495" s="58"/>
      <c r="C495" s="24"/>
    </row>
    <row r="496" spans="1:3" x14ac:dyDescent="0.35">
      <c r="A496" s="58"/>
      <c r="C496" s="24"/>
    </row>
    <row r="497" spans="1:3" x14ac:dyDescent="0.35">
      <c r="A497" s="58"/>
      <c r="C497" s="24"/>
    </row>
    <row r="498" spans="1:3" x14ac:dyDescent="0.35">
      <c r="A498" s="58"/>
      <c r="C498" s="24"/>
    </row>
    <row r="499" spans="1:3" x14ac:dyDescent="0.35">
      <c r="A499" s="58"/>
      <c r="C499" s="24"/>
    </row>
    <row r="500" spans="1:3" x14ac:dyDescent="0.35">
      <c r="A500" s="58"/>
      <c r="C500" s="24"/>
    </row>
    <row r="501" spans="1:3" x14ac:dyDescent="0.35">
      <c r="A501" s="58"/>
      <c r="C501" s="24"/>
    </row>
    <row r="502" spans="1:3" x14ac:dyDescent="0.35">
      <c r="A502" s="58"/>
      <c r="C502" s="24"/>
    </row>
    <row r="503" spans="1:3" x14ac:dyDescent="0.35">
      <c r="A503" s="58"/>
      <c r="C503" s="24"/>
    </row>
    <row r="504" spans="1:3" x14ac:dyDescent="0.35">
      <c r="A504" s="58"/>
      <c r="C504" s="24"/>
    </row>
    <row r="505" spans="1:3" x14ac:dyDescent="0.35">
      <c r="A505" s="58"/>
      <c r="C505" s="24"/>
    </row>
    <row r="506" spans="1:3" x14ac:dyDescent="0.35">
      <c r="A506" s="58"/>
      <c r="C506" s="24"/>
    </row>
    <row r="507" spans="1:3" x14ac:dyDescent="0.35">
      <c r="A507" s="58"/>
      <c r="C507" s="24"/>
    </row>
    <row r="508" spans="1:3" x14ac:dyDescent="0.35">
      <c r="A508" s="58"/>
      <c r="C508" s="24"/>
    </row>
    <row r="509" spans="1:3" x14ac:dyDescent="0.35">
      <c r="A509" s="58"/>
      <c r="C509" s="24"/>
    </row>
    <row r="510" spans="1:3" x14ac:dyDescent="0.35">
      <c r="A510" s="58"/>
      <c r="C510" s="24"/>
    </row>
    <row r="511" spans="1:3" x14ac:dyDescent="0.35">
      <c r="A511" s="58"/>
      <c r="C511" s="24"/>
    </row>
    <row r="512" spans="1:3" x14ac:dyDescent="0.35">
      <c r="A512" s="58"/>
      <c r="C512" s="24"/>
    </row>
    <row r="513" spans="1:3" x14ac:dyDescent="0.35">
      <c r="A513" s="58"/>
      <c r="C513" s="24"/>
    </row>
    <row r="514" spans="1:3" x14ac:dyDescent="0.35">
      <c r="A514" s="58"/>
      <c r="C514" s="24"/>
    </row>
    <row r="515" spans="1:3" x14ac:dyDescent="0.35">
      <c r="A515" s="58"/>
      <c r="C515" s="24"/>
    </row>
    <row r="516" spans="1:3" x14ac:dyDescent="0.35">
      <c r="A516" s="58"/>
      <c r="C516" s="24"/>
    </row>
    <row r="517" spans="1:3" x14ac:dyDescent="0.35">
      <c r="A517" s="58"/>
      <c r="C517" s="24"/>
    </row>
    <row r="518" spans="1:3" x14ac:dyDescent="0.35">
      <c r="A518" s="58"/>
      <c r="C518" s="24"/>
    </row>
    <row r="519" spans="1:3" x14ac:dyDescent="0.35">
      <c r="A519" s="58"/>
      <c r="C519" s="24"/>
    </row>
    <row r="520" spans="1:3" x14ac:dyDescent="0.35">
      <c r="A520" s="58"/>
      <c r="C520" s="24"/>
    </row>
    <row r="521" spans="1:3" x14ac:dyDescent="0.35">
      <c r="A521" s="58"/>
      <c r="C521" s="24"/>
    </row>
    <row r="522" spans="1:3" x14ac:dyDescent="0.35">
      <c r="A522" s="58"/>
      <c r="C522" s="24"/>
    </row>
    <row r="523" spans="1:3" x14ac:dyDescent="0.35">
      <c r="A523" s="58"/>
      <c r="C523" s="24"/>
    </row>
    <row r="524" spans="1:3" x14ac:dyDescent="0.35">
      <c r="A524" s="58"/>
      <c r="C524" s="24"/>
    </row>
    <row r="525" spans="1:3" x14ac:dyDescent="0.35">
      <c r="A525" s="58"/>
      <c r="C525" s="24"/>
    </row>
    <row r="526" spans="1:3" x14ac:dyDescent="0.35">
      <c r="A526" s="58"/>
      <c r="C526" s="24"/>
    </row>
    <row r="527" spans="1:3" x14ac:dyDescent="0.35">
      <c r="A527" s="58"/>
      <c r="C527" s="24"/>
    </row>
    <row r="528" spans="1:3" x14ac:dyDescent="0.35">
      <c r="A528" s="58"/>
      <c r="C528" s="24"/>
    </row>
    <row r="529" spans="1:3" x14ac:dyDescent="0.35">
      <c r="A529" s="58"/>
      <c r="C529" s="24"/>
    </row>
    <row r="530" spans="1:3" x14ac:dyDescent="0.35">
      <c r="A530" s="58"/>
      <c r="C530" s="24"/>
    </row>
    <row r="531" spans="1:3" x14ac:dyDescent="0.35">
      <c r="A531" s="58"/>
      <c r="C531" s="24"/>
    </row>
    <row r="532" spans="1:3" x14ac:dyDescent="0.35">
      <c r="A532" s="58"/>
      <c r="C532" s="24"/>
    </row>
    <row r="533" spans="1:3" x14ac:dyDescent="0.35">
      <c r="A533" s="58"/>
      <c r="C533" s="24"/>
    </row>
    <row r="534" spans="1:3" x14ac:dyDescent="0.35">
      <c r="A534" s="58"/>
      <c r="C534" s="24"/>
    </row>
    <row r="535" spans="1:3" x14ac:dyDescent="0.35">
      <c r="A535" s="58"/>
      <c r="C535" s="24"/>
    </row>
    <row r="536" spans="1:3" x14ac:dyDescent="0.35">
      <c r="A536" s="58"/>
      <c r="C536" s="24"/>
    </row>
    <row r="537" spans="1:3" x14ac:dyDescent="0.35">
      <c r="A537" s="58"/>
      <c r="C537" s="24"/>
    </row>
    <row r="538" spans="1:3" x14ac:dyDescent="0.35">
      <c r="A538" s="58"/>
      <c r="C538" s="24"/>
    </row>
    <row r="539" spans="1:3" x14ac:dyDescent="0.35">
      <c r="A539" s="58"/>
      <c r="C539" s="24"/>
    </row>
    <row r="540" spans="1:3" x14ac:dyDescent="0.35">
      <c r="A540" s="58"/>
      <c r="C540" s="24"/>
    </row>
    <row r="541" spans="1:3" x14ac:dyDescent="0.35">
      <c r="A541" s="58"/>
      <c r="C541" s="24"/>
    </row>
    <row r="542" spans="1:3" x14ac:dyDescent="0.35">
      <c r="A542" s="58"/>
      <c r="C542" s="24"/>
    </row>
    <row r="543" spans="1:3" x14ac:dyDescent="0.35">
      <c r="A543" s="58"/>
      <c r="C543" s="24"/>
    </row>
    <row r="544" spans="1:3" x14ac:dyDescent="0.35">
      <c r="A544" s="58"/>
      <c r="C544" s="24"/>
    </row>
    <row r="545" spans="1:3" x14ac:dyDescent="0.35">
      <c r="A545" s="58"/>
      <c r="C545" s="24"/>
    </row>
    <row r="546" spans="1:3" x14ac:dyDescent="0.35">
      <c r="A546" s="58"/>
      <c r="C546" s="24"/>
    </row>
    <row r="547" spans="1:3" x14ac:dyDescent="0.35">
      <c r="A547" s="58"/>
      <c r="C547" s="24"/>
    </row>
    <row r="548" spans="1:3" x14ac:dyDescent="0.35">
      <c r="A548" s="58"/>
      <c r="C548" s="24"/>
    </row>
    <row r="549" spans="1:3" x14ac:dyDescent="0.35">
      <c r="A549" s="58"/>
      <c r="C549" s="24"/>
    </row>
    <row r="550" spans="1:3" x14ac:dyDescent="0.35">
      <c r="A550" s="58"/>
      <c r="C550" s="24"/>
    </row>
    <row r="551" spans="1:3" x14ac:dyDescent="0.35">
      <c r="A551" s="58"/>
      <c r="C551" s="24"/>
    </row>
    <row r="552" spans="1:3" x14ac:dyDescent="0.35">
      <c r="A552" s="58"/>
      <c r="C552" s="24"/>
    </row>
    <row r="553" spans="1:3" x14ac:dyDescent="0.35">
      <c r="A553" s="58"/>
      <c r="C553" s="24"/>
    </row>
    <row r="554" spans="1:3" x14ac:dyDescent="0.35">
      <c r="A554" s="58"/>
      <c r="C554" s="24"/>
    </row>
    <row r="555" spans="1:3" x14ac:dyDescent="0.35">
      <c r="A555" s="58"/>
      <c r="C555" s="24"/>
    </row>
    <row r="556" spans="1:3" x14ac:dyDescent="0.35">
      <c r="A556" s="58"/>
      <c r="C556" s="24"/>
    </row>
    <row r="557" spans="1:3" x14ac:dyDescent="0.35">
      <c r="A557" s="58"/>
      <c r="C557" s="24"/>
    </row>
    <row r="558" spans="1:3" x14ac:dyDescent="0.35">
      <c r="A558" s="58"/>
      <c r="C558" s="24"/>
    </row>
    <row r="559" spans="1:3" x14ac:dyDescent="0.35">
      <c r="A559" s="58"/>
      <c r="C559" s="24"/>
    </row>
    <row r="560" spans="1:3" x14ac:dyDescent="0.35">
      <c r="A560" s="58"/>
      <c r="C560" s="24"/>
    </row>
    <row r="561" spans="1:3" x14ac:dyDescent="0.35">
      <c r="A561" s="58"/>
      <c r="C561" s="24"/>
    </row>
    <row r="562" spans="1:3" x14ac:dyDescent="0.35">
      <c r="A562" s="58"/>
      <c r="C562" s="24"/>
    </row>
    <row r="563" spans="1:3" x14ac:dyDescent="0.35">
      <c r="A563" s="58"/>
      <c r="C563" s="24"/>
    </row>
    <row r="564" spans="1:3" x14ac:dyDescent="0.35">
      <c r="A564" s="58"/>
      <c r="C564" s="24"/>
    </row>
    <row r="565" spans="1:3" x14ac:dyDescent="0.35">
      <c r="A565" s="58"/>
      <c r="C565" s="24"/>
    </row>
    <row r="566" spans="1:3" x14ac:dyDescent="0.35">
      <c r="A566" s="58"/>
      <c r="C566" s="24"/>
    </row>
    <row r="567" spans="1:3" x14ac:dyDescent="0.35">
      <c r="A567" s="58"/>
      <c r="C567" s="24"/>
    </row>
    <row r="568" spans="1:3" x14ac:dyDescent="0.35">
      <c r="A568" s="58"/>
      <c r="C568" s="24"/>
    </row>
    <row r="569" spans="1:3" x14ac:dyDescent="0.35">
      <c r="A569" s="58"/>
      <c r="C569" s="24"/>
    </row>
    <row r="570" spans="1:3" x14ac:dyDescent="0.35">
      <c r="A570" s="58"/>
      <c r="C570" s="24"/>
    </row>
    <row r="571" spans="1:3" x14ac:dyDescent="0.35">
      <c r="A571" s="58"/>
      <c r="C571" s="24"/>
    </row>
    <row r="572" spans="1:3" x14ac:dyDescent="0.35">
      <c r="A572" s="58"/>
      <c r="C572" s="24"/>
    </row>
    <row r="573" spans="1:3" x14ac:dyDescent="0.35">
      <c r="A573" s="58"/>
      <c r="C573" s="24"/>
    </row>
    <row r="574" spans="1:3" x14ac:dyDescent="0.35">
      <c r="A574" s="58"/>
      <c r="C574" s="24"/>
    </row>
    <row r="575" spans="1:3" x14ac:dyDescent="0.35">
      <c r="A575" s="58"/>
      <c r="C575" s="24"/>
    </row>
    <row r="576" spans="1:3" x14ac:dyDescent="0.35">
      <c r="A576" s="58"/>
      <c r="C576" s="24"/>
    </row>
    <row r="577" spans="1:3" x14ac:dyDescent="0.35">
      <c r="A577" s="58"/>
      <c r="C577" s="24"/>
    </row>
    <row r="578" spans="1:3" x14ac:dyDescent="0.35">
      <c r="A578" s="58"/>
      <c r="C578" s="24"/>
    </row>
    <row r="579" spans="1:3" x14ac:dyDescent="0.35">
      <c r="A579" s="58"/>
      <c r="C579" s="24"/>
    </row>
    <row r="580" spans="1:3" x14ac:dyDescent="0.35">
      <c r="A580" s="58"/>
      <c r="C580" s="24"/>
    </row>
    <row r="581" spans="1:3" x14ac:dyDescent="0.35">
      <c r="A581" s="58"/>
      <c r="C581" s="24"/>
    </row>
    <row r="582" spans="1:3" x14ac:dyDescent="0.35">
      <c r="A582" s="58"/>
      <c r="C582" s="24"/>
    </row>
    <row r="583" spans="1:3" x14ac:dyDescent="0.35">
      <c r="A583" s="58"/>
      <c r="C583" s="24"/>
    </row>
    <row r="584" spans="1:3" x14ac:dyDescent="0.35">
      <c r="A584" s="58"/>
      <c r="C584" s="24"/>
    </row>
    <row r="585" spans="1:3" x14ac:dyDescent="0.35">
      <c r="A585" s="58"/>
      <c r="C585" s="24"/>
    </row>
    <row r="586" spans="1:3" x14ac:dyDescent="0.35">
      <c r="A586" s="58"/>
      <c r="C586" s="24"/>
    </row>
    <row r="587" spans="1:3" x14ac:dyDescent="0.35">
      <c r="A587" s="58"/>
      <c r="C587" s="24"/>
    </row>
    <row r="588" spans="1:3" x14ac:dyDescent="0.35">
      <c r="A588" s="58"/>
      <c r="C588" s="24"/>
    </row>
    <row r="589" spans="1:3" x14ac:dyDescent="0.35">
      <c r="A589" s="58"/>
      <c r="C589" s="24"/>
    </row>
    <row r="590" spans="1:3" x14ac:dyDescent="0.35">
      <c r="A590" s="58"/>
      <c r="C590" s="24"/>
    </row>
    <row r="591" spans="1:3" x14ac:dyDescent="0.35">
      <c r="A591" s="58"/>
      <c r="C591" s="24"/>
    </row>
    <row r="592" spans="1:3" x14ac:dyDescent="0.35">
      <c r="A592" s="58"/>
      <c r="C592" s="24"/>
    </row>
    <row r="593" spans="1:3" x14ac:dyDescent="0.35">
      <c r="A593" s="58"/>
      <c r="C593" s="24"/>
    </row>
    <row r="594" spans="1:3" x14ac:dyDescent="0.35">
      <c r="A594" s="58"/>
      <c r="C594" s="24"/>
    </row>
    <row r="595" spans="1:3" x14ac:dyDescent="0.35">
      <c r="A595" s="58"/>
      <c r="C595" s="24"/>
    </row>
    <row r="596" spans="1:3" x14ac:dyDescent="0.35">
      <c r="A596" s="58"/>
      <c r="C596" s="24"/>
    </row>
    <row r="597" spans="1:3" x14ac:dyDescent="0.35">
      <c r="A597" s="58"/>
      <c r="C597" s="24"/>
    </row>
    <row r="598" spans="1:3" x14ac:dyDescent="0.35">
      <c r="A598" s="58"/>
      <c r="C598" s="24"/>
    </row>
    <row r="599" spans="1:3" x14ac:dyDescent="0.35">
      <c r="A599" s="58"/>
      <c r="C599" s="24"/>
    </row>
    <row r="600" spans="1:3" x14ac:dyDescent="0.35">
      <c r="A600" s="58"/>
      <c r="C600" s="24"/>
    </row>
    <row r="601" spans="1:3" x14ac:dyDescent="0.35">
      <c r="A601" s="58"/>
      <c r="C601" s="24"/>
    </row>
    <row r="602" spans="1:3" x14ac:dyDescent="0.35">
      <c r="A602" s="58"/>
      <c r="C602" s="24"/>
    </row>
    <row r="603" spans="1:3" x14ac:dyDescent="0.35">
      <c r="A603" s="58"/>
      <c r="C603" s="24"/>
    </row>
    <row r="604" spans="1:3" x14ac:dyDescent="0.35">
      <c r="A604" s="58"/>
      <c r="C604" s="24"/>
    </row>
    <row r="605" spans="1:3" x14ac:dyDescent="0.35">
      <c r="A605" s="58"/>
      <c r="C605" s="24"/>
    </row>
    <row r="606" spans="1:3" x14ac:dyDescent="0.35">
      <c r="A606" s="58"/>
      <c r="C606" s="24"/>
    </row>
    <row r="607" spans="1:3" x14ac:dyDescent="0.35">
      <c r="A607" s="58"/>
      <c r="C607" s="24"/>
    </row>
    <row r="608" spans="1:3" x14ac:dyDescent="0.35">
      <c r="A608" s="58"/>
      <c r="C608" s="24"/>
    </row>
    <row r="609" spans="1:3" x14ac:dyDescent="0.35">
      <c r="A609" s="58"/>
      <c r="C609" s="24"/>
    </row>
    <row r="610" spans="1:3" x14ac:dyDescent="0.35">
      <c r="A610" s="58"/>
      <c r="C610" s="24"/>
    </row>
    <row r="611" spans="1:3" x14ac:dyDescent="0.35">
      <c r="A611" s="58"/>
      <c r="C611" s="24"/>
    </row>
    <row r="612" spans="1:3" x14ac:dyDescent="0.35">
      <c r="A612" s="58"/>
      <c r="C612" s="24"/>
    </row>
    <row r="613" spans="1:3" x14ac:dyDescent="0.35">
      <c r="A613" s="58"/>
      <c r="C613" s="24"/>
    </row>
    <row r="614" spans="1:3" x14ac:dyDescent="0.35">
      <c r="A614" s="58"/>
      <c r="C614" s="24"/>
    </row>
    <row r="615" spans="1:3" x14ac:dyDescent="0.35">
      <c r="A615" s="58"/>
      <c r="C615" s="24"/>
    </row>
    <row r="616" spans="1:3" x14ac:dyDescent="0.35">
      <c r="A616" s="58"/>
      <c r="C616" s="24"/>
    </row>
    <row r="617" spans="1:3" x14ac:dyDescent="0.35">
      <c r="A617" s="58"/>
      <c r="C617" s="24"/>
    </row>
    <row r="618" spans="1:3" x14ac:dyDescent="0.35">
      <c r="A618" s="58"/>
      <c r="C618" s="24"/>
    </row>
    <row r="619" spans="1:3" x14ac:dyDescent="0.35">
      <c r="A619" s="58"/>
      <c r="C619" s="24"/>
    </row>
    <row r="620" spans="1:3" x14ac:dyDescent="0.35">
      <c r="A620" s="58"/>
      <c r="C620" s="24"/>
    </row>
    <row r="621" spans="1:3" x14ac:dyDescent="0.35">
      <c r="A621" s="58"/>
      <c r="C621" s="24"/>
    </row>
    <row r="622" spans="1:3" x14ac:dyDescent="0.35">
      <c r="A622" s="58"/>
      <c r="C622" s="24"/>
    </row>
    <row r="623" spans="1:3" x14ac:dyDescent="0.35">
      <c r="A623" s="58"/>
      <c r="C623" s="24"/>
    </row>
    <row r="624" spans="1:3" x14ac:dyDescent="0.35">
      <c r="A624" s="58"/>
      <c r="C624" s="24"/>
    </row>
    <row r="625" spans="1:3" x14ac:dyDescent="0.35">
      <c r="A625" s="58"/>
      <c r="C625" s="24"/>
    </row>
    <row r="626" spans="1:3" x14ac:dyDescent="0.35">
      <c r="A626" s="58"/>
      <c r="C626" s="24"/>
    </row>
    <row r="627" spans="1:3" x14ac:dyDescent="0.35">
      <c r="A627" s="58"/>
      <c r="C627" s="24"/>
    </row>
    <row r="628" spans="1:3" x14ac:dyDescent="0.35">
      <c r="A628" s="58"/>
      <c r="C628" s="24"/>
    </row>
    <row r="629" spans="1:3" x14ac:dyDescent="0.35">
      <c r="A629" s="58"/>
      <c r="C629" s="24"/>
    </row>
    <row r="630" spans="1:3" x14ac:dyDescent="0.35">
      <c r="A630" s="58"/>
      <c r="C630" s="24"/>
    </row>
    <row r="631" spans="1:3" x14ac:dyDescent="0.35">
      <c r="A631" s="58"/>
      <c r="C631" s="24"/>
    </row>
    <row r="632" spans="1:3" x14ac:dyDescent="0.35">
      <c r="A632" s="58"/>
      <c r="C632" s="24"/>
    </row>
    <row r="633" spans="1:3" x14ac:dyDescent="0.35">
      <c r="A633" s="58"/>
      <c r="C633" s="24"/>
    </row>
    <row r="634" spans="1:3" x14ac:dyDescent="0.35">
      <c r="A634" s="58"/>
      <c r="C634" s="24"/>
    </row>
    <row r="635" spans="1:3" x14ac:dyDescent="0.35">
      <c r="A635" s="58"/>
      <c r="C635" s="24"/>
    </row>
    <row r="636" spans="1:3" x14ac:dyDescent="0.35">
      <c r="A636" s="58"/>
      <c r="C636" s="24"/>
    </row>
    <row r="637" spans="1:3" x14ac:dyDescent="0.35">
      <c r="A637" s="58"/>
      <c r="C637" s="24"/>
    </row>
    <row r="638" spans="1:3" x14ac:dyDescent="0.35">
      <c r="A638" s="58"/>
      <c r="C638" s="24"/>
    </row>
    <row r="639" spans="1:3" x14ac:dyDescent="0.35">
      <c r="A639" s="58"/>
      <c r="C639" s="24"/>
    </row>
    <row r="640" spans="1:3" x14ac:dyDescent="0.35">
      <c r="A640" s="58"/>
      <c r="C640" s="24"/>
    </row>
    <row r="641" spans="1:3" x14ac:dyDescent="0.35">
      <c r="A641" s="58"/>
      <c r="C641" s="24"/>
    </row>
    <row r="642" spans="1:3" x14ac:dyDescent="0.35">
      <c r="A642" s="58"/>
      <c r="C642" s="24"/>
    </row>
    <row r="643" spans="1:3" x14ac:dyDescent="0.35">
      <c r="A643" s="58"/>
      <c r="C643" s="24"/>
    </row>
    <row r="644" spans="1:3" x14ac:dyDescent="0.35">
      <c r="A644" s="58"/>
      <c r="C644" s="24"/>
    </row>
    <row r="645" spans="1:3" x14ac:dyDescent="0.35">
      <c r="A645" s="58"/>
      <c r="C645" s="24"/>
    </row>
    <row r="646" spans="1:3" x14ac:dyDescent="0.35">
      <c r="A646" s="58"/>
      <c r="C646" s="24"/>
    </row>
    <row r="647" spans="1:3" x14ac:dyDescent="0.35">
      <c r="A647" s="58"/>
      <c r="C647" s="24"/>
    </row>
    <row r="648" spans="1:3" x14ac:dyDescent="0.35">
      <c r="A648" s="58"/>
      <c r="C648" s="24"/>
    </row>
    <row r="649" spans="1:3" x14ac:dyDescent="0.35">
      <c r="A649" s="58"/>
      <c r="C649" s="24"/>
    </row>
    <row r="650" spans="1:3" x14ac:dyDescent="0.35">
      <c r="A650" s="58"/>
      <c r="C650" s="24"/>
    </row>
    <row r="651" spans="1:3" x14ac:dyDescent="0.35">
      <c r="A651" s="58"/>
      <c r="C651" s="24"/>
    </row>
    <row r="652" spans="1:3" x14ac:dyDescent="0.35">
      <c r="A652" s="58"/>
      <c r="C652" s="24"/>
    </row>
    <row r="653" spans="1:3" x14ac:dyDescent="0.35">
      <c r="A653" s="58"/>
      <c r="C653" s="24"/>
    </row>
    <row r="654" spans="1:3" x14ac:dyDescent="0.35">
      <c r="A654" s="58"/>
      <c r="C654" s="24"/>
    </row>
    <row r="655" spans="1:3" x14ac:dyDescent="0.35">
      <c r="A655" s="58"/>
      <c r="C655" s="24"/>
    </row>
    <row r="656" spans="1:3" x14ac:dyDescent="0.35">
      <c r="A656" s="58"/>
      <c r="C656" s="24"/>
    </row>
    <row r="657" spans="1:3" x14ac:dyDescent="0.35">
      <c r="A657" s="58"/>
      <c r="C657" s="24"/>
    </row>
    <row r="658" spans="1:3" x14ac:dyDescent="0.35">
      <c r="A658" s="58"/>
      <c r="C658" s="24"/>
    </row>
    <row r="659" spans="1:3" x14ac:dyDescent="0.35">
      <c r="A659" s="58"/>
      <c r="C659" s="24"/>
    </row>
    <row r="660" spans="1:3" x14ac:dyDescent="0.35">
      <c r="A660" s="58"/>
      <c r="C660" s="24"/>
    </row>
    <row r="661" spans="1:3" x14ac:dyDescent="0.35">
      <c r="A661" s="58"/>
      <c r="C661" s="24"/>
    </row>
    <row r="662" spans="1:3" x14ac:dyDescent="0.35">
      <c r="A662" s="58"/>
      <c r="C662" s="24"/>
    </row>
    <row r="663" spans="1:3" x14ac:dyDescent="0.35">
      <c r="A663" s="58"/>
      <c r="C663" s="24"/>
    </row>
    <row r="664" spans="1:3" x14ac:dyDescent="0.35">
      <c r="A664" s="58"/>
      <c r="C664" s="24"/>
    </row>
    <row r="665" spans="1:3" x14ac:dyDescent="0.35">
      <c r="A665" s="58"/>
      <c r="C665" s="24"/>
    </row>
    <row r="666" spans="1:3" x14ac:dyDescent="0.35">
      <c r="A666" s="58"/>
      <c r="C666" s="24"/>
    </row>
    <row r="667" spans="1:3" x14ac:dyDescent="0.35">
      <c r="A667" s="58"/>
      <c r="C667" s="24"/>
    </row>
    <row r="668" spans="1:3" x14ac:dyDescent="0.35">
      <c r="A668" s="58"/>
      <c r="C668" s="24"/>
    </row>
    <row r="669" spans="1:3" x14ac:dyDescent="0.35">
      <c r="A669" s="58"/>
      <c r="C669" s="24"/>
    </row>
    <row r="670" spans="1:3" x14ac:dyDescent="0.35">
      <c r="A670" s="58"/>
      <c r="C670" s="24"/>
    </row>
    <row r="671" spans="1:3" x14ac:dyDescent="0.35">
      <c r="A671" s="58"/>
      <c r="C671" s="24"/>
    </row>
    <row r="672" spans="1:3" x14ac:dyDescent="0.35">
      <c r="A672" s="58"/>
      <c r="C672" s="24"/>
    </row>
    <row r="673" spans="1:3" x14ac:dyDescent="0.35">
      <c r="A673" s="58"/>
      <c r="C673" s="24"/>
    </row>
    <row r="674" spans="1:3" x14ac:dyDescent="0.35">
      <c r="A674" s="58"/>
      <c r="C674" s="24"/>
    </row>
    <row r="675" spans="1:3" x14ac:dyDescent="0.35">
      <c r="A675" s="58"/>
      <c r="C675" s="24"/>
    </row>
    <row r="676" spans="1:3" x14ac:dyDescent="0.35">
      <c r="A676" s="58"/>
      <c r="C676" s="24"/>
    </row>
    <row r="677" spans="1:3" x14ac:dyDescent="0.35">
      <c r="A677" s="58"/>
      <c r="C677" s="24"/>
    </row>
    <row r="678" spans="1:3" x14ac:dyDescent="0.35">
      <c r="A678" s="58"/>
      <c r="C678" s="24"/>
    </row>
    <row r="679" spans="1:3" x14ac:dyDescent="0.35">
      <c r="A679" s="58"/>
      <c r="C679" s="24"/>
    </row>
    <row r="680" spans="1:3" x14ac:dyDescent="0.35">
      <c r="A680" s="58"/>
      <c r="C680" s="24"/>
    </row>
    <row r="681" spans="1:3" x14ac:dyDescent="0.35">
      <c r="A681" s="58"/>
      <c r="C681" s="24"/>
    </row>
    <row r="682" spans="1:3" x14ac:dyDescent="0.35">
      <c r="A682" s="58"/>
      <c r="C682" s="24"/>
    </row>
    <row r="683" spans="1:3" x14ac:dyDescent="0.35">
      <c r="A683" s="58"/>
      <c r="C683" s="24"/>
    </row>
    <row r="684" spans="1:3" x14ac:dyDescent="0.35">
      <c r="A684" s="58"/>
      <c r="C684" s="24"/>
    </row>
    <row r="685" spans="1:3" x14ac:dyDescent="0.35">
      <c r="A685" s="58"/>
      <c r="C685" s="24"/>
    </row>
    <row r="686" spans="1:3" x14ac:dyDescent="0.35">
      <c r="A686" s="58"/>
      <c r="C686" s="24"/>
    </row>
    <row r="687" spans="1:3" x14ac:dyDescent="0.35">
      <c r="A687" s="58"/>
      <c r="C687" s="24"/>
    </row>
    <row r="688" spans="1:3" x14ac:dyDescent="0.35">
      <c r="A688" s="58"/>
      <c r="C688" s="24"/>
    </row>
    <row r="689" spans="1:3" x14ac:dyDescent="0.35">
      <c r="A689" s="58"/>
      <c r="C689" s="24"/>
    </row>
    <row r="690" spans="1:3" x14ac:dyDescent="0.35">
      <c r="A690" s="58"/>
      <c r="C690" s="24"/>
    </row>
    <row r="691" spans="1:3" x14ac:dyDescent="0.35">
      <c r="A691" s="58"/>
      <c r="C691" s="24"/>
    </row>
    <row r="692" spans="1:3" x14ac:dyDescent="0.35">
      <c r="A692" s="58"/>
      <c r="C692" s="24"/>
    </row>
    <row r="693" spans="1:3" x14ac:dyDescent="0.35">
      <c r="A693" s="58"/>
      <c r="C693" s="24"/>
    </row>
    <row r="694" spans="1:3" x14ac:dyDescent="0.35">
      <c r="A694" s="58"/>
      <c r="C694" s="24"/>
    </row>
    <row r="695" spans="1:3" x14ac:dyDescent="0.35">
      <c r="A695" s="58"/>
      <c r="C695" s="24"/>
    </row>
    <row r="696" spans="1:3" x14ac:dyDescent="0.35">
      <c r="A696" s="58"/>
      <c r="C696" s="24"/>
    </row>
    <row r="697" spans="1:3" x14ac:dyDescent="0.35">
      <c r="A697" s="58"/>
      <c r="C697" s="24"/>
    </row>
    <row r="698" spans="1:3" x14ac:dyDescent="0.35">
      <c r="A698" s="58"/>
      <c r="C698" s="24"/>
    </row>
    <row r="699" spans="1:3" x14ac:dyDescent="0.35">
      <c r="A699" s="58"/>
      <c r="C699" s="24"/>
    </row>
    <row r="700" spans="1:3" x14ac:dyDescent="0.35">
      <c r="A700" s="58"/>
      <c r="C700" s="24"/>
    </row>
    <row r="701" spans="1:3" x14ac:dyDescent="0.35">
      <c r="A701" s="58"/>
      <c r="C701" s="24"/>
    </row>
    <row r="702" spans="1:3" x14ac:dyDescent="0.35">
      <c r="A702" s="58"/>
      <c r="C702" s="24"/>
    </row>
    <row r="703" spans="1:3" x14ac:dyDescent="0.35">
      <c r="A703" s="58"/>
      <c r="C703" s="24"/>
    </row>
    <row r="704" spans="1:3" x14ac:dyDescent="0.35">
      <c r="A704" s="58"/>
      <c r="C704" s="24"/>
    </row>
    <row r="705" spans="1:3" x14ac:dyDescent="0.35">
      <c r="A705" s="58"/>
      <c r="C705" s="24"/>
    </row>
    <row r="706" spans="1:3" x14ac:dyDescent="0.35">
      <c r="A706" s="58"/>
      <c r="C706" s="24"/>
    </row>
    <row r="707" spans="1:3" x14ac:dyDescent="0.35">
      <c r="A707" s="58"/>
      <c r="C707" s="24"/>
    </row>
    <row r="708" spans="1:3" x14ac:dyDescent="0.35">
      <c r="A708" s="58"/>
      <c r="C708" s="24"/>
    </row>
    <row r="709" spans="1:3" x14ac:dyDescent="0.35">
      <c r="A709" s="58"/>
      <c r="C709" s="24"/>
    </row>
    <row r="710" spans="1:3" x14ac:dyDescent="0.35">
      <c r="A710" s="58"/>
      <c r="C710" s="24"/>
    </row>
    <row r="711" spans="1:3" x14ac:dyDescent="0.35">
      <c r="A711" s="58"/>
      <c r="C711" s="24"/>
    </row>
    <row r="712" spans="1:3" x14ac:dyDescent="0.35">
      <c r="A712" s="58"/>
      <c r="C712" s="24"/>
    </row>
    <row r="713" spans="1:3" x14ac:dyDescent="0.35">
      <c r="A713" s="58"/>
      <c r="C713" s="24"/>
    </row>
    <row r="714" spans="1:3" x14ac:dyDescent="0.35">
      <c r="A714" s="58"/>
      <c r="C714" s="24"/>
    </row>
    <row r="715" spans="1:3" x14ac:dyDescent="0.35">
      <c r="A715" s="58"/>
      <c r="C715" s="24"/>
    </row>
    <row r="716" spans="1:3" x14ac:dyDescent="0.35">
      <c r="A716" s="58"/>
      <c r="C716" s="24"/>
    </row>
    <row r="717" spans="1:3" x14ac:dyDescent="0.35">
      <c r="A717" s="58"/>
      <c r="C717" s="24"/>
    </row>
    <row r="718" spans="1:3" x14ac:dyDescent="0.35">
      <c r="A718" s="58"/>
      <c r="C718" s="24"/>
    </row>
    <row r="719" spans="1:3" x14ac:dyDescent="0.35">
      <c r="A719" s="58"/>
      <c r="C719" s="24"/>
    </row>
    <row r="720" spans="1:3" x14ac:dyDescent="0.35">
      <c r="A720" s="58"/>
      <c r="C720" s="24"/>
    </row>
    <row r="721" spans="1:3" x14ac:dyDescent="0.35">
      <c r="A721" s="58"/>
      <c r="C721" s="24"/>
    </row>
    <row r="722" spans="1:3" x14ac:dyDescent="0.35">
      <c r="A722" s="58"/>
      <c r="C722" s="24"/>
    </row>
    <row r="723" spans="1:3" x14ac:dyDescent="0.35">
      <c r="A723" s="58"/>
      <c r="C723" s="24"/>
    </row>
    <row r="724" spans="1:3" x14ac:dyDescent="0.35">
      <c r="A724" s="58"/>
      <c r="C724" s="24"/>
    </row>
    <row r="725" spans="1:3" x14ac:dyDescent="0.35">
      <c r="A725" s="58"/>
      <c r="C725" s="24"/>
    </row>
    <row r="726" spans="1:3" x14ac:dyDescent="0.35">
      <c r="A726" s="58"/>
      <c r="C726" s="24"/>
    </row>
    <row r="727" spans="1:3" x14ac:dyDescent="0.35">
      <c r="A727" s="58"/>
      <c r="C727" s="24"/>
    </row>
    <row r="728" spans="1:3" x14ac:dyDescent="0.35">
      <c r="A728" s="58"/>
      <c r="C728" s="24"/>
    </row>
    <row r="729" spans="1:3" x14ac:dyDescent="0.35">
      <c r="A729" s="58"/>
      <c r="C729" s="24"/>
    </row>
    <row r="730" spans="1:3" x14ac:dyDescent="0.35">
      <c r="A730" s="58"/>
      <c r="C730" s="24"/>
    </row>
    <row r="731" spans="1:3" x14ac:dyDescent="0.35">
      <c r="A731" s="58"/>
      <c r="C731" s="24"/>
    </row>
    <row r="732" spans="1:3" x14ac:dyDescent="0.35">
      <c r="A732" s="58"/>
      <c r="C732" s="24"/>
    </row>
    <row r="733" spans="1:3" x14ac:dyDescent="0.35">
      <c r="A733" s="58"/>
      <c r="C733" s="24"/>
    </row>
    <row r="734" spans="1:3" x14ac:dyDescent="0.35">
      <c r="A734" s="58"/>
      <c r="C734" s="24"/>
    </row>
    <row r="735" spans="1:3" x14ac:dyDescent="0.35">
      <c r="A735" s="58"/>
      <c r="C735" s="24"/>
    </row>
    <row r="736" spans="1:3" x14ac:dyDescent="0.35">
      <c r="A736" s="58"/>
      <c r="C736" s="24"/>
    </row>
    <row r="737" spans="1:3" x14ac:dyDescent="0.35">
      <c r="A737" s="58"/>
      <c r="C737" s="24"/>
    </row>
    <row r="738" spans="1:3" x14ac:dyDescent="0.35">
      <c r="A738" s="58"/>
      <c r="C738" s="24"/>
    </row>
    <row r="739" spans="1:3" x14ac:dyDescent="0.35">
      <c r="A739" s="58"/>
      <c r="C739" s="24"/>
    </row>
    <row r="740" spans="1:3" x14ac:dyDescent="0.35">
      <c r="A740" s="58"/>
      <c r="C740" s="24"/>
    </row>
    <row r="741" spans="1:3" x14ac:dyDescent="0.35">
      <c r="A741" s="58"/>
      <c r="C741" s="24"/>
    </row>
    <row r="742" spans="1:3" x14ac:dyDescent="0.35">
      <c r="A742" s="58"/>
      <c r="C742" s="24"/>
    </row>
    <row r="743" spans="1:3" x14ac:dyDescent="0.35">
      <c r="A743" s="58"/>
      <c r="C743" s="24"/>
    </row>
    <row r="744" spans="1:3" x14ac:dyDescent="0.35">
      <c r="A744" s="58"/>
      <c r="C744" s="24"/>
    </row>
    <row r="745" spans="1:3" x14ac:dyDescent="0.35">
      <c r="A745" s="58"/>
      <c r="C745" s="24"/>
    </row>
    <row r="746" spans="1:3" x14ac:dyDescent="0.35">
      <c r="A746" s="58"/>
      <c r="C746" s="24"/>
    </row>
    <row r="747" spans="1:3" x14ac:dyDescent="0.35">
      <c r="A747" s="58"/>
      <c r="C747" s="24"/>
    </row>
    <row r="748" spans="1:3" x14ac:dyDescent="0.35">
      <c r="A748" s="58"/>
      <c r="C748" s="24"/>
    </row>
    <row r="749" spans="1:3" x14ac:dyDescent="0.35">
      <c r="A749" s="58"/>
      <c r="C749" s="24"/>
    </row>
    <row r="750" spans="1:3" x14ac:dyDescent="0.35">
      <c r="A750" s="58"/>
      <c r="C750" s="24"/>
    </row>
    <row r="751" spans="1:3" x14ac:dyDescent="0.35">
      <c r="A751" s="58"/>
      <c r="C751" s="24"/>
    </row>
    <row r="752" spans="1:3" x14ac:dyDescent="0.35">
      <c r="A752" s="58"/>
      <c r="C752" s="24"/>
    </row>
    <row r="753" spans="1:3" x14ac:dyDescent="0.35">
      <c r="A753" s="58"/>
      <c r="C753" s="24"/>
    </row>
    <row r="754" spans="1:3" x14ac:dyDescent="0.35">
      <c r="A754" s="58"/>
      <c r="C754" s="24"/>
    </row>
    <row r="755" spans="1:3" x14ac:dyDescent="0.35">
      <c r="A755" s="58"/>
      <c r="C755" s="24"/>
    </row>
    <row r="756" spans="1:3" x14ac:dyDescent="0.35">
      <c r="A756" s="58"/>
      <c r="C756" s="24"/>
    </row>
    <row r="757" spans="1:3" x14ac:dyDescent="0.35">
      <c r="A757" s="58"/>
      <c r="C757" s="24"/>
    </row>
    <row r="758" spans="1:3" x14ac:dyDescent="0.35">
      <c r="A758" s="58"/>
      <c r="C758" s="24"/>
    </row>
    <row r="759" spans="1:3" x14ac:dyDescent="0.35">
      <c r="A759" s="58"/>
      <c r="C759" s="24"/>
    </row>
    <row r="760" spans="1:3" x14ac:dyDescent="0.35">
      <c r="A760" s="58"/>
      <c r="C760" s="24"/>
    </row>
    <row r="761" spans="1:3" x14ac:dyDescent="0.35">
      <c r="A761" s="58"/>
      <c r="C761" s="24"/>
    </row>
    <row r="762" spans="1:3" x14ac:dyDescent="0.35">
      <c r="A762" s="58"/>
      <c r="C762" s="24"/>
    </row>
    <row r="763" spans="1:3" x14ac:dyDescent="0.35">
      <c r="A763" s="58"/>
      <c r="C763" s="24"/>
    </row>
    <row r="764" spans="1:3" x14ac:dyDescent="0.35">
      <c r="A764" s="58"/>
      <c r="C764" s="24"/>
    </row>
    <row r="765" spans="1:3" x14ac:dyDescent="0.35">
      <c r="A765" s="58"/>
      <c r="C765" s="24"/>
    </row>
    <row r="766" spans="1:3" x14ac:dyDescent="0.35">
      <c r="A766" s="58"/>
      <c r="C766" s="24"/>
    </row>
    <row r="767" spans="1:3" x14ac:dyDescent="0.35">
      <c r="A767" s="58"/>
      <c r="C767" s="24"/>
    </row>
    <row r="768" spans="1:3" x14ac:dyDescent="0.35">
      <c r="A768" s="58"/>
      <c r="C768" s="24"/>
    </row>
    <row r="769" spans="1:3" x14ac:dyDescent="0.35">
      <c r="A769" s="58"/>
      <c r="C769" s="24"/>
    </row>
    <row r="770" spans="1:3" x14ac:dyDescent="0.35">
      <c r="A770" s="58"/>
      <c r="C770" s="24"/>
    </row>
    <row r="771" spans="1:3" x14ac:dyDescent="0.35">
      <c r="A771" s="58"/>
      <c r="C771" s="24"/>
    </row>
    <row r="772" spans="1:3" x14ac:dyDescent="0.35">
      <c r="A772" s="58"/>
      <c r="C772" s="24"/>
    </row>
    <row r="773" spans="1:3" x14ac:dyDescent="0.35">
      <c r="A773" s="58"/>
      <c r="C773" s="24"/>
    </row>
    <row r="774" spans="1:3" x14ac:dyDescent="0.35">
      <c r="A774" s="58"/>
      <c r="C774" s="24"/>
    </row>
    <row r="775" spans="1:3" x14ac:dyDescent="0.35">
      <c r="A775" s="58"/>
      <c r="C775" s="24"/>
    </row>
    <row r="776" spans="1:3" x14ac:dyDescent="0.35">
      <c r="A776" s="58"/>
      <c r="C776" s="24"/>
    </row>
    <row r="777" spans="1:3" x14ac:dyDescent="0.35">
      <c r="A777" s="58"/>
      <c r="C777" s="24"/>
    </row>
    <row r="778" spans="1:3" x14ac:dyDescent="0.35">
      <c r="A778" s="58"/>
      <c r="C778" s="24"/>
    </row>
    <row r="779" spans="1:3" x14ac:dyDescent="0.35">
      <c r="A779" s="58"/>
      <c r="C779" s="24"/>
    </row>
    <row r="780" spans="1:3" x14ac:dyDescent="0.35">
      <c r="A780" s="58"/>
      <c r="C780" s="24"/>
    </row>
    <row r="781" spans="1:3" x14ac:dyDescent="0.35">
      <c r="A781" s="58"/>
      <c r="C781" s="24"/>
    </row>
    <row r="782" spans="1:3" x14ac:dyDescent="0.35">
      <c r="A782" s="58"/>
      <c r="C782" s="24"/>
    </row>
    <row r="783" spans="1:3" x14ac:dyDescent="0.35">
      <c r="A783" s="58"/>
      <c r="C783" s="24"/>
    </row>
    <row r="784" spans="1:3" x14ac:dyDescent="0.35">
      <c r="A784" s="58"/>
      <c r="C784" s="24"/>
    </row>
    <row r="785" spans="1:3" x14ac:dyDescent="0.35">
      <c r="A785" s="58"/>
      <c r="C785" s="24"/>
    </row>
    <row r="786" spans="1:3" x14ac:dyDescent="0.35">
      <c r="A786" s="58"/>
      <c r="C786" s="24"/>
    </row>
    <row r="787" spans="1:3" x14ac:dyDescent="0.35">
      <c r="A787" s="58"/>
      <c r="C787" s="24"/>
    </row>
    <row r="788" spans="1:3" x14ac:dyDescent="0.35">
      <c r="A788" s="58"/>
      <c r="C788" s="24"/>
    </row>
    <row r="789" spans="1:3" x14ac:dyDescent="0.35">
      <c r="A789" s="58"/>
      <c r="C789" s="24"/>
    </row>
    <row r="790" spans="1:3" x14ac:dyDescent="0.35">
      <c r="A790" s="58"/>
      <c r="C790" s="24"/>
    </row>
    <row r="791" spans="1:3" x14ac:dyDescent="0.35">
      <c r="A791" s="58"/>
      <c r="C791" s="24"/>
    </row>
    <row r="792" spans="1:3" x14ac:dyDescent="0.35">
      <c r="A792" s="58"/>
      <c r="C792" s="24"/>
    </row>
    <row r="793" spans="1:3" x14ac:dyDescent="0.35">
      <c r="A793" s="58"/>
      <c r="C793" s="24"/>
    </row>
    <row r="794" spans="1:3" x14ac:dyDescent="0.35">
      <c r="A794" s="58"/>
      <c r="C794" s="24"/>
    </row>
    <row r="795" spans="1:3" x14ac:dyDescent="0.35">
      <c r="A795" s="58"/>
      <c r="C795" s="24"/>
    </row>
    <row r="796" spans="1:3" x14ac:dyDescent="0.35">
      <c r="A796" s="58"/>
      <c r="C796" s="24"/>
    </row>
    <row r="797" spans="1:3" x14ac:dyDescent="0.35">
      <c r="A797" s="58"/>
      <c r="C797" s="24"/>
    </row>
    <row r="798" spans="1:3" x14ac:dyDescent="0.35">
      <c r="A798" s="58"/>
      <c r="C798" s="24"/>
    </row>
    <row r="799" spans="1:3" x14ac:dyDescent="0.35">
      <c r="A799" s="58"/>
      <c r="C799" s="24"/>
    </row>
    <row r="800" spans="1:3" x14ac:dyDescent="0.35">
      <c r="A800" s="58"/>
      <c r="C800" s="24"/>
    </row>
    <row r="801" spans="1:3" x14ac:dyDescent="0.35">
      <c r="A801" s="58"/>
      <c r="C801" s="24"/>
    </row>
    <row r="802" spans="1:3" x14ac:dyDescent="0.35">
      <c r="A802" s="58"/>
      <c r="C802" s="24"/>
    </row>
    <row r="803" spans="1:3" x14ac:dyDescent="0.35">
      <c r="A803" s="58"/>
      <c r="C803" s="24"/>
    </row>
    <row r="804" spans="1:3" x14ac:dyDescent="0.35">
      <c r="A804" s="58"/>
      <c r="C804" s="24"/>
    </row>
    <row r="805" spans="1:3" x14ac:dyDescent="0.35">
      <c r="A805" s="58"/>
      <c r="C805" s="24"/>
    </row>
    <row r="806" spans="1:3" x14ac:dyDescent="0.35">
      <c r="A806" s="58"/>
      <c r="C806" s="24"/>
    </row>
    <row r="807" spans="1:3" x14ac:dyDescent="0.35">
      <c r="A807" s="58"/>
      <c r="C807" s="24"/>
    </row>
    <row r="808" spans="1:3" x14ac:dyDescent="0.35">
      <c r="A808" s="58"/>
      <c r="C808" s="24"/>
    </row>
    <row r="809" spans="1:3" x14ac:dyDescent="0.35">
      <c r="A809" s="58"/>
      <c r="C809" s="24"/>
    </row>
    <row r="810" spans="1:3" x14ac:dyDescent="0.35">
      <c r="A810" s="58"/>
      <c r="C810" s="24"/>
    </row>
    <row r="811" spans="1:3" x14ac:dyDescent="0.35">
      <c r="A811" s="58"/>
      <c r="C811" s="24"/>
    </row>
    <row r="812" spans="1:3" x14ac:dyDescent="0.35">
      <c r="A812" s="58"/>
      <c r="C812" s="24"/>
    </row>
    <row r="813" spans="1:3" x14ac:dyDescent="0.35">
      <c r="A813" s="58"/>
      <c r="C813" s="24"/>
    </row>
    <row r="814" spans="1:3" x14ac:dyDescent="0.35">
      <c r="A814" s="58"/>
      <c r="C814" s="24"/>
    </row>
    <row r="815" spans="1:3" x14ac:dyDescent="0.35">
      <c r="A815" s="58"/>
      <c r="C815" s="24"/>
    </row>
    <row r="816" spans="1:3" x14ac:dyDescent="0.35">
      <c r="A816" s="58"/>
      <c r="C816" s="24"/>
    </row>
    <row r="817" spans="1:3" x14ac:dyDescent="0.35">
      <c r="A817" s="58"/>
      <c r="C817" s="24"/>
    </row>
    <row r="818" spans="1:3" x14ac:dyDescent="0.35">
      <c r="A818" s="58"/>
      <c r="C818" s="24"/>
    </row>
    <row r="819" spans="1:3" x14ac:dyDescent="0.35">
      <c r="A819" s="58"/>
      <c r="C819" s="24"/>
    </row>
    <row r="820" spans="1:3" x14ac:dyDescent="0.35">
      <c r="A820" s="58"/>
      <c r="C820" s="24"/>
    </row>
    <row r="821" spans="1:3" x14ac:dyDescent="0.35">
      <c r="A821" s="58"/>
      <c r="C821" s="24"/>
    </row>
    <row r="822" spans="1:3" x14ac:dyDescent="0.35">
      <c r="A822" s="58"/>
      <c r="C822" s="24"/>
    </row>
    <row r="823" spans="1:3" x14ac:dyDescent="0.35">
      <c r="A823" s="58"/>
      <c r="C823" s="24"/>
    </row>
    <row r="824" spans="1:3" x14ac:dyDescent="0.35">
      <c r="A824" s="58"/>
      <c r="C824" s="24"/>
    </row>
    <row r="825" spans="1:3" x14ac:dyDescent="0.35">
      <c r="A825" s="58"/>
      <c r="C825" s="24"/>
    </row>
    <row r="826" spans="1:3" x14ac:dyDescent="0.35">
      <c r="A826" s="58"/>
      <c r="C826" s="24"/>
    </row>
    <row r="827" spans="1:3" x14ac:dyDescent="0.35">
      <c r="A827" s="58"/>
      <c r="C827" s="24"/>
    </row>
    <row r="828" spans="1:3" x14ac:dyDescent="0.35">
      <c r="A828" s="58"/>
      <c r="C828" s="24"/>
    </row>
  </sheetData>
  <mergeCells count="14">
    <mergeCell ref="F19:H19"/>
    <mergeCell ref="A19:A24"/>
    <mergeCell ref="A5:A17"/>
    <mergeCell ref="J26:K26"/>
    <mergeCell ref="G32:I32"/>
    <mergeCell ref="J32:L32"/>
    <mergeCell ref="B5:C5"/>
    <mergeCell ref="B6:C6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7D27-7B2D-469C-92A8-A8F6DD9B3CE4}">
  <dimension ref="A1:G29"/>
  <sheetViews>
    <sheetView topLeftCell="A3" workbookViewId="0">
      <selection activeCell="B24" sqref="B24"/>
    </sheetView>
  </sheetViews>
  <sheetFormatPr defaultRowHeight="14.5" x14ac:dyDescent="0.35"/>
  <cols>
    <col min="1" max="1" width="21.26953125" customWidth="1"/>
    <col min="2" max="2" width="9.81640625" customWidth="1"/>
  </cols>
  <sheetData>
    <row r="1" spans="1:7" x14ac:dyDescent="0.35">
      <c r="A1" s="192" t="s">
        <v>171</v>
      </c>
      <c r="B1" s="186"/>
      <c r="C1" s="186"/>
      <c r="D1" s="186"/>
      <c r="E1" s="186"/>
      <c r="F1" s="186"/>
      <c r="G1" s="187"/>
    </row>
    <row r="2" spans="1:7" x14ac:dyDescent="0.35">
      <c r="A2" s="188"/>
      <c r="B2" s="189"/>
      <c r="C2" s="189"/>
      <c r="D2" s="189">
        <v>1</v>
      </c>
      <c r="E2" s="189">
        <v>2</v>
      </c>
      <c r="F2" s="189">
        <v>3</v>
      </c>
      <c r="G2" s="193">
        <v>4</v>
      </c>
    </row>
    <row r="3" spans="1:7" x14ac:dyDescent="0.35">
      <c r="A3" s="188" t="s">
        <v>172</v>
      </c>
      <c r="B3" s="189">
        <v>1</v>
      </c>
      <c r="C3" s="189">
        <v>4</v>
      </c>
      <c r="D3" s="189">
        <v>4</v>
      </c>
      <c r="E3" s="189">
        <v>8</v>
      </c>
      <c r="F3" s="189">
        <v>12</v>
      </c>
      <c r="G3" s="193">
        <v>16</v>
      </c>
    </row>
    <row r="4" spans="1:7" x14ac:dyDescent="0.35">
      <c r="A4" s="188" t="s">
        <v>173</v>
      </c>
      <c r="B4" s="189">
        <v>12</v>
      </c>
      <c r="C4" s="189">
        <v>3</v>
      </c>
      <c r="D4" s="189">
        <v>3</v>
      </c>
      <c r="E4" s="189">
        <v>6</v>
      </c>
      <c r="F4" s="189">
        <v>9</v>
      </c>
      <c r="G4" s="193">
        <v>12</v>
      </c>
    </row>
    <row r="5" spans="1:7" x14ac:dyDescent="0.35">
      <c r="A5" s="188" t="s">
        <v>174</v>
      </c>
      <c r="B5" s="189">
        <v>52</v>
      </c>
      <c r="C5" s="189">
        <v>2</v>
      </c>
      <c r="D5" s="189">
        <v>2</v>
      </c>
      <c r="E5" s="189">
        <v>4</v>
      </c>
      <c r="F5" s="189">
        <v>6</v>
      </c>
      <c r="G5" s="193">
        <v>8</v>
      </c>
    </row>
    <row r="6" spans="1:7" ht="15" thickBot="1" x14ac:dyDescent="0.4">
      <c r="A6" s="190" t="s">
        <v>175</v>
      </c>
      <c r="B6" s="191">
        <v>360</v>
      </c>
      <c r="C6" s="191">
        <v>1</v>
      </c>
      <c r="D6" s="191">
        <v>1</v>
      </c>
      <c r="E6" s="191">
        <v>2</v>
      </c>
      <c r="F6" s="191">
        <v>3</v>
      </c>
      <c r="G6" s="194">
        <v>4</v>
      </c>
    </row>
    <row r="7" spans="1:7" ht="15" thickBot="1" x14ac:dyDescent="0.4"/>
    <row r="8" spans="1:7" x14ac:dyDescent="0.35">
      <c r="A8" s="195" t="s">
        <v>176</v>
      </c>
      <c r="B8" s="196"/>
      <c r="C8" s="34"/>
      <c r="D8" s="34"/>
      <c r="E8" s="34"/>
      <c r="F8" s="34"/>
      <c r="G8" s="35"/>
    </row>
    <row r="9" spans="1:7" x14ac:dyDescent="0.35">
      <c r="A9" s="36"/>
      <c r="B9" s="37"/>
      <c r="C9" s="37"/>
      <c r="D9" s="37">
        <v>1</v>
      </c>
      <c r="E9" s="37">
        <v>2</v>
      </c>
      <c r="F9" s="37">
        <v>3</v>
      </c>
      <c r="G9" s="38">
        <v>4</v>
      </c>
    </row>
    <row r="10" spans="1:7" x14ac:dyDescent="0.35">
      <c r="A10" s="36" t="s">
        <v>172</v>
      </c>
      <c r="B10" s="37">
        <v>365</v>
      </c>
      <c r="C10" s="37">
        <v>4</v>
      </c>
      <c r="D10" s="37">
        <v>4</v>
      </c>
      <c r="E10" s="37">
        <v>8</v>
      </c>
      <c r="F10" s="37">
        <v>12</v>
      </c>
      <c r="G10" s="38">
        <v>16</v>
      </c>
    </row>
    <row r="11" spans="1:7" x14ac:dyDescent="0.35">
      <c r="A11" s="36" t="s">
        <v>173</v>
      </c>
      <c r="B11" s="37">
        <v>52</v>
      </c>
      <c r="C11" s="37">
        <v>3</v>
      </c>
      <c r="D11" s="37">
        <v>3</v>
      </c>
      <c r="E11" s="37">
        <v>6</v>
      </c>
      <c r="F11" s="37">
        <v>9</v>
      </c>
      <c r="G11" s="38">
        <v>12</v>
      </c>
    </row>
    <row r="12" spans="1:7" x14ac:dyDescent="0.35">
      <c r="A12" s="36" t="s">
        <v>174</v>
      </c>
      <c r="B12" s="37">
        <v>12</v>
      </c>
      <c r="C12" s="37">
        <v>2</v>
      </c>
      <c r="D12" s="37">
        <v>2</v>
      </c>
      <c r="E12" s="37">
        <v>4</v>
      </c>
      <c r="F12" s="37">
        <v>6</v>
      </c>
      <c r="G12" s="38">
        <v>8</v>
      </c>
    </row>
    <row r="13" spans="1:7" ht="15" thickBot="1" x14ac:dyDescent="0.4">
      <c r="A13" s="39" t="s">
        <v>175</v>
      </c>
      <c r="B13" s="40">
        <v>1</v>
      </c>
      <c r="C13" s="40">
        <v>1</v>
      </c>
      <c r="D13" s="40">
        <v>1</v>
      </c>
      <c r="E13" s="40">
        <v>2</v>
      </c>
      <c r="F13" s="40">
        <v>3</v>
      </c>
      <c r="G13" s="41">
        <v>4</v>
      </c>
    </row>
    <row r="14" spans="1:7" ht="15" thickBot="1" x14ac:dyDescent="0.4"/>
    <row r="15" spans="1:7" x14ac:dyDescent="0.35">
      <c r="A15" s="484" t="s">
        <v>177</v>
      </c>
      <c r="B15" s="484" t="s">
        <v>178</v>
      </c>
      <c r="C15" s="481" t="s">
        <v>179</v>
      </c>
      <c r="D15" s="482"/>
      <c r="E15" s="483"/>
    </row>
    <row r="16" spans="1:7" x14ac:dyDescent="0.35">
      <c r="A16" s="485"/>
      <c r="B16" s="485"/>
      <c r="C16" s="50" t="s">
        <v>180</v>
      </c>
      <c r="D16" s="477" t="s">
        <v>181</v>
      </c>
      <c r="E16" s="478"/>
    </row>
    <row r="17" spans="1:5" ht="15" thickBot="1" x14ac:dyDescent="0.4">
      <c r="A17" s="204">
        <f>-0.5*LN(109)+4</f>
        <v>1.6543260588854283</v>
      </c>
      <c r="B17" s="205">
        <f>'Power and Disinfectant'!P5/100</f>
        <v>49.718273943236944</v>
      </c>
      <c r="C17" s="48">
        <v>2</v>
      </c>
      <c r="D17" s="479">
        <v>3</v>
      </c>
      <c r="E17" s="480"/>
    </row>
    <row r="18" spans="1:5" ht="15" thickBot="1" x14ac:dyDescent="0.4">
      <c r="A18" s="23"/>
    </row>
    <row r="19" spans="1:5" x14ac:dyDescent="0.35">
      <c r="A19" s="198" t="s">
        <v>182</v>
      </c>
      <c r="B19" s="199">
        <f>A17*C17</f>
        <v>3.3086521177708565</v>
      </c>
    </row>
    <row r="20" spans="1:5" x14ac:dyDescent="0.35">
      <c r="A20" s="200" t="s">
        <v>183</v>
      </c>
      <c r="B20" s="201">
        <f>A17*D17</f>
        <v>4.9629781766562848</v>
      </c>
    </row>
    <row r="21" spans="1:5" x14ac:dyDescent="0.35">
      <c r="A21" s="202"/>
      <c r="B21" s="87"/>
    </row>
    <row r="22" spans="1:5" x14ac:dyDescent="0.35">
      <c r="A22" s="202" t="s">
        <v>184</v>
      </c>
      <c r="B22" s="201">
        <f>B19+B20</f>
        <v>8.2716302944271405</v>
      </c>
    </row>
    <row r="23" spans="1:5" x14ac:dyDescent="0.35">
      <c r="A23" s="202"/>
      <c r="B23" s="87"/>
    </row>
    <row r="24" spans="1:5" x14ac:dyDescent="0.35">
      <c r="A24" s="202" t="s">
        <v>30</v>
      </c>
      <c r="B24" s="87">
        <v>0</v>
      </c>
    </row>
    <row r="25" spans="1:5" x14ac:dyDescent="0.35">
      <c r="A25" s="202" t="s">
        <v>31</v>
      </c>
      <c r="B25" s="87">
        <v>32</v>
      </c>
    </row>
    <row r="26" spans="1:5" ht="15" thickBot="1" x14ac:dyDescent="0.4">
      <c r="A26" s="153" t="s">
        <v>50</v>
      </c>
      <c r="B26" s="203">
        <f>0.5*(1+COS((B22-B24)/(B25-B24)*PI()))</f>
        <v>0.84400050842966523</v>
      </c>
    </row>
    <row r="28" spans="1:5" x14ac:dyDescent="0.35">
      <c r="A28" s="404" t="s">
        <v>185</v>
      </c>
    </row>
    <row r="29" spans="1:5" x14ac:dyDescent="0.35">
      <c r="A29" s="405" t="s">
        <v>186</v>
      </c>
    </row>
  </sheetData>
  <mergeCells count="5">
    <mergeCell ref="D16:E16"/>
    <mergeCell ref="D17:E17"/>
    <mergeCell ref="C15:E15"/>
    <mergeCell ref="A15:A16"/>
    <mergeCell ref="B15:B1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A1D9-0A40-47CA-91C8-D36D3FAE0490}">
  <dimension ref="A1:J81"/>
  <sheetViews>
    <sheetView zoomScale="69" workbookViewId="0">
      <selection activeCell="D15" sqref="D15"/>
    </sheetView>
  </sheetViews>
  <sheetFormatPr defaultRowHeight="14.5" x14ac:dyDescent="0.35"/>
  <cols>
    <col min="1" max="1" width="21.7265625" style="282" customWidth="1"/>
    <col min="2" max="2" width="15.1796875" style="282" customWidth="1"/>
    <col min="3" max="3" width="17.7265625" style="282" customWidth="1"/>
    <col min="4" max="4" width="14.453125" style="282" bestFit="1" customWidth="1"/>
    <col min="5" max="6" width="9.1796875" style="282"/>
    <col min="7" max="7" width="19.81640625" style="282" customWidth="1"/>
    <col min="8" max="8" width="22.7265625" style="282" customWidth="1"/>
    <col min="9" max="9" width="19.453125" style="282" customWidth="1"/>
  </cols>
  <sheetData>
    <row r="1" spans="1:10" x14ac:dyDescent="0.35">
      <c r="A1" s="442" t="s">
        <v>111</v>
      </c>
      <c r="B1" s="319">
        <f>H6</f>
        <v>13.601470508735444</v>
      </c>
      <c r="C1" s="319"/>
      <c r="D1" s="319"/>
      <c r="E1" s="322" t="s">
        <v>187</v>
      </c>
      <c r="J1" s="20"/>
    </row>
    <row r="2" spans="1:10" x14ac:dyDescent="0.35">
      <c r="A2" s="442" t="s">
        <v>188</v>
      </c>
      <c r="B2" s="282">
        <f>H3</f>
        <v>10</v>
      </c>
      <c r="E2" s="295" t="s">
        <v>187</v>
      </c>
    </row>
    <row r="3" spans="1:10" x14ac:dyDescent="0.35">
      <c r="A3" s="443" t="s">
        <v>189</v>
      </c>
      <c r="B3" s="282">
        <v>1000</v>
      </c>
      <c r="E3" s="295" t="s">
        <v>190</v>
      </c>
      <c r="G3" s="419" t="s">
        <v>191</v>
      </c>
      <c r="H3" s="420">
        <v>10</v>
      </c>
    </row>
    <row r="4" spans="1:10" x14ac:dyDescent="0.35">
      <c r="A4" s="444" t="s">
        <v>192</v>
      </c>
      <c r="B4" s="282">
        <v>9.81</v>
      </c>
      <c r="E4" s="296" t="s">
        <v>193</v>
      </c>
      <c r="G4" s="419" t="s">
        <v>194</v>
      </c>
      <c r="H4" s="421">
        <v>2</v>
      </c>
    </row>
    <row r="5" spans="1:10" x14ac:dyDescent="0.35">
      <c r="A5" s="486" t="s">
        <v>195</v>
      </c>
      <c r="B5" s="440" t="s">
        <v>196</v>
      </c>
      <c r="C5" s="440" t="s">
        <v>197</v>
      </c>
      <c r="D5" s="441" t="s">
        <v>198</v>
      </c>
      <c r="E5" s="445"/>
      <c r="G5" s="419" t="s">
        <v>199</v>
      </c>
      <c r="H5" s="421">
        <v>9</v>
      </c>
    </row>
    <row r="6" spans="1:10" x14ac:dyDescent="0.35">
      <c r="A6" s="486"/>
      <c r="B6" s="288">
        <v>-1.72E-2</v>
      </c>
      <c r="C6" s="288">
        <v>-3.8999999999999998E-3</v>
      </c>
      <c r="D6" s="295">
        <v>-1.5100000000000001E-2</v>
      </c>
      <c r="E6" s="445" t="s">
        <v>200</v>
      </c>
      <c r="G6" s="422" t="s">
        <v>201</v>
      </c>
      <c r="H6" s="421">
        <f>SQRT((H5^2)+(H4^2)+(H3^2))</f>
        <v>13.601470508735444</v>
      </c>
    </row>
    <row r="7" spans="1:10" x14ac:dyDescent="0.35">
      <c r="A7" s="486"/>
      <c r="B7" s="288">
        <v>-0.36049999999999999</v>
      </c>
      <c r="C7" s="288">
        <v>-9.6000000000000002E-2</v>
      </c>
      <c r="D7" s="295">
        <v>-0.55159999999999998</v>
      </c>
      <c r="E7" s="445" t="s">
        <v>202</v>
      </c>
      <c r="G7" s="409" t="s">
        <v>59</v>
      </c>
      <c r="H7" s="423">
        <f>'Pump Data'!H6*45</f>
        <v>612.06617289309497</v>
      </c>
    </row>
    <row r="8" spans="1:10" x14ac:dyDescent="0.35">
      <c r="A8" s="439"/>
      <c r="B8" s="288">
        <v>150.9</v>
      </c>
      <c r="C8" s="288">
        <v>237.86</v>
      </c>
      <c r="D8" s="295">
        <v>356.8</v>
      </c>
      <c r="E8" s="445" t="s">
        <v>203</v>
      </c>
    </row>
    <row r="9" spans="1:10" x14ac:dyDescent="0.35">
      <c r="A9" s="437" t="s">
        <v>204</v>
      </c>
      <c r="B9" s="288">
        <v>0.03</v>
      </c>
      <c r="C9" s="288"/>
      <c r="D9" s="295"/>
      <c r="E9" s="445" t="s">
        <v>187</v>
      </c>
    </row>
    <row r="10" spans="1:10" x14ac:dyDescent="0.35">
      <c r="A10" s="437" t="s">
        <v>205</v>
      </c>
      <c r="B10" s="288">
        <v>0.05</v>
      </c>
      <c r="C10" s="288"/>
      <c r="D10" s="295"/>
      <c r="E10" s="445"/>
    </row>
    <row r="11" spans="1:10" x14ac:dyDescent="0.35">
      <c r="A11" s="438" t="s">
        <v>120</v>
      </c>
      <c r="B11" s="290">
        <v>10</v>
      </c>
      <c r="C11" s="290"/>
      <c r="D11" s="296"/>
      <c r="E11" s="446"/>
    </row>
    <row r="12" spans="1:10" x14ac:dyDescent="0.35">
      <c r="A12" s="424"/>
    </row>
    <row r="13" spans="1:10" x14ac:dyDescent="0.35">
      <c r="A13" s="450" t="s">
        <v>196</v>
      </c>
    </row>
    <row r="14" spans="1:10" x14ac:dyDescent="0.35">
      <c r="A14" s="447" t="s">
        <v>206</v>
      </c>
      <c r="B14" s="452" t="s">
        <v>207</v>
      </c>
      <c r="C14" s="447" t="s">
        <v>208</v>
      </c>
      <c r="D14" s="451" t="s">
        <v>209</v>
      </c>
    </row>
    <row r="15" spans="1:10" x14ac:dyDescent="0.35">
      <c r="A15" s="448" t="s">
        <v>210</v>
      </c>
      <c r="B15" s="451" t="s">
        <v>159</v>
      </c>
      <c r="C15" s="449" t="s">
        <v>211</v>
      </c>
      <c r="D15" s="453" t="s">
        <v>211</v>
      </c>
    </row>
    <row r="16" spans="1:10" x14ac:dyDescent="0.35">
      <c r="A16" s="287">
        <v>0</v>
      </c>
      <c r="B16" s="427">
        <f t="shared" ref="B16:B34" si="0">A16/(PI()*$B$9*$B$9/4*60000)</f>
        <v>0</v>
      </c>
      <c r="C16" s="282">
        <f t="shared" ref="C16:C34" si="1">IF($B$6*POWER(A16, 2)+($B$7*A16)+$B$8&gt;0,$B$6*POWER(A16, 2)+($B$7*A16)+$B$8,0)</f>
        <v>150.9</v>
      </c>
      <c r="D16" s="382">
        <f t="shared" ref="D16:D34" si="2">(($B$3*$B$4*$B$2)+($B$10*($B$1/$B$9)*(($B$3*B16^2)/2))+($B$11*(($B$3*B16^2)/2)))/1000</f>
        <v>98.1</v>
      </c>
    </row>
    <row r="17" spans="1:4" x14ac:dyDescent="0.35">
      <c r="A17" s="287">
        <v>10</v>
      </c>
      <c r="B17" s="427">
        <f t="shared" si="0"/>
        <v>0.23578510087688201</v>
      </c>
      <c r="C17" s="282">
        <f t="shared" si="1"/>
        <v>145.57500000000002</v>
      </c>
      <c r="D17" s="382">
        <f t="shared" si="2"/>
        <v>99.008113485631199</v>
      </c>
    </row>
    <row r="18" spans="1:4" x14ac:dyDescent="0.35">
      <c r="A18" s="287">
        <v>20</v>
      </c>
      <c r="B18" s="427">
        <f t="shared" si="0"/>
        <v>0.47157020175376402</v>
      </c>
      <c r="C18" s="282">
        <f t="shared" si="1"/>
        <v>136.81</v>
      </c>
      <c r="D18" s="382">
        <f t="shared" si="2"/>
        <v>101.73245394252484</v>
      </c>
    </row>
    <row r="19" spans="1:4" x14ac:dyDescent="0.35">
      <c r="A19" s="287">
        <v>30</v>
      </c>
      <c r="B19" s="427">
        <f t="shared" si="0"/>
        <v>0.70735530263064594</v>
      </c>
      <c r="C19" s="282">
        <f t="shared" si="1"/>
        <v>124.605</v>
      </c>
      <c r="D19" s="382">
        <f t="shared" si="2"/>
        <v>106.27302137068087</v>
      </c>
    </row>
    <row r="20" spans="1:4" x14ac:dyDescent="0.35">
      <c r="A20" s="287">
        <v>40</v>
      </c>
      <c r="B20" s="427">
        <f t="shared" si="0"/>
        <v>0.94314040350752804</v>
      </c>
      <c r="C20" s="282">
        <f t="shared" si="1"/>
        <v>108.96000000000001</v>
      </c>
      <c r="D20" s="382">
        <f t="shared" si="2"/>
        <v>112.62981577009933</v>
      </c>
    </row>
    <row r="21" spans="1:4" x14ac:dyDescent="0.35">
      <c r="A21" s="287">
        <v>50</v>
      </c>
      <c r="B21" s="427">
        <f t="shared" si="0"/>
        <v>1.17892550438441</v>
      </c>
      <c r="C21" s="282">
        <f t="shared" si="1"/>
        <v>89.875</v>
      </c>
      <c r="D21" s="382">
        <f t="shared" si="2"/>
        <v>120.8028371407802</v>
      </c>
    </row>
    <row r="22" spans="1:4" x14ac:dyDescent="0.35">
      <c r="A22" s="287">
        <v>57</v>
      </c>
      <c r="B22" s="427">
        <f t="shared" si="0"/>
        <v>1.3439750749982273</v>
      </c>
      <c r="C22" s="282">
        <f t="shared" si="1"/>
        <v>74.468699999999998</v>
      </c>
      <c r="D22" s="382">
        <f t="shared" si="2"/>
        <v>127.60460714815794</v>
      </c>
    </row>
    <row r="23" spans="1:4" x14ac:dyDescent="0.35">
      <c r="A23" s="287">
        <v>60</v>
      </c>
      <c r="B23" s="427">
        <f t="shared" si="0"/>
        <v>1.4147106052612919</v>
      </c>
      <c r="C23" s="282">
        <f t="shared" si="1"/>
        <v>67.350000000000009</v>
      </c>
      <c r="D23" s="382">
        <f t="shared" si="2"/>
        <v>130.79208548272351</v>
      </c>
    </row>
    <row r="24" spans="1:4" x14ac:dyDescent="0.35">
      <c r="A24" s="287">
        <v>70</v>
      </c>
      <c r="B24" s="427">
        <f t="shared" si="0"/>
        <v>1.650495706138174</v>
      </c>
      <c r="C24" s="282">
        <f t="shared" si="1"/>
        <v>41.385000000000005</v>
      </c>
      <c r="D24" s="382">
        <f t="shared" si="2"/>
        <v>142.59756079592918</v>
      </c>
    </row>
    <row r="25" spans="1:4" x14ac:dyDescent="0.35">
      <c r="A25" s="287">
        <v>80</v>
      </c>
      <c r="B25" s="427">
        <f t="shared" si="0"/>
        <v>1.8862808070150561</v>
      </c>
      <c r="C25" s="282">
        <f t="shared" si="1"/>
        <v>11.980000000000018</v>
      </c>
      <c r="D25" s="382">
        <f t="shared" si="2"/>
        <v>156.21926308039733</v>
      </c>
    </row>
    <row r="26" spans="1:4" x14ac:dyDescent="0.35">
      <c r="A26" s="287">
        <v>90</v>
      </c>
      <c r="B26" s="427">
        <f t="shared" si="0"/>
        <v>2.1220659078919382</v>
      </c>
      <c r="C26" s="282">
        <f t="shared" si="1"/>
        <v>0</v>
      </c>
      <c r="D26" s="382">
        <f t="shared" si="2"/>
        <v>171.65719233612785</v>
      </c>
    </row>
    <row r="27" spans="1:4" x14ac:dyDescent="0.35">
      <c r="A27" s="287">
        <v>97.23</v>
      </c>
      <c r="B27" s="427">
        <f t="shared" si="0"/>
        <v>2.2925385358259236</v>
      </c>
      <c r="C27" s="282">
        <f t="shared" si="1"/>
        <v>0</v>
      </c>
      <c r="D27" s="382">
        <f t="shared" si="2"/>
        <v>183.95007849236293</v>
      </c>
    </row>
    <row r="28" spans="1:4" x14ac:dyDescent="0.35">
      <c r="A28" s="287">
        <v>105.5</v>
      </c>
      <c r="B28" s="427">
        <f t="shared" si="0"/>
        <v>2.4875328142511051</v>
      </c>
      <c r="C28" s="282">
        <f t="shared" si="1"/>
        <v>0</v>
      </c>
      <c r="D28" s="382">
        <f t="shared" si="2"/>
        <v>199.17530123446755</v>
      </c>
    </row>
    <row r="29" spans="1:4" x14ac:dyDescent="0.35">
      <c r="A29" s="287">
        <v>105</v>
      </c>
      <c r="B29" s="427">
        <f t="shared" si="0"/>
        <v>2.475743559207261</v>
      </c>
      <c r="C29" s="282">
        <f t="shared" si="1"/>
        <v>0</v>
      </c>
      <c r="D29" s="382">
        <f t="shared" si="2"/>
        <v>198.2195117908407</v>
      </c>
    </row>
    <row r="30" spans="1:4" x14ac:dyDescent="0.35">
      <c r="A30" s="287">
        <v>110</v>
      </c>
      <c r="B30" s="427">
        <f t="shared" si="0"/>
        <v>2.5936361096457019</v>
      </c>
      <c r="C30" s="282">
        <f t="shared" si="1"/>
        <v>0</v>
      </c>
      <c r="D30" s="382">
        <f t="shared" si="2"/>
        <v>207.98173176137621</v>
      </c>
    </row>
    <row r="31" spans="1:4" x14ac:dyDescent="0.35">
      <c r="A31" s="287">
        <v>120</v>
      </c>
      <c r="B31" s="427">
        <f t="shared" si="0"/>
        <v>2.8294212105225838</v>
      </c>
      <c r="C31" s="282">
        <f t="shared" si="1"/>
        <v>0</v>
      </c>
      <c r="D31" s="382">
        <f t="shared" si="2"/>
        <v>228.86834193089399</v>
      </c>
    </row>
    <row r="32" spans="1:4" x14ac:dyDescent="0.35">
      <c r="A32" s="287">
        <v>130</v>
      </c>
      <c r="B32" s="427">
        <f t="shared" si="0"/>
        <v>3.0652063113994661</v>
      </c>
      <c r="C32" s="282">
        <f t="shared" si="1"/>
        <v>0</v>
      </c>
      <c r="D32" s="382">
        <f t="shared" si="2"/>
        <v>251.57117907167421</v>
      </c>
    </row>
    <row r="33" spans="1:4" x14ac:dyDescent="0.35">
      <c r="A33" s="287">
        <v>140</v>
      </c>
      <c r="B33" s="427">
        <f t="shared" si="0"/>
        <v>3.300991412276348</v>
      </c>
      <c r="C33" s="282">
        <f t="shared" si="1"/>
        <v>0</v>
      </c>
      <c r="D33" s="382">
        <f t="shared" si="2"/>
        <v>276.09024318371678</v>
      </c>
    </row>
    <row r="34" spans="1:4" ht="15" thickBot="1" x14ac:dyDescent="0.4">
      <c r="A34" s="428">
        <v>150</v>
      </c>
      <c r="B34" s="429">
        <f t="shared" si="0"/>
        <v>3.5367765131532298</v>
      </c>
      <c r="C34" s="414">
        <f t="shared" si="1"/>
        <v>0</v>
      </c>
      <c r="D34" s="430">
        <f t="shared" si="2"/>
        <v>302.42553426702182</v>
      </c>
    </row>
    <row r="36" spans="1:4" x14ac:dyDescent="0.35">
      <c r="A36" s="284" t="s">
        <v>197</v>
      </c>
      <c r="B36" s="364"/>
      <c r="C36" s="364"/>
      <c r="D36" s="364"/>
    </row>
    <row r="37" spans="1:4" x14ac:dyDescent="0.35">
      <c r="A37" s="431" t="s">
        <v>206</v>
      </c>
      <c r="B37" s="432" t="s">
        <v>207</v>
      </c>
      <c r="C37" s="432" t="s">
        <v>208</v>
      </c>
      <c r="D37" s="285" t="s">
        <v>209</v>
      </c>
    </row>
    <row r="38" spans="1:4" x14ac:dyDescent="0.35">
      <c r="A38" s="283" t="s">
        <v>210</v>
      </c>
      <c r="B38" s="425" t="s">
        <v>159</v>
      </c>
      <c r="C38" s="433" t="s">
        <v>211</v>
      </c>
      <c r="D38" s="426" t="s">
        <v>211</v>
      </c>
    </row>
    <row r="39" spans="1:4" x14ac:dyDescent="0.35">
      <c r="A39" s="287">
        <v>0</v>
      </c>
      <c r="B39" s="427">
        <f t="shared" ref="B39:B57" si="3">A39/(PI()*$B$9*$B$9/4*60000)</f>
        <v>0</v>
      </c>
      <c r="C39" s="282">
        <f>IF($C$6*POWER(A39, 2)+($C$7*A39)+$C$8&gt;0,$C$6*POWER(A39, 2)+($C$7*A39)+$C$8,0)</f>
        <v>237.86</v>
      </c>
      <c r="D39" s="382">
        <f t="shared" ref="D39:D57" si="4">(($B$3*$B$4*$B$2)+($B$10*($B$1/$B$9)*(($B$3*B39^2)/2))+($B$11*(($B$3*B39^2)/2)))/1000</f>
        <v>98.1</v>
      </c>
    </row>
    <row r="40" spans="1:4" x14ac:dyDescent="0.35">
      <c r="A40" s="287">
        <v>10</v>
      </c>
      <c r="B40" s="427">
        <f t="shared" si="3"/>
        <v>0.23578510087688201</v>
      </c>
      <c r="C40" s="282">
        <f t="shared" ref="C40:C57" si="5">IF($C$6*POWER(A40, 2)+($C$7*A40)+$C$8&gt;0,$C$6*POWER(A40, 2)+($C$7*A40)+$C$8,0)</f>
        <v>236.51000000000002</v>
      </c>
      <c r="D40" s="382">
        <f t="shared" si="4"/>
        <v>99.008113485631199</v>
      </c>
    </row>
    <row r="41" spans="1:4" x14ac:dyDescent="0.35">
      <c r="A41" s="287">
        <v>20</v>
      </c>
      <c r="B41" s="427">
        <f t="shared" si="3"/>
        <v>0.47157020175376402</v>
      </c>
      <c r="C41" s="282">
        <f t="shared" si="5"/>
        <v>234.38000000000002</v>
      </c>
      <c r="D41" s="382">
        <f t="shared" si="4"/>
        <v>101.73245394252484</v>
      </c>
    </row>
    <row r="42" spans="1:4" x14ac:dyDescent="0.35">
      <c r="A42" s="287">
        <v>30</v>
      </c>
      <c r="B42" s="427">
        <f t="shared" si="3"/>
        <v>0.70735530263064594</v>
      </c>
      <c r="C42" s="282">
        <f t="shared" si="5"/>
        <v>231.47000000000003</v>
      </c>
      <c r="D42" s="382">
        <f t="shared" si="4"/>
        <v>106.27302137068087</v>
      </c>
    </row>
    <row r="43" spans="1:4" x14ac:dyDescent="0.35">
      <c r="A43" s="287">
        <v>40</v>
      </c>
      <c r="B43" s="427">
        <f t="shared" si="3"/>
        <v>0.94314040350752804</v>
      </c>
      <c r="C43" s="282">
        <f t="shared" si="5"/>
        <v>227.78000000000003</v>
      </c>
      <c r="D43" s="382">
        <f t="shared" si="4"/>
        <v>112.62981577009933</v>
      </c>
    </row>
    <row r="44" spans="1:4" x14ac:dyDescent="0.35">
      <c r="A44" s="287">
        <v>50</v>
      </c>
      <c r="B44" s="427">
        <f t="shared" si="3"/>
        <v>1.17892550438441</v>
      </c>
      <c r="C44" s="282">
        <f t="shared" si="5"/>
        <v>223.31</v>
      </c>
      <c r="D44" s="382">
        <f t="shared" si="4"/>
        <v>120.8028371407802</v>
      </c>
    </row>
    <row r="45" spans="1:4" x14ac:dyDescent="0.35">
      <c r="A45" s="287">
        <v>57</v>
      </c>
      <c r="B45" s="427">
        <f t="shared" si="3"/>
        <v>1.3439750749982273</v>
      </c>
      <c r="C45" s="282">
        <f t="shared" si="5"/>
        <v>219.71690000000001</v>
      </c>
      <c r="D45" s="382">
        <f t="shared" si="4"/>
        <v>127.60460714815794</v>
      </c>
    </row>
    <row r="46" spans="1:4" x14ac:dyDescent="0.35">
      <c r="A46" s="287">
        <v>60</v>
      </c>
      <c r="B46" s="427">
        <f t="shared" si="3"/>
        <v>1.4147106052612919</v>
      </c>
      <c r="C46" s="282">
        <f t="shared" si="5"/>
        <v>218.06</v>
      </c>
      <c r="D46" s="382">
        <f t="shared" si="4"/>
        <v>130.79208548272351</v>
      </c>
    </row>
    <row r="47" spans="1:4" x14ac:dyDescent="0.35">
      <c r="A47" s="287">
        <v>70</v>
      </c>
      <c r="B47" s="427">
        <f t="shared" si="3"/>
        <v>1.650495706138174</v>
      </c>
      <c r="C47" s="282">
        <f t="shared" si="5"/>
        <v>212.03000000000003</v>
      </c>
      <c r="D47" s="382">
        <f t="shared" si="4"/>
        <v>142.59756079592918</v>
      </c>
    </row>
    <row r="48" spans="1:4" x14ac:dyDescent="0.35">
      <c r="A48" s="287">
        <v>80</v>
      </c>
      <c r="B48" s="427">
        <f t="shared" si="3"/>
        <v>1.8862808070150561</v>
      </c>
      <c r="C48" s="282">
        <f t="shared" si="5"/>
        <v>205.22000000000003</v>
      </c>
      <c r="D48" s="382">
        <f t="shared" si="4"/>
        <v>156.21926308039733</v>
      </c>
    </row>
    <row r="49" spans="1:4" x14ac:dyDescent="0.35">
      <c r="A49" s="287">
        <v>90</v>
      </c>
      <c r="B49" s="427">
        <f t="shared" si="3"/>
        <v>2.1220659078919382</v>
      </c>
      <c r="C49" s="282">
        <f t="shared" si="5"/>
        <v>197.63</v>
      </c>
      <c r="D49" s="382">
        <f t="shared" si="4"/>
        <v>171.65719233612785</v>
      </c>
    </row>
    <row r="50" spans="1:4" x14ac:dyDescent="0.35">
      <c r="A50" s="287">
        <v>100</v>
      </c>
      <c r="B50" s="427">
        <f t="shared" si="3"/>
        <v>2.35785100876882</v>
      </c>
      <c r="C50" s="282">
        <f t="shared" si="5"/>
        <v>189.26000000000002</v>
      </c>
      <c r="D50" s="382">
        <f t="shared" si="4"/>
        <v>188.91134856312084</v>
      </c>
    </row>
    <row r="51" spans="1:4" x14ac:dyDescent="0.35">
      <c r="A51" s="287">
        <v>105.5</v>
      </c>
      <c r="B51" s="427">
        <f t="shared" si="3"/>
        <v>2.4875328142511051</v>
      </c>
      <c r="C51" s="282">
        <f t="shared" si="5"/>
        <v>184.32402500000001</v>
      </c>
      <c r="D51" s="382">
        <f t="shared" si="4"/>
        <v>199.17530123446755</v>
      </c>
    </row>
    <row r="52" spans="1:4" x14ac:dyDescent="0.35">
      <c r="A52" s="287">
        <v>105</v>
      </c>
      <c r="B52" s="427">
        <f t="shared" si="3"/>
        <v>2.475743559207261</v>
      </c>
      <c r="C52" s="282">
        <f t="shared" si="5"/>
        <v>184.78250000000003</v>
      </c>
      <c r="D52" s="382">
        <f t="shared" si="4"/>
        <v>198.2195117908407</v>
      </c>
    </row>
    <row r="53" spans="1:4" x14ac:dyDescent="0.35">
      <c r="A53" s="287">
        <v>110</v>
      </c>
      <c r="B53" s="427">
        <f t="shared" si="3"/>
        <v>2.5936361096457019</v>
      </c>
      <c r="C53" s="282">
        <f t="shared" si="5"/>
        <v>180.11</v>
      </c>
      <c r="D53" s="382">
        <f t="shared" si="4"/>
        <v>207.98173176137621</v>
      </c>
    </row>
    <row r="54" spans="1:4" x14ac:dyDescent="0.35">
      <c r="A54" s="287">
        <v>120</v>
      </c>
      <c r="B54" s="427">
        <f t="shared" si="3"/>
        <v>2.8294212105225838</v>
      </c>
      <c r="C54" s="282">
        <f t="shared" si="5"/>
        <v>170.18</v>
      </c>
      <c r="D54" s="382">
        <f t="shared" si="4"/>
        <v>228.86834193089399</v>
      </c>
    </row>
    <row r="55" spans="1:4" x14ac:dyDescent="0.35">
      <c r="A55" s="287">
        <v>130</v>
      </c>
      <c r="B55" s="427">
        <f t="shared" si="3"/>
        <v>3.0652063113994661</v>
      </c>
      <c r="C55" s="282">
        <f t="shared" si="5"/>
        <v>159.47000000000003</v>
      </c>
      <c r="D55" s="382">
        <f t="shared" si="4"/>
        <v>251.57117907167421</v>
      </c>
    </row>
    <row r="56" spans="1:4" x14ac:dyDescent="0.35">
      <c r="A56" s="287">
        <v>140</v>
      </c>
      <c r="B56" s="427">
        <f t="shared" si="3"/>
        <v>3.300991412276348</v>
      </c>
      <c r="C56" s="282">
        <f t="shared" si="5"/>
        <v>147.98000000000002</v>
      </c>
      <c r="D56" s="382">
        <f t="shared" si="4"/>
        <v>276.09024318371678</v>
      </c>
    </row>
    <row r="57" spans="1:4" ht="15" thickBot="1" x14ac:dyDescent="0.4">
      <c r="A57" s="428">
        <v>150</v>
      </c>
      <c r="B57" s="429">
        <f t="shared" si="3"/>
        <v>3.5367765131532298</v>
      </c>
      <c r="C57" s="414">
        <f t="shared" si="5"/>
        <v>135.71</v>
      </c>
      <c r="D57" s="430">
        <f t="shared" si="4"/>
        <v>302.42553426702182</v>
      </c>
    </row>
    <row r="60" spans="1:4" x14ac:dyDescent="0.35">
      <c r="A60" s="434" t="s">
        <v>198</v>
      </c>
    </row>
    <row r="61" spans="1:4" x14ac:dyDescent="0.35">
      <c r="A61" s="293" t="s">
        <v>206</v>
      </c>
      <c r="B61" s="435" t="s">
        <v>207</v>
      </c>
      <c r="C61" s="435" t="s">
        <v>208</v>
      </c>
      <c r="D61" s="436" t="s">
        <v>209</v>
      </c>
    </row>
    <row r="62" spans="1:4" x14ac:dyDescent="0.35">
      <c r="A62" s="283" t="s">
        <v>210</v>
      </c>
      <c r="B62" s="425" t="s">
        <v>159</v>
      </c>
      <c r="C62" s="433" t="s">
        <v>211</v>
      </c>
      <c r="D62" s="426" t="s">
        <v>211</v>
      </c>
    </row>
    <row r="63" spans="1:4" x14ac:dyDescent="0.35">
      <c r="A63" s="287">
        <v>0</v>
      </c>
      <c r="B63" s="427">
        <f t="shared" ref="B63:B81" si="6">A63/(PI()*$B$9*$B$9/4*60000)</f>
        <v>0</v>
      </c>
      <c r="C63" s="282">
        <f t="shared" ref="C63:C81" si="7">IF($D$6*POWER(A63, 2)+($D$7*A63)+$D$8&gt;0,$D$6*POWER(A63, 2)+($D$7*A63)+$D$8,0)</f>
        <v>356.8</v>
      </c>
      <c r="D63" s="382">
        <f t="shared" ref="D63:D81" si="8">(($B$3*$B$4*$B$2)+($B$10*($B$1/$B$9)*(($B$3*B63^2)/2))+($B$11*(($B$3*B63^2)/2)))/1000</f>
        <v>98.1</v>
      </c>
    </row>
    <row r="64" spans="1:4" x14ac:dyDescent="0.35">
      <c r="A64" s="287">
        <v>10</v>
      </c>
      <c r="B64" s="427">
        <f t="shared" si="6"/>
        <v>0.23578510087688201</v>
      </c>
      <c r="C64" s="282">
        <f t="shared" si="7"/>
        <v>349.774</v>
      </c>
      <c r="D64" s="382">
        <f t="shared" si="8"/>
        <v>99.008113485631199</v>
      </c>
    </row>
    <row r="65" spans="1:4" x14ac:dyDescent="0.35">
      <c r="A65" s="287">
        <v>20</v>
      </c>
      <c r="B65" s="427">
        <f t="shared" si="6"/>
        <v>0.47157020175376402</v>
      </c>
      <c r="C65" s="282">
        <f t="shared" si="7"/>
        <v>339.72800000000001</v>
      </c>
      <c r="D65" s="382">
        <f t="shared" si="8"/>
        <v>101.73245394252484</v>
      </c>
    </row>
    <row r="66" spans="1:4" x14ac:dyDescent="0.35">
      <c r="A66" s="287">
        <v>30</v>
      </c>
      <c r="B66" s="427">
        <f t="shared" si="6"/>
        <v>0.70735530263064594</v>
      </c>
      <c r="C66" s="282">
        <f t="shared" si="7"/>
        <v>326.66200000000003</v>
      </c>
      <c r="D66" s="382">
        <f t="shared" si="8"/>
        <v>106.27302137068087</v>
      </c>
    </row>
    <row r="67" spans="1:4" x14ac:dyDescent="0.35">
      <c r="A67" s="287">
        <v>40</v>
      </c>
      <c r="B67" s="427">
        <f t="shared" si="6"/>
        <v>0.94314040350752804</v>
      </c>
      <c r="C67" s="282">
        <f t="shared" si="7"/>
        <v>310.57600000000002</v>
      </c>
      <c r="D67" s="382">
        <f t="shared" si="8"/>
        <v>112.62981577009933</v>
      </c>
    </row>
    <row r="68" spans="1:4" x14ac:dyDescent="0.35">
      <c r="A68" s="287">
        <v>50</v>
      </c>
      <c r="B68" s="427">
        <f t="shared" si="6"/>
        <v>1.17892550438441</v>
      </c>
      <c r="C68" s="282">
        <f t="shared" si="7"/>
        <v>291.47000000000003</v>
      </c>
      <c r="D68" s="382">
        <f t="shared" si="8"/>
        <v>120.8028371407802</v>
      </c>
    </row>
    <row r="69" spans="1:4" x14ac:dyDescent="0.35">
      <c r="A69" s="287">
        <v>57</v>
      </c>
      <c r="B69" s="427">
        <f t="shared" si="6"/>
        <v>1.3439750749982273</v>
      </c>
      <c r="C69" s="282">
        <f t="shared" si="7"/>
        <v>276.2989</v>
      </c>
      <c r="D69" s="382">
        <f t="shared" si="8"/>
        <v>127.60460714815794</v>
      </c>
    </row>
    <row r="70" spans="1:4" x14ac:dyDescent="0.35">
      <c r="A70" s="287">
        <v>60</v>
      </c>
      <c r="B70" s="427">
        <f t="shared" si="6"/>
        <v>1.4147106052612919</v>
      </c>
      <c r="C70" s="282">
        <f t="shared" si="7"/>
        <v>269.34400000000005</v>
      </c>
      <c r="D70" s="382">
        <f t="shared" si="8"/>
        <v>130.79208548272351</v>
      </c>
    </row>
    <row r="71" spans="1:4" x14ac:dyDescent="0.35">
      <c r="A71" s="287">
        <v>70</v>
      </c>
      <c r="B71" s="427">
        <f t="shared" si="6"/>
        <v>1.650495706138174</v>
      </c>
      <c r="C71" s="282">
        <f t="shared" si="7"/>
        <v>244.19800000000001</v>
      </c>
      <c r="D71" s="382">
        <f t="shared" si="8"/>
        <v>142.59756079592918</v>
      </c>
    </row>
    <row r="72" spans="1:4" x14ac:dyDescent="0.35">
      <c r="A72" s="287">
        <v>80</v>
      </c>
      <c r="B72" s="427">
        <f t="shared" si="6"/>
        <v>1.8862808070150561</v>
      </c>
      <c r="C72" s="282">
        <f t="shared" si="7"/>
        <v>216.03200000000001</v>
      </c>
      <c r="D72" s="382">
        <f t="shared" si="8"/>
        <v>156.21926308039733</v>
      </c>
    </row>
    <row r="73" spans="1:4" x14ac:dyDescent="0.35">
      <c r="A73" s="287">
        <v>90</v>
      </c>
      <c r="B73" s="427">
        <f t="shared" si="6"/>
        <v>2.1220659078919382</v>
      </c>
      <c r="C73" s="282">
        <f t="shared" si="7"/>
        <v>184.846</v>
      </c>
      <c r="D73" s="382">
        <f t="shared" si="8"/>
        <v>171.65719233612785</v>
      </c>
    </row>
    <row r="74" spans="1:4" x14ac:dyDescent="0.35">
      <c r="A74" s="287">
        <v>97.23</v>
      </c>
      <c r="B74" s="427">
        <f t="shared" si="6"/>
        <v>2.2925385358259236</v>
      </c>
      <c r="C74" s="282">
        <f t="shared" si="7"/>
        <v>160.41747120999997</v>
      </c>
      <c r="D74" s="382">
        <f t="shared" si="8"/>
        <v>183.95007849236293</v>
      </c>
    </row>
    <row r="75" spans="1:4" x14ac:dyDescent="0.35">
      <c r="A75" s="287">
        <v>105.5</v>
      </c>
      <c r="B75" s="427">
        <f t="shared" si="6"/>
        <v>2.4875328142511051</v>
      </c>
      <c r="C75" s="282">
        <f t="shared" si="7"/>
        <v>130.53942499999999</v>
      </c>
      <c r="D75" s="382">
        <f t="shared" si="8"/>
        <v>199.17530123446755</v>
      </c>
    </row>
    <row r="76" spans="1:4" x14ac:dyDescent="0.35">
      <c r="A76" s="287">
        <v>105</v>
      </c>
      <c r="B76" s="427">
        <f t="shared" si="6"/>
        <v>2.475743559207261</v>
      </c>
      <c r="C76" s="282">
        <f t="shared" si="7"/>
        <v>132.40449999999998</v>
      </c>
      <c r="D76" s="382">
        <f t="shared" si="8"/>
        <v>198.2195117908407</v>
      </c>
    </row>
    <row r="77" spans="1:4" x14ac:dyDescent="0.35">
      <c r="A77" s="287">
        <v>110</v>
      </c>
      <c r="B77" s="427">
        <f t="shared" si="6"/>
        <v>2.5936361096457019</v>
      </c>
      <c r="C77" s="282">
        <f t="shared" si="7"/>
        <v>113.41400000000002</v>
      </c>
      <c r="D77" s="382">
        <f t="shared" si="8"/>
        <v>207.98173176137621</v>
      </c>
    </row>
    <row r="78" spans="1:4" x14ac:dyDescent="0.35">
      <c r="A78" s="287">
        <v>120</v>
      </c>
      <c r="B78" s="427">
        <f t="shared" si="6"/>
        <v>2.8294212105225838</v>
      </c>
      <c r="C78" s="282">
        <f t="shared" si="7"/>
        <v>73.168000000000006</v>
      </c>
      <c r="D78" s="382">
        <f t="shared" si="8"/>
        <v>228.86834193089399</v>
      </c>
    </row>
    <row r="79" spans="1:4" x14ac:dyDescent="0.35">
      <c r="A79" s="287">
        <v>130</v>
      </c>
      <c r="B79" s="427">
        <f t="shared" si="6"/>
        <v>3.0652063113994661</v>
      </c>
      <c r="C79" s="282">
        <f t="shared" si="7"/>
        <v>29.901999999999987</v>
      </c>
      <c r="D79" s="382">
        <f t="shared" si="8"/>
        <v>251.57117907167421</v>
      </c>
    </row>
    <row r="80" spans="1:4" x14ac:dyDescent="0.35">
      <c r="A80" s="287">
        <v>140</v>
      </c>
      <c r="B80" s="427">
        <f t="shared" si="6"/>
        <v>3.300991412276348</v>
      </c>
      <c r="C80" s="282">
        <f t="shared" si="7"/>
        <v>0</v>
      </c>
      <c r="D80" s="382">
        <f t="shared" si="8"/>
        <v>276.09024318371678</v>
      </c>
    </row>
    <row r="81" spans="1:4" ht="15" thickBot="1" x14ac:dyDescent="0.4">
      <c r="A81" s="428">
        <v>150</v>
      </c>
      <c r="B81" s="429">
        <f t="shared" si="6"/>
        <v>3.5367765131532298</v>
      </c>
      <c r="C81" s="414">
        <f t="shared" si="7"/>
        <v>0</v>
      </c>
      <c r="D81" s="430">
        <f t="shared" si="8"/>
        <v>302.42553426702182</v>
      </c>
    </row>
  </sheetData>
  <mergeCells count="1">
    <mergeCell ref="A5:A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B2F9-345E-4CBA-B248-F93CB8016A1E}">
  <dimension ref="B2:B3"/>
  <sheetViews>
    <sheetView workbookViewId="0">
      <selection activeCell="F4" sqref="F4"/>
    </sheetView>
  </sheetViews>
  <sheetFormatPr defaultRowHeight="14.5" x14ac:dyDescent="0.35"/>
  <cols>
    <col min="2" max="2" width="18.81640625" customWidth="1"/>
  </cols>
  <sheetData>
    <row r="2" spans="2:2" x14ac:dyDescent="0.35">
      <c r="B2" s="263" t="s">
        <v>212</v>
      </c>
    </row>
    <row r="3" spans="2:2" x14ac:dyDescent="0.35">
      <c r="B3" s="206">
        <f>MIN(('Overall Satisfaction'!C6)^(2/3)/(25*('Pump Data'!H6^0.5))+('Pump Data'!H3)/('Pump Data'!H6^0.5)+(0),1)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3FF4-1E38-4633-AE3A-BC0A8E4B2E9C}">
  <dimension ref="B2:J12"/>
  <sheetViews>
    <sheetView workbookViewId="0">
      <selection activeCell="H11" sqref="H11"/>
    </sheetView>
  </sheetViews>
  <sheetFormatPr defaultRowHeight="14.5" x14ac:dyDescent="0.35"/>
  <cols>
    <col min="1" max="1" width="9.81640625" customWidth="1"/>
    <col min="2" max="2" width="29.1796875" bestFit="1" customWidth="1"/>
    <col min="3" max="4" width="7.54296875" bestFit="1" customWidth="1"/>
    <col min="5" max="5" width="6.453125" bestFit="1" customWidth="1"/>
    <col min="6" max="6" width="11.453125" customWidth="1"/>
    <col min="7" max="7" width="29.1796875" bestFit="1" customWidth="1"/>
    <col min="8" max="9" width="7.54296875" bestFit="1" customWidth="1"/>
    <col min="10" max="10" width="6.453125" bestFit="1" customWidth="1"/>
  </cols>
  <sheetData>
    <row r="2" spans="2:10" x14ac:dyDescent="0.35">
      <c r="B2" s="267" t="s">
        <v>213</v>
      </c>
      <c r="G2" s="267" t="s">
        <v>214</v>
      </c>
    </row>
    <row r="3" spans="2:10" x14ac:dyDescent="0.35">
      <c r="B3" s="266" t="s">
        <v>215</v>
      </c>
      <c r="C3" s="262" t="s">
        <v>216</v>
      </c>
      <c r="D3" s="265" t="s">
        <v>217</v>
      </c>
      <c r="E3" s="256"/>
      <c r="G3" s="266" t="s">
        <v>215</v>
      </c>
      <c r="H3" s="265" t="s">
        <v>216</v>
      </c>
      <c r="I3" s="265" t="s">
        <v>217</v>
      </c>
      <c r="J3" s="256"/>
    </row>
    <row r="4" spans="2:10" x14ac:dyDescent="0.35">
      <c r="B4" s="259" t="s">
        <v>23</v>
      </c>
      <c r="C4" s="395">
        <v>0.15</v>
      </c>
      <c r="D4" s="396">
        <f>'Weather Data - 2014-2015'!F5</f>
        <v>0.65183837255480737</v>
      </c>
      <c r="E4" s="397">
        <f t="shared" ref="E4:E11" si="0">C4*D4</f>
        <v>9.7775755883221099E-2</v>
      </c>
      <c r="G4" s="264" t="s">
        <v>23</v>
      </c>
      <c r="H4" s="399">
        <v>0.15</v>
      </c>
      <c r="I4" s="396">
        <f>D4</f>
        <v>0.65183837255480737</v>
      </c>
      <c r="J4" s="400">
        <f>H4*I4</f>
        <v>9.7775755883221099E-2</v>
      </c>
    </row>
    <row r="5" spans="2:10" x14ac:dyDescent="0.35">
      <c r="B5" s="260" t="s">
        <v>218</v>
      </c>
      <c r="C5" s="395">
        <v>0.25</v>
      </c>
      <c r="D5" s="398">
        <f>'Overall Cost'!B30</f>
        <v>0.93880724232641799</v>
      </c>
      <c r="E5" s="397">
        <f t="shared" si="0"/>
        <v>0.2347018105816045</v>
      </c>
      <c r="G5" s="257" t="s">
        <v>218</v>
      </c>
      <c r="H5" s="401">
        <v>0.25</v>
      </c>
      <c r="I5" s="398">
        <f>'Overall Cost'!E30</f>
        <v>0.9240276204146507</v>
      </c>
      <c r="J5" s="400">
        <f t="shared" ref="J5:J11" si="1">H5*I5</f>
        <v>0.23100690510366267</v>
      </c>
    </row>
    <row r="6" spans="2:10" x14ac:dyDescent="0.35">
      <c r="B6" s="260" t="s">
        <v>219</v>
      </c>
      <c r="C6" s="395">
        <v>0.1</v>
      </c>
      <c r="D6" s="398">
        <f>'Risk Exposures'!B26</f>
        <v>0.84400050842966523</v>
      </c>
      <c r="E6" s="397">
        <f t="shared" si="0"/>
        <v>8.4400050842966534E-2</v>
      </c>
      <c r="G6" s="257" t="s">
        <v>219</v>
      </c>
      <c r="H6" s="401">
        <v>0.1</v>
      </c>
      <c r="I6" s="398">
        <f>1</f>
        <v>1</v>
      </c>
      <c r="J6" s="400">
        <f t="shared" si="1"/>
        <v>0.1</v>
      </c>
    </row>
    <row r="7" spans="2:10" x14ac:dyDescent="0.35">
      <c r="B7" s="260" t="s">
        <v>220</v>
      </c>
      <c r="C7" s="395">
        <v>0.1</v>
      </c>
      <c r="D7" s="398">
        <f>'Power and Disinfectant'!V8</f>
        <v>0.28272747939467696</v>
      </c>
      <c r="E7" s="397">
        <f t="shared" si="0"/>
        <v>2.8272747939467699E-2</v>
      </c>
      <c r="G7" s="257" t="s">
        <v>220</v>
      </c>
      <c r="H7" s="401">
        <v>0.1</v>
      </c>
      <c r="I7" s="398">
        <f>Solar!F18</f>
        <v>0.70435601038706475</v>
      </c>
      <c r="J7" s="400">
        <f t="shared" si="1"/>
        <v>7.0435601038706483E-2</v>
      </c>
    </row>
    <row r="8" spans="2:10" x14ac:dyDescent="0.35">
      <c r="B8" s="260" t="s">
        <v>221</v>
      </c>
      <c r="C8" s="395">
        <v>0.2</v>
      </c>
      <c r="D8" s="398">
        <f>Filters!K28</f>
        <v>0.99635443704902693</v>
      </c>
      <c r="E8" s="397">
        <f t="shared" si="0"/>
        <v>0.19927088740980539</v>
      </c>
      <c r="G8" s="257" t="s">
        <v>221</v>
      </c>
      <c r="H8" s="401">
        <v>0.2</v>
      </c>
      <c r="I8" s="398">
        <f>Solar!J9</f>
        <v>0.98873630116730449</v>
      </c>
      <c r="J8" s="400">
        <f t="shared" si="1"/>
        <v>0.1977472602334609</v>
      </c>
    </row>
    <row r="9" spans="2:10" x14ac:dyDescent="0.35">
      <c r="B9" s="260" t="s">
        <v>222</v>
      </c>
      <c r="C9" s="395">
        <v>0.05</v>
      </c>
      <c r="D9" s="398">
        <f>Filters!K27</f>
        <v>0.58751152948763785</v>
      </c>
      <c r="E9" s="397">
        <f t="shared" si="0"/>
        <v>2.9375576474381895E-2</v>
      </c>
      <c r="G9" s="257" t="s">
        <v>222</v>
      </c>
      <c r="H9" s="401">
        <v>0.05</v>
      </c>
      <c r="I9" s="398">
        <f>D9</f>
        <v>0.58751152948763785</v>
      </c>
      <c r="J9" s="400">
        <f t="shared" si="1"/>
        <v>2.9375576474381895E-2</v>
      </c>
    </row>
    <row r="10" spans="2:10" x14ac:dyDescent="0.35">
      <c r="B10" s="260" t="s">
        <v>223</v>
      </c>
      <c r="C10" s="395">
        <v>0.1</v>
      </c>
      <c r="D10" s="398">
        <f>'Weather Data - 2014-2015'!I18</f>
        <v>0.95315389351832502</v>
      </c>
      <c r="E10" s="397">
        <f t="shared" si="0"/>
        <v>9.5315389351832508E-2</v>
      </c>
      <c r="G10" s="257" t="s">
        <v>223</v>
      </c>
      <c r="H10" s="401">
        <v>0.1</v>
      </c>
      <c r="I10" s="398">
        <f>D10</f>
        <v>0.95315389351832502</v>
      </c>
      <c r="J10" s="400">
        <f t="shared" si="1"/>
        <v>9.5315389351832508E-2</v>
      </c>
    </row>
    <row r="11" spans="2:10" x14ac:dyDescent="0.35">
      <c r="B11" s="258" t="s">
        <v>224</v>
      </c>
      <c r="C11" s="395">
        <v>0.05</v>
      </c>
      <c r="D11" s="398">
        <f>'Land Use'!B3</f>
        <v>1</v>
      </c>
      <c r="E11" s="397">
        <f t="shared" si="0"/>
        <v>0.05</v>
      </c>
      <c r="G11" s="258" t="s">
        <v>224</v>
      </c>
      <c r="H11" s="395">
        <v>0.05</v>
      </c>
      <c r="I11" s="398">
        <f>D11</f>
        <v>1</v>
      </c>
      <c r="J11" s="400">
        <f t="shared" si="1"/>
        <v>0.05</v>
      </c>
    </row>
    <row r="12" spans="2:10" x14ac:dyDescent="0.35">
      <c r="B12" s="1"/>
      <c r="C12" s="261" t="s">
        <v>76</v>
      </c>
      <c r="D12" s="403"/>
      <c r="E12" s="402">
        <f>SUM(E4:E11)</f>
        <v>0.81911221848327975</v>
      </c>
      <c r="H12" s="261" t="s">
        <v>76</v>
      </c>
      <c r="I12" s="406"/>
      <c r="J12" s="402">
        <f>SUM(J4:J11)</f>
        <v>0.87165648808526563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633-E9D6-4E75-B600-E157BC1C6CA1}">
  <dimension ref="A1:J748"/>
  <sheetViews>
    <sheetView zoomScale="74" zoomScaleNormal="85" workbookViewId="0">
      <selection activeCell="D9" sqref="D9"/>
    </sheetView>
  </sheetViews>
  <sheetFormatPr defaultRowHeight="14.5" x14ac:dyDescent="0.35"/>
  <cols>
    <col min="1" max="1" width="31.453125" bestFit="1" customWidth="1"/>
    <col min="2" max="2" width="18.453125" bestFit="1" customWidth="1"/>
    <col min="3" max="3" width="15.453125" bestFit="1" customWidth="1"/>
    <col min="4" max="4" width="14.54296875" bestFit="1" customWidth="1"/>
    <col min="5" max="5" width="42.453125" bestFit="1" customWidth="1"/>
    <col min="6" max="6" width="10.81640625" bestFit="1" customWidth="1"/>
    <col min="7" max="7" width="8.7265625" customWidth="1"/>
    <col min="8" max="8" width="14.453125" customWidth="1"/>
    <col min="9" max="9" width="9.1796875" bestFit="1" customWidth="1"/>
  </cols>
  <sheetData>
    <row r="1" spans="1:10" x14ac:dyDescent="0.35">
      <c r="A1" s="282"/>
      <c r="B1" s="282"/>
      <c r="C1" s="282"/>
      <c r="D1" s="282"/>
      <c r="E1" s="282"/>
      <c r="F1" s="282"/>
      <c r="G1" s="282"/>
      <c r="H1" s="282"/>
      <c r="I1" s="282"/>
      <c r="J1" s="282"/>
    </row>
    <row r="2" spans="1:10" x14ac:dyDescent="0.35">
      <c r="A2" s="387" t="s">
        <v>225</v>
      </c>
      <c r="B2" s="413">
        <v>100</v>
      </c>
      <c r="C2" s="322" t="s">
        <v>62</v>
      </c>
      <c r="D2" s="282"/>
      <c r="E2" s="410" t="s">
        <v>226</v>
      </c>
      <c r="F2" s="322">
        <v>675</v>
      </c>
      <c r="G2" s="282"/>
      <c r="H2" s="282"/>
      <c r="I2" s="282"/>
      <c r="J2" s="282"/>
    </row>
    <row r="3" spans="1:10" x14ac:dyDescent="0.35">
      <c r="A3" s="387" t="s">
        <v>227</v>
      </c>
      <c r="B3" s="282">
        <v>2.5</v>
      </c>
      <c r="C3" s="295" t="s">
        <v>228</v>
      </c>
      <c r="D3" s="282"/>
      <c r="E3" s="410" t="s">
        <v>229</v>
      </c>
      <c r="F3" s="322">
        <v>395</v>
      </c>
      <c r="G3" s="282"/>
      <c r="H3" s="282"/>
      <c r="I3" s="282"/>
      <c r="J3" s="282"/>
    </row>
    <row r="4" spans="1:10" x14ac:dyDescent="0.35">
      <c r="A4" s="387" t="s">
        <v>230</v>
      </c>
      <c r="B4" s="282">
        <v>35</v>
      </c>
      <c r="C4" s="295" t="s">
        <v>228</v>
      </c>
      <c r="D4" s="282"/>
      <c r="E4" s="411" t="s">
        <v>231</v>
      </c>
      <c r="F4" s="310">
        <v>115</v>
      </c>
      <c r="G4" s="282"/>
      <c r="H4" s="282"/>
      <c r="I4" s="282"/>
      <c r="J4" s="282"/>
    </row>
    <row r="5" spans="1:10" x14ac:dyDescent="0.35">
      <c r="A5" s="387" t="s">
        <v>232</v>
      </c>
      <c r="B5" s="282">
        <v>0</v>
      </c>
      <c r="C5" s="295" t="s">
        <v>228</v>
      </c>
      <c r="D5" s="282"/>
      <c r="E5" s="409" t="s">
        <v>233</v>
      </c>
      <c r="F5" s="412">
        <f>IF( $B$6&lt;=$B$7,0.01, IF($B$6&gt;=$B$8, 1, 0.5*(1-COS((($B$6-$B$7)/($B$8-$B$7))*PI() ))))</f>
        <v>0.65183837255480737</v>
      </c>
      <c r="G5" s="282"/>
      <c r="H5" s="282"/>
      <c r="I5" s="282"/>
      <c r="J5" s="282"/>
    </row>
    <row r="6" spans="1:10" x14ac:dyDescent="0.35">
      <c r="A6" s="387" t="s">
        <v>234</v>
      </c>
      <c r="B6" s="282">
        <v>450</v>
      </c>
      <c r="C6" s="295" t="s">
        <v>125</v>
      </c>
      <c r="D6" s="282"/>
      <c r="G6" s="282"/>
      <c r="H6" s="282"/>
      <c r="I6" s="282"/>
      <c r="J6" s="282"/>
    </row>
    <row r="7" spans="1:10" x14ac:dyDescent="0.35">
      <c r="A7" s="387" t="s">
        <v>235</v>
      </c>
      <c r="B7" s="282">
        <v>115</v>
      </c>
      <c r="C7" s="295" t="s">
        <v>125</v>
      </c>
      <c r="D7" s="282"/>
      <c r="E7" s="282"/>
      <c r="F7" s="282"/>
      <c r="G7" s="282"/>
      <c r="H7" s="282"/>
      <c r="I7" s="282"/>
      <c r="J7" s="282"/>
    </row>
    <row r="8" spans="1:10" x14ac:dyDescent="0.35">
      <c r="A8" s="388" t="s">
        <v>236</v>
      </c>
      <c r="B8" s="414">
        <v>675</v>
      </c>
      <c r="C8" s="296" t="s">
        <v>125</v>
      </c>
      <c r="D8" s="282"/>
      <c r="E8" s="282"/>
      <c r="F8" s="282"/>
      <c r="G8" s="282"/>
      <c r="H8" s="282"/>
      <c r="I8" s="282"/>
      <c r="J8" s="282"/>
    </row>
    <row r="9" spans="1:10" x14ac:dyDescent="0.35">
      <c r="A9" s="282"/>
      <c r="B9" s="282"/>
      <c r="C9" s="282"/>
      <c r="D9" s="282"/>
      <c r="E9" s="282"/>
      <c r="F9" s="282"/>
      <c r="G9" s="282"/>
      <c r="H9" s="282"/>
      <c r="I9" s="282"/>
      <c r="J9" s="282"/>
    </row>
    <row r="10" spans="1:10" x14ac:dyDescent="0.35">
      <c r="A10" s="392" t="s">
        <v>237</v>
      </c>
      <c r="B10" s="282"/>
      <c r="C10" s="282"/>
      <c r="D10" s="282"/>
      <c r="E10" s="323" t="s">
        <v>238</v>
      </c>
      <c r="F10" s="282"/>
      <c r="G10" s="282"/>
      <c r="H10" s="282"/>
      <c r="I10" s="282"/>
      <c r="J10" s="282"/>
    </row>
    <row r="11" spans="1:10" x14ac:dyDescent="0.35">
      <c r="A11" s="415" t="s">
        <v>239</v>
      </c>
      <c r="B11" s="416">
        <f>IF(B2=50,0,IF(B2=100,350,(350+(150*(B2-100)))))</f>
        <v>350</v>
      </c>
      <c r="C11" s="322"/>
      <c r="D11" s="282"/>
      <c r="E11" s="324">
        <v>100000</v>
      </c>
      <c r="F11" s="282"/>
      <c r="G11" s="282"/>
      <c r="H11" s="282"/>
      <c r="I11" s="282"/>
      <c r="J11" s="282"/>
    </row>
    <row r="12" spans="1:10" x14ac:dyDescent="0.35">
      <c r="A12" s="393" t="s">
        <v>240</v>
      </c>
      <c r="B12" s="417">
        <f>B4*275</f>
        <v>9625</v>
      </c>
      <c r="C12" s="295"/>
      <c r="D12" s="282"/>
      <c r="E12" s="364"/>
      <c r="F12" s="282"/>
      <c r="G12" s="282"/>
      <c r="H12" s="282"/>
      <c r="I12" s="282"/>
      <c r="J12" s="282"/>
    </row>
    <row r="13" spans="1:10" x14ac:dyDescent="0.35">
      <c r="A13" s="393" t="s">
        <v>241</v>
      </c>
      <c r="B13" s="417">
        <f>IF(B3=0.4,200,IF(B3=1.5,500,IF(B3=2.5,900,2000)))</f>
        <v>900</v>
      </c>
      <c r="C13" s="295"/>
      <c r="D13" s="282"/>
      <c r="F13" s="389" t="s">
        <v>242</v>
      </c>
      <c r="G13" s="282"/>
      <c r="H13" s="282"/>
      <c r="I13" s="282"/>
      <c r="J13" s="282"/>
    </row>
    <row r="14" spans="1:10" x14ac:dyDescent="0.35">
      <c r="A14" s="393" t="s">
        <v>243</v>
      </c>
      <c r="B14" s="417">
        <f>SUM(E19:E749)*50*2.5</f>
        <v>1875</v>
      </c>
      <c r="C14" s="295" t="s">
        <v>244</v>
      </c>
      <c r="D14" s="282"/>
      <c r="E14" s="361" t="s">
        <v>245</v>
      </c>
      <c r="F14" s="390">
        <v>6.5</v>
      </c>
      <c r="G14" s="282"/>
      <c r="H14" s="282"/>
      <c r="I14" s="282"/>
      <c r="J14" s="282"/>
    </row>
    <row r="15" spans="1:10" x14ac:dyDescent="0.35">
      <c r="A15" s="394" t="s">
        <v>76</v>
      </c>
      <c r="B15" s="418">
        <f>SUM(B11:B14)</f>
        <v>12750</v>
      </c>
      <c r="C15" s="296"/>
      <c r="D15" s="282"/>
      <c r="F15" s="391">
        <f>20*(B4^1.4)+120*(F14^1.6)</f>
        <v>5300.1498672472608</v>
      </c>
      <c r="G15" s="282"/>
      <c r="H15" s="365" t="s">
        <v>30</v>
      </c>
      <c r="I15" s="366">
        <f>230*5</f>
        <v>1150</v>
      </c>
      <c r="J15" s="282"/>
    </row>
    <row r="16" spans="1:10" x14ac:dyDescent="0.35">
      <c r="A16" s="364"/>
      <c r="B16" s="282"/>
      <c r="C16" s="282"/>
      <c r="D16" s="282"/>
      <c r="E16" s="367"/>
      <c r="F16" s="282"/>
      <c r="G16" s="282"/>
      <c r="H16" s="365" t="s">
        <v>246</v>
      </c>
      <c r="I16" s="366">
        <f>365*5</f>
        <v>1825</v>
      </c>
      <c r="J16" s="282"/>
    </row>
    <row r="17" spans="1:10" x14ac:dyDescent="0.35">
      <c r="A17" s="282"/>
      <c r="B17" s="282"/>
      <c r="C17" s="282"/>
      <c r="D17" s="282"/>
      <c r="E17" s="368" t="s">
        <v>247</v>
      </c>
      <c r="F17" s="284">
        <f>SUM(F19:F748)*2.5</f>
        <v>37.5</v>
      </c>
      <c r="G17" s="282"/>
      <c r="H17" s="365" t="s">
        <v>248</v>
      </c>
      <c r="I17" s="366">
        <f>(730-F17)*2.5</f>
        <v>1731.25</v>
      </c>
      <c r="J17" s="282"/>
    </row>
    <row r="18" spans="1:10" x14ac:dyDescent="0.35">
      <c r="A18" s="369" t="s">
        <v>98</v>
      </c>
      <c r="B18" s="370" t="s">
        <v>249</v>
      </c>
      <c r="C18" s="371" t="s">
        <v>250</v>
      </c>
      <c r="D18" s="372" t="s">
        <v>251</v>
      </c>
      <c r="E18" s="373" t="s">
        <v>252</v>
      </c>
      <c r="F18" s="374" t="s">
        <v>253</v>
      </c>
      <c r="G18" s="282"/>
      <c r="H18" s="375" t="s">
        <v>50</v>
      </c>
      <c r="I18" s="376">
        <f>0.5*(1-COS((I17-I15)/(I16-I15)*PI()))</f>
        <v>0.95315389351832502</v>
      </c>
      <c r="J18" s="282"/>
    </row>
    <row r="19" spans="1:10" x14ac:dyDescent="0.35">
      <c r="A19" s="377">
        <v>41640</v>
      </c>
      <c r="B19" s="378">
        <v>18.8</v>
      </c>
      <c r="C19" s="322">
        <f>IF((B19/1000)*$B$2&gt;$B$3,$B$3,(B19/1000)*$B$2)</f>
        <v>1.8800000000000001</v>
      </c>
      <c r="D19" s="379">
        <f>IF(A19&gt;=DATEVALUE("2014/02/01"),IF($B$5+C19-($B$6/1000)&gt;$B$4,20,$B$5+C19-($B$6/1000)),C19+B5)</f>
        <v>1.8800000000000001</v>
      </c>
      <c r="E19" s="380" t="str">
        <f>IF(D19=0,1,"")</f>
        <v/>
      </c>
      <c r="F19" s="320">
        <f>IF(D19=0,1,0)</f>
        <v>0</v>
      </c>
      <c r="G19" s="282"/>
      <c r="H19" s="282"/>
      <c r="I19" s="282"/>
      <c r="J19" s="282"/>
    </row>
    <row r="20" spans="1:10" x14ac:dyDescent="0.35">
      <c r="A20" s="381">
        <v>41641</v>
      </c>
      <c r="B20" s="288">
        <v>19.8</v>
      </c>
      <c r="C20" s="295">
        <f t="shared" ref="C20:C83" si="0">IF((B20/1000)*$B$2&gt;$B$3,$B$3,(B20/1000)*$B$2)</f>
        <v>1.9800000000000002</v>
      </c>
      <c r="D20" s="382">
        <f t="shared" ref="D20:D83" si="1">IF(A19&gt;=DATEVALUE("2014/02/01"),MAX(MIN(D19+C20-($B$6/1000),$B$4),0),MAX(MIN(D19+C20,$B$4)))</f>
        <v>3.8600000000000003</v>
      </c>
      <c r="E20" s="383" t="str">
        <f t="shared" ref="E20:E83" si="2">IF(D20=0,1,"")</f>
        <v/>
      </c>
      <c r="F20" s="289">
        <f t="shared" ref="F20:F83" si="3">IF(D20=0,1,0)</f>
        <v>0</v>
      </c>
      <c r="G20" s="282"/>
      <c r="H20" s="282"/>
      <c r="I20" s="282"/>
      <c r="J20" s="282"/>
    </row>
    <row r="21" spans="1:10" x14ac:dyDescent="0.35">
      <c r="A21" s="381">
        <v>41642</v>
      </c>
      <c r="B21" s="288">
        <v>0</v>
      </c>
      <c r="C21" s="295">
        <f t="shared" si="0"/>
        <v>0</v>
      </c>
      <c r="D21" s="382">
        <f t="shared" si="1"/>
        <v>3.8600000000000003</v>
      </c>
      <c r="E21" s="383" t="str">
        <f t="shared" si="2"/>
        <v/>
      </c>
      <c r="F21" s="289">
        <f t="shared" si="3"/>
        <v>0</v>
      </c>
      <c r="G21" s="282"/>
      <c r="H21" s="282"/>
      <c r="I21" s="282"/>
      <c r="J21" s="282"/>
    </row>
    <row r="22" spans="1:10" x14ac:dyDescent="0.35">
      <c r="A22" s="381">
        <v>41643</v>
      </c>
      <c r="B22" s="288">
        <v>0</v>
      </c>
      <c r="C22" s="295">
        <f t="shared" si="0"/>
        <v>0</v>
      </c>
      <c r="D22" s="382">
        <f t="shared" si="1"/>
        <v>3.8600000000000003</v>
      </c>
      <c r="E22" s="383" t="str">
        <f t="shared" si="2"/>
        <v/>
      </c>
      <c r="F22" s="289">
        <f t="shared" si="3"/>
        <v>0</v>
      </c>
      <c r="G22" s="282"/>
      <c r="H22" s="282"/>
      <c r="I22" s="282"/>
      <c r="J22" s="282"/>
    </row>
    <row r="23" spans="1:10" x14ac:dyDescent="0.35">
      <c r="A23" s="381">
        <v>41644</v>
      </c>
      <c r="B23" s="288">
        <v>0</v>
      </c>
      <c r="C23" s="295">
        <f t="shared" si="0"/>
        <v>0</v>
      </c>
      <c r="D23" s="382">
        <f t="shared" si="1"/>
        <v>3.8600000000000003</v>
      </c>
      <c r="E23" s="383" t="str">
        <f t="shared" si="2"/>
        <v/>
      </c>
      <c r="F23" s="289">
        <f t="shared" si="3"/>
        <v>0</v>
      </c>
      <c r="G23" s="282"/>
      <c r="H23" s="282"/>
      <c r="I23" s="282"/>
      <c r="J23" s="282"/>
    </row>
    <row r="24" spans="1:10" x14ac:dyDescent="0.35">
      <c r="A24" s="381">
        <v>41645</v>
      </c>
      <c r="B24" s="288">
        <v>5</v>
      </c>
      <c r="C24" s="295">
        <f t="shared" si="0"/>
        <v>0.5</v>
      </c>
      <c r="D24" s="382">
        <f t="shared" si="1"/>
        <v>4.3600000000000003</v>
      </c>
      <c r="E24" s="383" t="str">
        <f t="shared" si="2"/>
        <v/>
      </c>
      <c r="F24" s="289">
        <f t="shared" si="3"/>
        <v>0</v>
      </c>
      <c r="G24" s="282"/>
      <c r="H24" s="282"/>
      <c r="I24" s="282"/>
      <c r="J24" s="282"/>
    </row>
    <row r="25" spans="1:10" x14ac:dyDescent="0.35">
      <c r="A25" s="381">
        <v>41646</v>
      </c>
      <c r="B25" s="288">
        <v>20.399999999999999</v>
      </c>
      <c r="C25" s="295">
        <f t="shared" si="0"/>
        <v>2.0399999999999996</v>
      </c>
      <c r="D25" s="382">
        <f t="shared" si="1"/>
        <v>6.4</v>
      </c>
      <c r="E25" s="383" t="str">
        <f t="shared" si="2"/>
        <v/>
      </c>
      <c r="F25" s="289">
        <f t="shared" si="3"/>
        <v>0</v>
      </c>
      <c r="G25" s="282"/>
      <c r="H25" s="282"/>
      <c r="I25" s="282"/>
      <c r="J25" s="282"/>
    </row>
    <row r="26" spans="1:10" x14ac:dyDescent="0.35">
      <c r="A26" s="381">
        <v>41647</v>
      </c>
      <c r="B26" s="288">
        <v>24.8</v>
      </c>
      <c r="C26" s="295">
        <f t="shared" si="0"/>
        <v>2.48</v>
      </c>
      <c r="D26" s="382">
        <f t="shared" si="1"/>
        <v>8.8800000000000008</v>
      </c>
      <c r="E26" s="383" t="str">
        <f t="shared" si="2"/>
        <v/>
      </c>
      <c r="F26" s="289">
        <f t="shared" si="3"/>
        <v>0</v>
      </c>
      <c r="G26" s="282"/>
      <c r="H26" s="282"/>
      <c r="I26" s="282"/>
      <c r="J26" s="282"/>
    </row>
    <row r="27" spans="1:10" x14ac:dyDescent="0.35">
      <c r="A27" s="381">
        <v>41648</v>
      </c>
      <c r="B27" s="288">
        <v>34</v>
      </c>
      <c r="C27" s="295">
        <f t="shared" si="0"/>
        <v>2.5</v>
      </c>
      <c r="D27" s="382">
        <f t="shared" si="1"/>
        <v>11.38</v>
      </c>
      <c r="E27" s="383" t="str">
        <f t="shared" si="2"/>
        <v/>
      </c>
      <c r="F27" s="289">
        <f t="shared" si="3"/>
        <v>0</v>
      </c>
      <c r="G27" s="282"/>
      <c r="H27" s="282"/>
      <c r="I27" s="282"/>
      <c r="J27" s="282"/>
    </row>
    <row r="28" spans="1:10" x14ac:dyDescent="0.35">
      <c r="A28" s="381">
        <v>41649</v>
      </c>
      <c r="B28" s="288">
        <v>44.6</v>
      </c>
      <c r="C28" s="295">
        <f t="shared" si="0"/>
        <v>2.5</v>
      </c>
      <c r="D28" s="382">
        <f t="shared" si="1"/>
        <v>13.88</v>
      </c>
      <c r="E28" s="383" t="str">
        <f t="shared" si="2"/>
        <v/>
      </c>
      <c r="F28" s="289">
        <f t="shared" si="3"/>
        <v>0</v>
      </c>
      <c r="G28" s="282"/>
      <c r="H28" s="282"/>
      <c r="I28" s="282"/>
      <c r="J28" s="282"/>
    </row>
    <row r="29" spans="1:10" x14ac:dyDescent="0.35">
      <c r="A29" s="381">
        <v>41650</v>
      </c>
      <c r="B29" s="288">
        <v>14.4</v>
      </c>
      <c r="C29" s="295">
        <f t="shared" si="0"/>
        <v>1.44</v>
      </c>
      <c r="D29" s="382">
        <f t="shared" si="1"/>
        <v>15.32</v>
      </c>
      <c r="E29" s="383" t="str">
        <f t="shared" si="2"/>
        <v/>
      </c>
      <c r="F29" s="289">
        <f t="shared" si="3"/>
        <v>0</v>
      </c>
      <c r="G29" s="282"/>
      <c r="H29" s="282"/>
      <c r="I29" s="282"/>
      <c r="J29" s="282"/>
    </row>
    <row r="30" spans="1:10" x14ac:dyDescent="0.35">
      <c r="A30" s="381">
        <v>41651</v>
      </c>
      <c r="B30" s="288">
        <v>50.2</v>
      </c>
      <c r="C30" s="295">
        <f t="shared" si="0"/>
        <v>2.5</v>
      </c>
      <c r="D30" s="382">
        <f t="shared" si="1"/>
        <v>17.82</v>
      </c>
      <c r="E30" s="383" t="str">
        <f t="shared" si="2"/>
        <v/>
      </c>
      <c r="F30" s="289">
        <f t="shared" si="3"/>
        <v>0</v>
      </c>
      <c r="G30" s="282"/>
      <c r="H30" s="282"/>
      <c r="I30" s="282"/>
      <c r="J30" s="282"/>
    </row>
    <row r="31" spans="1:10" x14ac:dyDescent="0.35">
      <c r="A31" s="381">
        <v>41652</v>
      </c>
      <c r="B31" s="288">
        <v>9.6</v>
      </c>
      <c r="C31" s="295">
        <f t="shared" si="0"/>
        <v>0.96</v>
      </c>
      <c r="D31" s="382">
        <f t="shared" si="1"/>
        <v>18.78</v>
      </c>
      <c r="E31" s="383" t="str">
        <f t="shared" si="2"/>
        <v/>
      </c>
      <c r="F31" s="289">
        <f t="shared" si="3"/>
        <v>0</v>
      </c>
      <c r="G31" s="282"/>
      <c r="H31" s="282"/>
      <c r="I31" s="282"/>
      <c r="J31" s="282"/>
    </row>
    <row r="32" spans="1:10" x14ac:dyDescent="0.35">
      <c r="A32" s="381">
        <v>41653</v>
      </c>
      <c r="B32" s="288">
        <v>5.8</v>
      </c>
      <c r="C32" s="295">
        <f t="shared" si="0"/>
        <v>0.57999999999999996</v>
      </c>
      <c r="D32" s="382">
        <f t="shared" si="1"/>
        <v>19.36</v>
      </c>
      <c r="E32" s="383" t="str">
        <f t="shared" si="2"/>
        <v/>
      </c>
      <c r="F32" s="289">
        <f t="shared" si="3"/>
        <v>0</v>
      </c>
      <c r="G32" s="282"/>
      <c r="H32" s="282"/>
      <c r="I32" s="282"/>
      <c r="J32" s="282"/>
    </row>
    <row r="33" spans="1:10" x14ac:dyDescent="0.35">
      <c r="A33" s="381">
        <v>41654</v>
      </c>
      <c r="B33" s="288">
        <v>1.6</v>
      </c>
      <c r="C33" s="295">
        <f t="shared" si="0"/>
        <v>0.16</v>
      </c>
      <c r="D33" s="382">
        <f t="shared" si="1"/>
        <v>19.52</v>
      </c>
      <c r="E33" s="383" t="str">
        <f t="shared" si="2"/>
        <v/>
      </c>
      <c r="F33" s="289">
        <f t="shared" si="3"/>
        <v>0</v>
      </c>
      <c r="G33" s="282"/>
      <c r="H33" s="282"/>
      <c r="I33" s="282"/>
      <c r="J33" s="282"/>
    </row>
    <row r="34" spans="1:10" x14ac:dyDescent="0.35">
      <c r="A34" s="381">
        <v>41655</v>
      </c>
      <c r="B34" s="288">
        <v>0.8</v>
      </c>
      <c r="C34" s="295">
        <f t="shared" si="0"/>
        <v>0.08</v>
      </c>
      <c r="D34" s="382">
        <f t="shared" si="1"/>
        <v>19.599999999999998</v>
      </c>
      <c r="E34" s="383" t="str">
        <f t="shared" si="2"/>
        <v/>
      </c>
      <c r="F34" s="289">
        <f t="shared" si="3"/>
        <v>0</v>
      </c>
      <c r="G34" s="282"/>
      <c r="H34" s="282"/>
      <c r="I34" s="282"/>
      <c r="J34" s="282"/>
    </row>
    <row r="35" spans="1:10" x14ac:dyDescent="0.35">
      <c r="A35" s="381">
        <v>41656</v>
      </c>
      <c r="B35" s="288">
        <v>0</v>
      </c>
      <c r="C35" s="295">
        <f t="shared" si="0"/>
        <v>0</v>
      </c>
      <c r="D35" s="382">
        <f t="shared" si="1"/>
        <v>19.599999999999998</v>
      </c>
      <c r="E35" s="383" t="str">
        <f t="shared" si="2"/>
        <v/>
      </c>
      <c r="F35" s="289">
        <f t="shared" si="3"/>
        <v>0</v>
      </c>
      <c r="G35" s="282"/>
      <c r="H35" s="282"/>
      <c r="I35" s="282"/>
      <c r="J35" s="282"/>
    </row>
    <row r="36" spans="1:10" x14ac:dyDescent="0.35">
      <c r="A36" s="381">
        <v>41657</v>
      </c>
      <c r="B36" s="288">
        <v>2.6</v>
      </c>
      <c r="C36" s="295">
        <f t="shared" si="0"/>
        <v>0.26</v>
      </c>
      <c r="D36" s="382">
        <f t="shared" si="1"/>
        <v>19.86</v>
      </c>
      <c r="E36" s="383" t="str">
        <f t="shared" si="2"/>
        <v/>
      </c>
      <c r="F36" s="289">
        <f t="shared" si="3"/>
        <v>0</v>
      </c>
      <c r="G36" s="282"/>
      <c r="H36" s="282"/>
      <c r="I36" s="282"/>
      <c r="J36" s="282"/>
    </row>
    <row r="37" spans="1:10" x14ac:dyDescent="0.35">
      <c r="A37" s="381">
        <v>41658</v>
      </c>
      <c r="B37" s="288">
        <v>1</v>
      </c>
      <c r="C37" s="295">
        <f t="shared" si="0"/>
        <v>0.1</v>
      </c>
      <c r="D37" s="382">
        <f t="shared" si="1"/>
        <v>19.96</v>
      </c>
      <c r="E37" s="383" t="str">
        <f t="shared" si="2"/>
        <v/>
      </c>
      <c r="F37" s="289">
        <f t="shared" si="3"/>
        <v>0</v>
      </c>
      <c r="G37" s="282"/>
      <c r="H37" s="282"/>
      <c r="I37" s="282"/>
      <c r="J37" s="282"/>
    </row>
    <row r="38" spans="1:10" x14ac:dyDescent="0.35">
      <c r="A38" s="381">
        <v>41659</v>
      </c>
      <c r="B38" s="288">
        <v>0.6</v>
      </c>
      <c r="C38" s="295">
        <f t="shared" si="0"/>
        <v>0.06</v>
      </c>
      <c r="D38" s="382">
        <f t="shared" si="1"/>
        <v>20.02</v>
      </c>
      <c r="E38" s="383" t="str">
        <f t="shared" si="2"/>
        <v/>
      </c>
      <c r="F38" s="289">
        <f t="shared" si="3"/>
        <v>0</v>
      </c>
      <c r="G38" s="282"/>
      <c r="H38" s="282"/>
      <c r="I38" s="282"/>
      <c r="J38" s="282"/>
    </row>
    <row r="39" spans="1:10" x14ac:dyDescent="0.35">
      <c r="A39" s="381">
        <v>41660</v>
      </c>
      <c r="B39" s="288">
        <v>0.8</v>
      </c>
      <c r="C39" s="295">
        <f t="shared" si="0"/>
        <v>0.08</v>
      </c>
      <c r="D39" s="382">
        <f t="shared" si="1"/>
        <v>20.099999999999998</v>
      </c>
      <c r="E39" s="383" t="str">
        <f t="shared" si="2"/>
        <v/>
      </c>
      <c r="F39" s="289">
        <f t="shared" si="3"/>
        <v>0</v>
      </c>
      <c r="G39" s="282"/>
      <c r="H39" s="282"/>
      <c r="I39" s="282"/>
      <c r="J39" s="282"/>
    </row>
    <row r="40" spans="1:10" x14ac:dyDescent="0.35">
      <c r="A40" s="381">
        <v>41661</v>
      </c>
      <c r="B40" s="288">
        <v>0.6</v>
      </c>
      <c r="C40" s="295">
        <f t="shared" si="0"/>
        <v>0.06</v>
      </c>
      <c r="D40" s="382">
        <f t="shared" si="1"/>
        <v>20.159999999999997</v>
      </c>
      <c r="E40" s="383" t="str">
        <f t="shared" si="2"/>
        <v/>
      </c>
      <c r="F40" s="289">
        <f t="shared" si="3"/>
        <v>0</v>
      </c>
      <c r="G40" s="282"/>
      <c r="H40" s="282"/>
      <c r="I40" s="282"/>
      <c r="J40" s="282"/>
    </row>
    <row r="41" spans="1:10" x14ac:dyDescent="0.35">
      <c r="A41" s="381">
        <v>41662</v>
      </c>
      <c r="B41" s="288">
        <v>0</v>
      </c>
      <c r="C41" s="295">
        <f t="shared" si="0"/>
        <v>0</v>
      </c>
      <c r="D41" s="382">
        <f t="shared" si="1"/>
        <v>20.159999999999997</v>
      </c>
      <c r="E41" s="383" t="str">
        <f t="shared" si="2"/>
        <v/>
      </c>
      <c r="F41" s="289">
        <f t="shared" si="3"/>
        <v>0</v>
      </c>
      <c r="G41" s="282"/>
      <c r="H41" s="282"/>
      <c r="I41" s="282"/>
      <c r="J41" s="282"/>
    </row>
    <row r="42" spans="1:10" x14ac:dyDescent="0.35">
      <c r="A42" s="381">
        <v>41663</v>
      </c>
      <c r="B42" s="288">
        <v>0</v>
      </c>
      <c r="C42" s="295">
        <f t="shared" si="0"/>
        <v>0</v>
      </c>
      <c r="D42" s="382">
        <f t="shared" si="1"/>
        <v>20.159999999999997</v>
      </c>
      <c r="E42" s="383" t="str">
        <f t="shared" si="2"/>
        <v/>
      </c>
      <c r="F42" s="289">
        <f t="shared" si="3"/>
        <v>0</v>
      </c>
      <c r="G42" s="282"/>
      <c r="H42" s="282"/>
      <c r="I42" s="282"/>
      <c r="J42" s="282"/>
    </row>
    <row r="43" spans="1:10" x14ac:dyDescent="0.35">
      <c r="A43" s="381">
        <v>41664</v>
      </c>
      <c r="B43" s="288">
        <v>0</v>
      </c>
      <c r="C43" s="295">
        <f t="shared" si="0"/>
        <v>0</v>
      </c>
      <c r="D43" s="382">
        <f t="shared" si="1"/>
        <v>20.159999999999997</v>
      </c>
      <c r="E43" s="383" t="str">
        <f t="shared" si="2"/>
        <v/>
      </c>
      <c r="F43" s="289">
        <f t="shared" si="3"/>
        <v>0</v>
      </c>
      <c r="G43" s="282"/>
      <c r="H43" s="282"/>
      <c r="I43" s="282"/>
      <c r="J43" s="282"/>
    </row>
    <row r="44" spans="1:10" x14ac:dyDescent="0.35">
      <c r="A44" s="381">
        <v>41665</v>
      </c>
      <c r="B44" s="288">
        <v>0</v>
      </c>
      <c r="C44" s="295">
        <f t="shared" si="0"/>
        <v>0</v>
      </c>
      <c r="D44" s="382">
        <f t="shared" si="1"/>
        <v>20.159999999999997</v>
      </c>
      <c r="E44" s="383" t="str">
        <f t="shared" si="2"/>
        <v/>
      </c>
      <c r="F44" s="289">
        <f t="shared" si="3"/>
        <v>0</v>
      </c>
      <c r="G44" s="282"/>
      <c r="H44" s="282"/>
      <c r="I44" s="282"/>
      <c r="J44" s="282"/>
    </row>
    <row r="45" spans="1:10" x14ac:dyDescent="0.35">
      <c r="A45" s="381">
        <v>41666</v>
      </c>
      <c r="B45" s="288">
        <v>17.600000000000001</v>
      </c>
      <c r="C45" s="295">
        <f t="shared" si="0"/>
        <v>1.76</v>
      </c>
      <c r="D45" s="382">
        <f t="shared" si="1"/>
        <v>21.919999999999998</v>
      </c>
      <c r="E45" s="383" t="str">
        <f t="shared" si="2"/>
        <v/>
      </c>
      <c r="F45" s="289">
        <f t="shared" si="3"/>
        <v>0</v>
      </c>
      <c r="G45" s="282"/>
      <c r="H45" s="282"/>
      <c r="I45" s="282"/>
      <c r="J45" s="282"/>
    </row>
    <row r="46" spans="1:10" x14ac:dyDescent="0.35">
      <c r="A46" s="381">
        <v>41667</v>
      </c>
      <c r="B46" s="288">
        <v>0</v>
      </c>
      <c r="C46" s="295">
        <f t="shared" si="0"/>
        <v>0</v>
      </c>
      <c r="D46" s="382">
        <f t="shared" si="1"/>
        <v>21.919999999999998</v>
      </c>
      <c r="E46" s="383" t="str">
        <f t="shared" si="2"/>
        <v/>
      </c>
      <c r="F46" s="289">
        <f t="shared" si="3"/>
        <v>0</v>
      </c>
      <c r="G46" s="282"/>
      <c r="H46" s="282"/>
      <c r="I46" s="282"/>
      <c r="J46" s="282"/>
    </row>
    <row r="47" spans="1:10" x14ac:dyDescent="0.35">
      <c r="A47" s="381">
        <v>41668</v>
      </c>
      <c r="B47" s="288">
        <v>0</v>
      </c>
      <c r="C47" s="295">
        <f t="shared" si="0"/>
        <v>0</v>
      </c>
      <c r="D47" s="382">
        <f t="shared" si="1"/>
        <v>21.919999999999998</v>
      </c>
      <c r="E47" s="383" t="str">
        <f t="shared" si="2"/>
        <v/>
      </c>
      <c r="F47" s="289">
        <f t="shared" si="3"/>
        <v>0</v>
      </c>
      <c r="G47" s="282"/>
      <c r="H47" s="282"/>
      <c r="I47" s="282"/>
      <c r="J47" s="282"/>
    </row>
    <row r="48" spans="1:10" x14ac:dyDescent="0.35">
      <c r="A48" s="381">
        <v>41669</v>
      </c>
      <c r="B48" s="288">
        <v>0</v>
      </c>
      <c r="C48" s="295">
        <f t="shared" si="0"/>
        <v>0</v>
      </c>
      <c r="D48" s="382">
        <f t="shared" si="1"/>
        <v>21.919999999999998</v>
      </c>
      <c r="E48" s="383" t="str">
        <f t="shared" si="2"/>
        <v/>
      </c>
      <c r="F48" s="289">
        <f t="shared" si="3"/>
        <v>0</v>
      </c>
      <c r="G48" s="282"/>
      <c r="H48" s="282"/>
      <c r="I48" s="282"/>
      <c r="J48" s="282"/>
    </row>
    <row r="49" spans="1:10" x14ac:dyDescent="0.35">
      <c r="A49" s="381">
        <v>41670</v>
      </c>
      <c r="B49" s="288">
        <v>2.6</v>
      </c>
      <c r="C49" s="295">
        <f t="shared" si="0"/>
        <v>0.26</v>
      </c>
      <c r="D49" s="382">
        <f t="shared" si="1"/>
        <v>22.18</v>
      </c>
      <c r="E49" s="383" t="str">
        <f t="shared" si="2"/>
        <v/>
      </c>
      <c r="F49" s="289">
        <f t="shared" si="3"/>
        <v>0</v>
      </c>
      <c r="G49" s="282"/>
      <c r="H49" s="282"/>
      <c r="I49" s="282"/>
      <c r="J49" s="282"/>
    </row>
    <row r="50" spans="1:10" x14ac:dyDescent="0.35">
      <c r="A50" s="381">
        <v>41671</v>
      </c>
      <c r="B50" s="288">
        <v>2.6</v>
      </c>
      <c r="C50" s="295">
        <f t="shared" si="0"/>
        <v>0.26</v>
      </c>
      <c r="D50" s="382">
        <f t="shared" si="1"/>
        <v>22.44</v>
      </c>
      <c r="E50" s="383" t="str">
        <f t="shared" si="2"/>
        <v/>
      </c>
      <c r="F50" s="289">
        <f t="shared" si="3"/>
        <v>0</v>
      </c>
      <c r="G50" s="282"/>
      <c r="H50" s="282"/>
      <c r="I50" s="282"/>
      <c r="J50" s="282"/>
    </row>
    <row r="51" spans="1:10" x14ac:dyDescent="0.35">
      <c r="A51" s="381">
        <v>41672</v>
      </c>
      <c r="B51" s="288">
        <v>0</v>
      </c>
      <c r="C51" s="295">
        <f t="shared" si="0"/>
        <v>0</v>
      </c>
      <c r="D51" s="382">
        <f t="shared" si="1"/>
        <v>21.990000000000002</v>
      </c>
      <c r="E51" s="383" t="str">
        <f t="shared" si="2"/>
        <v/>
      </c>
      <c r="F51" s="289">
        <f t="shared" si="3"/>
        <v>0</v>
      </c>
      <c r="G51" s="282"/>
      <c r="H51" s="282"/>
      <c r="I51" s="282"/>
      <c r="J51" s="282"/>
    </row>
    <row r="52" spans="1:10" x14ac:dyDescent="0.35">
      <c r="A52" s="381">
        <v>41673</v>
      </c>
      <c r="B52" s="288">
        <v>0</v>
      </c>
      <c r="C52" s="295">
        <f t="shared" si="0"/>
        <v>0</v>
      </c>
      <c r="D52" s="382">
        <f t="shared" si="1"/>
        <v>21.540000000000003</v>
      </c>
      <c r="E52" s="383" t="str">
        <f t="shared" si="2"/>
        <v/>
      </c>
      <c r="F52" s="289">
        <f t="shared" si="3"/>
        <v>0</v>
      </c>
      <c r="G52" s="282"/>
      <c r="H52" s="282"/>
      <c r="I52" s="282"/>
      <c r="J52" s="282"/>
    </row>
    <row r="53" spans="1:10" x14ac:dyDescent="0.35">
      <c r="A53" s="381">
        <v>41674</v>
      </c>
      <c r="B53" s="288">
        <v>0</v>
      </c>
      <c r="C53" s="295">
        <f t="shared" si="0"/>
        <v>0</v>
      </c>
      <c r="D53" s="382">
        <f t="shared" si="1"/>
        <v>21.090000000000003</v>
      </c>
      <c r="E53" s="383" t="str">
        <f t="shared" si="2"/>
        <v/>
      </c>
      <c r="F53" s="289">
        <f t="shared" si="3"/>
        <v>0</v>
      </c>
      <c r="G53" s="282"/>
      <c r="H53" s="282"/>
      <c r="I53" s="282"/>
      <c r="J53" s="282"/>
    </row>
    <row r="54" spans="1:10" x14ac:dyDescent="0.35">
      <c r="A54" s="381">
        <v>41675</v>
      </c>
      <c r="B54" s="288">
        <v>0</v>
      </c>
      <c r="C54" s="295">
        <f t="shared" si="0"/>
        <v>0</v>
      </c>
      <c r="D54" s="382">
        <f t="shared" si="1"/>
        <v>20.640000000000004</v>
      </c>
      <c r="E54" s="383" t="str">
        <f t="shared" si="2"/>
        <v/>
      </c>
      <c r="F54" s="289">
        <f t="shared" si="3"/>
        <v>0</v>
      </c>
      <c r="G54" s="282"/>
      <c r="H54" s="282"/>
      <c r="I54" s="282"/>
      <c r="J54" s="282"/>
    </row>
    <row r="55" spans="1:10" x14ac:dyDescent="0.35">
      <c r="A55" s="381">
        <v>41676</v>
      </c>
      <c r="B55" s="288">
        <v>0</v>
      </c>
      <c r="C55" s="295">
        <f t="shared" si="0"/>
        <v>0</v>
      </c>
      <c r="D55" s="382">
        <f t="shared" si="1"/>
        <v>20.190000000000005</v>
      </c>
      <c r="E55" s="383" t="str">
        <f t="shared" si="2"/>
        <v/>
      </c>
      <c r="F55" s="289">
        <f t="shared" si="3"/>
        <v>0</v>
      </c>
      <c r="G55" s="282"/>
      <c r="H55" s="282"/>
      <c r="I55" s="282"/>
      <c r="J55" s="282"/>
    </row>
    <row r="56" spans="1:10" x14ac:dyDescent="0.35">
      <c r="A56" s="381">
        <v>41677</v>
      </c>
      <c r="B56" s="288">
        <v>0</v>
      </c>
      <c r="C56" s="295">
        <f t="shared" si="0"/>
        <v>0</v>
      </c>
      <c r="D56" s="382">
        <f t="shared" si="1"/>
        <v>19.740000000000006</v>
      </c>
      <c r="E56" s="383" t="str">
        <f t="shared" si="2"/>
        <v/>
      </c>
      <c r="F56" s="289">
        <f t="shared" si="3"/>
        <v>0</v>
      </c>
      <c r="G56" s="282"/>
      <c r="H56" s="282"/>
      <c r="I56" s="282"/>
      <c r="J56" s="282"/>
    </row>
    <row r="57" spans="1:10" x14ac:dyDescent="0.35">
      <c r="A57" s="381">
        <v>41678</v>
      </c>
      <c r="B57" s="288">
        <v>0</v>
      </c>
      <c r="C57" s="295">
        <f t="shared" si="0"/>
        <v>0</v>
      </c>
      <c r="D57" s="382">
        <f t="shared" si="1"/>
        <v>19.290000000000006</v>
      </c>
      <c r="E57" s="383" t="str">
        <f t="shared" si="2"/>
        <v/>
      </c>
      <c r="F57" s="289">
        <f t="shared" si="3"/>
        <v>0</v>
      </c>
      <c r="G57" s="282"/>
      <c r="H57" s="282"/>
      <c r="I57" s="282"/>
      <c r="J57" s="282"/>
    </row>
    <row r="58" spans="1:10" x14ac:dyDescent="0.35">
      <c r="A58" s="381">
        <v>41679</v>
      </c>
      <c r="B58" s="288">
        <v>12.2</v>
      </c>
      <c r="C58" s="295">
        <f t="shared" si="0"/>
        <v>1.22</v>
      </c>
      <c r="D58" s="382">
        <f t="shared" si="1"/>
        <v>20.060000000000006</v>
      </c>
      <c r="E58" s="383" t="str">
        <f t="shared" si="2"/>
        <v/>
      </c>
      <c r="F58" s="289">
        <f t="shared" si="3"/>
        <v>0</v>
      </c>
      <c r="G58" s="282"/>
      <c r="H58" s="282"/>
      <c r="I58" s="282"/>
      <c r="J58" s="282"/>
    </row>
    <row r="59" spans="1:10" x14ac:dyDescent="0.35">
      <c r="A59" s="381">
        <v>41680</v>
      </c>
      <c r="B59" s="288">
        <v>13.4</v>
      </c>
      <c r="C59" s="295">
        <f t="shared" si="0"/>
        <v>1.34</v>
      </c>
      <c r="D59" s="382">
        <f t="shared" si="1"/>
        <v>20.950000000000006</v>
      </c>
      <c r="E59" s="383" t="str">
        <f t="shared" si="2"/>
        <v/>
      </c>
      <c r="F59" s="289">
        <f t="shared" si="3"/>
        <v>0</v>
      </c>
      <c r="G59" s="282"/>
      <c r="H59" s="282"/>
      <c r="I59" s="282"/>
      <c r="J59" s="282"/>
    </row>
    <row r="60" spans="1:10" x14ac:dyDescent="0.35">
      <c r="A60" s="381">
        <v>41681</v>
      </c>
      <c r="B60" s="288">
        <v>46.6</v>
      </c>
      <c r="C60" s="295">
        <f t="shared" si="0"/>
        <v>2.5</v>
      </c>
      <c r="D60" s="382">
        <f t="shared" si="1"/>
        <v>23.000000000000007</v>
      </c>
      <c r="E60" s="383" t="str">
        <f t="shared" si="2"/>
        <v/>
      </c>
      <c r="F60" s="289">
        <f t="shared" si="3"/>
        <v>0</v>
      </c>
      <c r="G60" s="282"/>
      <c r="H60" s="282"/>
      <c r="I60" s="282"/>
      <c r="J60" s="282"/>
    </row>
    <row r="61" spans="1:10" x14ac:dyDescent="0.35">
      <c r="A61" s="381">
        <v>41682</v>
      </c>
      <c r="B61" s="288">
        <v>16.8</v>
      </c>
      <c r="C61" s="295">
        <f t="shared" si="0"/>
        <v>1.6800000000000002</v>
      </c>
      <c r="D61" s="382">
        <f t="shared" si="1"/>
        <v>24.230000000000008</v>
      </c>
      <c r="E61" s="383" t="str">
        <f t="shared" si="2"/>
        <v/>
      </c>
      <c r="F61" s="289">
        <f t="shared" si="3"/>
        <v>0</v>
      </c>
      <c r="G61" s="282"/>
      <c r="H61" s="282"/>
      <c r="I61" s="282"/>
      <c r="J61" s="282"/>
    </row>
    <row r="62" spans="1:10" x14ac:dyDescent="0.35">
      <c r="A62" s="381">
        <v>41683</v>
      </c>
      <c r="B62" s="288">
        <v>15.6</v>
      </c>
      <c r="C62" s="295">
        <f t="shared" si="0"/>
        <v>1.5599999999999998</v>
      </c>
      <c r="D62" s="382">
        <f t="shared" si="1"/>
        <v>25.340000000000007</v>
      </c>
      <c r="E62" s="383" t="str">
        <f t="shared" si="2"/>
        <v/>
      </c>
      <c r="F62" s="289">
        <f t="shared" si="3"/>
        <v>0</v>
      </c>
      <c r="G62" s="282"/>
      <c r="H62" s="282"/>
      <c r="I62" s="282"/>
      <c r="J62" s="282"/>
    </row>
    <row r="63" spans="1:10" x14ac:dyDescent="0.35">
      <c r="A63" s="381">
        <v>41684</v>
      </c>
      <c r="B63" s="288">
        <v>3</v>
      </c>
      <c r="C63" s="295">
        <f t="shared" si="0"/>
        <v>0.3</v>
      </c>
      <c r="D63" s="382">
        <f t="shared" si="1"/>
        <v>25.190000000000008</v>
      </c>
      <c r="E63" s="383" t="str">
        <f t="shared" si="2"/>
        <v/>
      </c>
      <c r="F63" s="289">
        <f t="shared" si="3"/>
        <v>0</v>
      </c>
      <c r="G63" s="282"/>
      <c r="H63" s="282"/>
      <c r="I63" s="282"/>
      <c r="J63" s="282"/>
    </row>
    <row r="64" spans="1:10" x14ac:dyDescent="0.35">
      <c r="A64" s="381">
        <v>41685</v>
      </c>
      <c r="B64" s="288">
        <v>11.6</v>
      </c>
      <c r="C64" s="295">
        <f t="shared" si="0"/>
        <v>1.1599999999999999</v>
      </c>
      <c r="D64" s="382">
        <f t="shared" si="1"/>
        <v>25.900000000000009</v>
      </c>
      <c r="E64" s="383" t="str">
        <f t="shared" si="2"/>
        <v/>
      </c>
      <c r="F64" s="289">
        <f t="shared" si="3"/>
        <v>0</v>
      </c>
      <c r="G64" s="282"/>
      <c r="H64" s="282"/>
      <c r="I64" s="282"/>
      <c r="J64" s="282"/>
    </row>
    <row r="65" spans="1:10" x14ac:dyDescent="0.35">
      <c r="A65" s="381">
        <v>41686</v>
      </c>
      <c r="B65" s="288">
        <v>19</v>
      </c>
      <c r="C65" s="295">
        <f t="shared" si="0"/>
        <v>1.9</v>
      </c>
      <c r="D65" s="382">
        <f t="shared" si="1"/>
        <v>27.350000000000009</v>
      </c>
      <c r="E65" s="383" t="str">
        <f t="shared" si="2"/>
        <v/>
      </c>
      <c r="F65" s="289">
        <f t="shared" si="3"/>
        <v>0</v>
      </c>
      <c r="G65" s="282"/>
      <c r="H65" s="282"/>
      <c r="I65" s="282"/>
      <c r="J65" s="282"/>
    </row>
    <row r="66" spans="1:10" x14ac:dyDescent="0.35">
      <c r="A66" s="381">
        <v>41687</v>
      </c>
      <c r="B66" s="288">
        <v>9.1999999999999993</v>
      </c>
      <c r="C66" s="295">
        <f t="shared" si="0"/>
        <v>0.91999999999999993</v>
      </c>
      <c r="D66" s="382">
        <f t="shared" si="1"/>
        <v>27.820000000000011</v>
      </c>
      <c r="E66" s="383" t="str">
        <f t="shared" si="2"/>
        <v/>
      </c>
      <c r="F66" s="289">
        <f t="shared" si="3"/>
        <v>0</v>
      </c>
      <c r="G66" s="282"/>
      <c r="H66" s="282"/>
      <c r="I66" s="282"/>
      <c r="J66" s="282"/>
    </row>
    <row r="67" spans="1:10" x14ac:dyDescent="0.35">
      <c r="A67" s="381">
        <v>41688</v>
      </c>
      <c r="B67" s="288">
        <v>12.6</v>
      </c>
      <c r="C67" s="295">
        <f t="shared" si="0"/>
        <v>1.26</v>
      </c>
      <c r="D67" s="382">
        <f t="shared" si="1"/>
        <v>28.630000000000013</v>
      </c>
      <c r="E67" s="383" t="str">
        <f t="shared" si="2"/>
        <v/>
      </c>
      <c r="F67" s="289">
        <f t="shared" si="3"/>
        <v>0</v>
      </c>
      <c r="G67" s="282"/>
      <c r="H67" s="282"/>
      <c r="I67" s="282"/>
      <c r="J67" s="282"/>
    </row>
    <row r="68" spans="1:10" x14ac:dyDescent="0.35">
      <c r="A68" s="381">
        <v>41689</v>
      </c>
      <c r="B68" s="288">
        <v>21.8</v>
      </c>
      <c r="C68" s="295">
        <f t="shared" si="0"/>
        <v>2.1800000000000002</v>
      </c>
      <c r="D68" s="382">
        <f t="shared" si="1"/>
        <v>30.360000000000014</v>
      </c>
      <c r="E68" s="383" t="str">
        <f t="shared" si="2"/>
        <v/>
      </c>
      <c r="F68" s="289">
        <f t="shared" si="3"/>
        <v>0</v>
      </c>
      <c r="G68" s="282"/>
      <c r="H68" s="282"/>
      <c r="I68" s="282"/>
      <c r="J68" s="282"/>
    </row>
    <row r="69" spans="1:10" x14ac:dyDescent="0.35">
      <c r="A69" s="381">
        <v>41690</v>
      </c>
      <c r="B69" s="288">
        <v>2.4</v>
      </c>
      <c r="C69" s="295">
        <f t="shared" si="0"/>
        <v>0.24</v>
      </c>
      <c r="D69" s="382">
        <f t="shared" si="1"/>
        <v>30.150000000000013</v>
      </c>
      <c r="E69" s="383" t="str">
        <f t="shared" si="2"/>
        <v/>
      </c>
      <c r="F69" s="289">
        <f t="shared" si="3"/>
        <v>0</v>
      </c>
      <c r="G69" s="282"/>
      <c r="H69" s="282"/>
      <c r="I69" s="282"/>
      <c r="J69" s="282"/>
    </row>
    <row r="70" spans="1:10" x14ac:dyDescent="0.35">
      <c r="A70" s="381">
        <v>41691</v>
      </c>
      <c r="B70" s="288">
        <v>0.8</v>
      </c>
      <c r="C70" s="295">
        <f t="shared" si="0"/>
        <v>0.08</v>
      </c>
      <c r="D70" s="382">
        <f t="shared" si="1"/>
        <v>29.780000000000012</v>
      </c>
      <c r="E70" s="383" t="str">
        <f t="shared" si="2"/>
        <v/>
      </c>
      <c r="F70" s="289">
        <f t="shared" si="3"/>
        <v>0</v>
      </c>
      <c r="G70" s="282"/>
      <c r="H70" s="282"/>
      <c r="I70" s="282"/>
      <c r="J70" s="282"/>
    </row>
    <row r="71" spans="1:10" x14ac:dyDescent="0.35">
      <c r="A71" s="381">
        <v>41692</v>
      </c>
      <c r="B71" s="288">
        <v>4.8</v>
      </c>
      <c r="C71" s="295">
        <f t="shared" si="0"/>
        <v>0.48</v>
      </c>
      <c r="D71" s="382">
        <f t="shared" si="1"/>
        <v>29.810000000000013</v>
      </c>
      <c r="E71" s="383" t="str">
        <f t="shared" si="2"/>
        <v/>
      </c>
      <c r="F71" s="289">
        <f t="shared" si="3"/>
        <v>0</v>
      </c>
      <c r="G71" s="282"/>
      <c r="H71" s="282"/>
      <c r="I71" s="282"/>
      <c r="J71" s="282"/>
    </row>
    <row r="72" spans="1:10" x14ac:dyDescent="0.35">
      <c r="A72" s="381">
        <v>41693</v>
      </c>
      <c r="B72" s="288">
        <v>14.6</v>
      </c>
      <c r="C72" s="295">
        <f t="shared" si="0"/>
        <v>1.46</v>
      </c>
      <c r="D72" s="382">
        <f t="shared" si="1"/>
        <v>30.820000000000014</v>
      </c>
      <c r="E72" s="383" t="str">
        <f t="shared" si="2"/>
        <v/>
      </c>
      <c r="F72" s="289">
        <f t="shared" si="3"/>
        <v>0</v>
      </c>
      <c r="G72" s="282"/>
      <c r="H72" s="282"/>
      <c r="I72" s="282"/>
      <c r="J72" s="282"/>
    </row>
    <row r="73" spans="1:10" x14ac:dyDescent="0.35">
      <c r="A73" s="381">
        <v>41694</v>
      </c>
      <c r="B73" s="288">
        <v>6.8</v>
      </c>
      <c r="C73" s="295">
        <f t="shared" si="0"/>
        <v>0.67999999999999994</v>
      </c>
      <c r="D73" s="382">
        <f t="shared" si="1"/>
        <v>31.050000000000015</v>
      </c>
      <c r="E73" s="383" t="str">
        <f t="shared" si="2"/>
        <v/>
      </c>
      <c r="F73" s="289">
        <f t="shared" si="3"/>
        <v>0</v>
      </c>
      <c r="G73" s="282"/>
      <c r="H73" s="282"/>
      <c r="I73" s="282"/>
      <c r="J73" s="282"/>
    </row>
    <row r="74" spans="1:10" x14ac:dyDescent="0.35">
      <c r="A74" s="381">
        <v>41695</v>
      </c>
      <c r="B74" s="288">
        <v>0</v>
      </c>
      <c r="C74" s="295">
        <f t="shared" si="0"/>
        <v>0</v>
      </c>
      <c r="D74" s="382">
        <f t="shared" si="1"/>
        <v>30.600000000000016</v>
      </c>
      <c r="E74" s="383" t="str">
        <f t="shared" si="2"/>
        <v/>
      </c>
      <c r="F74" s="289">
        <f t="shared" si="3"/>
        <v>0</v>
      </c>
      <c r="G74" s="282"/>
      <c r="H74" s="282"/>
      <c r="I74" s="282"/>
      <c r="J74" s="282"/>
    </row>
    <row r="75" spans="1:10" x14ac:dyDescent="0.35">
      <c r="A75" s="381">
        <v>41696</v>
      </c>
      <c r="B75" s="288">
        <v>0.8</v>
      </c>
      <c r="C75" s="295">
        <f t="shared" si="0"/>
        <v>0.08</v>
      </c>
      <c r="D75" s="382">
        <f t="shared" si="1"/>
        <v>30.230000000000015</v>
      </c>
      <c r="E75" s="383" t="str">
        <f t="shared" si="2"/>
        <v/>
      </c>
      <c r="F75" s="289">
        <f t="shared" si="3"/>
        <v>0</v>
      </c>
      <c r="G75" s="282"/>
      <c r="H75" s="282"/>
      <c r="I75" s="282"/>
      <c r="J75" s="282"/>
    </row>
    <row r="76" spans="1:10" x14ac:dyDescent="0.35">
      <c r="A76" s="381">
        <v>41697</v>
      </c>
      <c r="B76" s="288">
        <v>0</v>
      </c>
      <c r="C76" s="295">
        <f t="shared" si="0"/>
        <v>0</v>
      </c>
      <c r="D76" s="382">
        <f t="shared" si="1"/>
        <v>29.780000000000015</v>
      </c>
      <c r="E76" s="383" t="str">
        <f t="shared" si="2"/>
        <v/>
      </c>
      <c r="F76" s="289">
        <f t="shared" si="3"/>
        <v>0</v>
      </c>
      <c r="G76" s="282"/>
      <c r="H76" s="282"/>
      <c r="I76" s="282"/>
      <c r="J76" s="282"/>
    </row>
    <row r="77" spans="1:10" x14ac:dyDescent="0.35">
      <c r="A77" s="381">
        <v>41698</v>
      </c>
      <c r="B77" s="288">
        <v>0.4</v>
      </c>
      <c r="C77" s="295">
        <f t="shared" si="0"/>
        <v>0.04</v>
      </c>
      <c r="D77" s="382">
        <f t="shared" si="1"/>
        <v>29.370000000000015</v>
      </c>
      <c r="E77" s="383" t="str">
        <f t="shared" si="2"/>
        <v/>
      </c>
      <c r="F77" s="289">
        <f t="shared" si="3"/>
        <v>0</v>
      </c>
      <c r="G77" s="282"/>
      <c r="H77" s="282"/>
      <c r="I77" s="282"/>
      <c r="J77" s="282"/>
    </row>
    <row r="78" spans="1:10" x14ac:dyDescent="0.35">
      <c r="A78" s="381">
        <v>41699</v>
      </c>
      <c r="B78" s="288">
        <v>2</v>
      </c>
      <c r="C78" s="295">
        <f t="shared" si="0"/>
        <v>0.2</v>
      </c>
      <c r="D78" s="382">
        <f t="shared" si="1"/>
        <v>29.120000000000015</v>
      </c>
      <c r="E78" s="383" t="str">
        <f t="shared" si="2"/>
        <v/>
      </c>
      <c r="F78" s="289">
        <f t="shared" si="3"/>
        <v>0</v>
      </c>
      <c r="G78" s="282"/>
      <c r="H78" s="282"/>
      <c r="I78" s="282"/>
      <c r="J78" s="282"/>
    </row>
    <row r="79" spans="1:10" x14ac:dyDescent="0.35">
      <c r="A79" s="381">
        <v>41700</v>
      </c>
      <c r="B79" s="288">
        <v>19</v>
      </c>
      <c r="C79" s="295">
        <f t="shared" si="0"/>
        <v>1.9</v>
      </c>
      <c r="D79" s="382">
        <f t="shared" si="1"/>
        <v>30.570000000000014</v>
      </c>
      <c r="E79" s="383" t="str">
        <f t="shared" si="2"/>
        <v/>
      </c>
      <c r="F79" s="289">
        <f t="shared" si="3"/>
        <v>0</v>
      </c>
      <c r="G79" s="282"/>
      <c r="H79" s="282"/>
      <c r="I79" s="282"/>
      <c r="J79" s="282"/>
    </row>
    <row r="80" spans="1:10" x14ac:dyDescent="0.35">
      <c r="A80" s="381">
        <v>41701</v>
      </c>
      <c r="B80" s="288">
        <v>1</v>
      </c>
      <c r="C80" s="295">
        <f t="shared" si="0"/>
        <v>0.1</v>
      </c>
      <c r="D80" s="382">
        <f t="shared" si="1"/>
        <v>30.220000000000017</v>
      </c>
      <c r="E80" s="383" t="str">
        <f t="shared" si="2"/>
        <v/>
      </c>
      <c r="F80" s="289">
        <f t="shared" si="3"/>
        <v>0</v>
      </c>
      <c r="G80" s="282"/>
      <c r="H80" s="282"/>
      <c r="I80" s="282"/>
      <c r="J80" s="282"/>
    </row>
    <row r="81" spans="1:10" x14ac:dyDescent="0.35">
      <c r="A81" s="381">
        <v>41702</v>
      </c>
      <c r="B81" s="288">
        <v>2.4</v>
      </c>
      <c r="C81" s="295">
        <f t="shared" si="0"/>
        <v>0.24</v>
      </c>
      <c r="D81" s="382">
        <f t="shared" si="1"/>
        <v>30.010000000000016</v>
      </c>
      <c r="E81" s="383" t="str">
        <f t="shared" si="2"/>
        <v/>
      </c>
      <c r="F81" s="289">
        <f t="shared" si="3"/>
        <v>0</v>
      </c>
      <c r="G81" s="282"/>
      <c r="H81" s="282"/>
      <c r="I81" s="282"/>
      <c r="J81" s="282"/>
    </row>
    <row r="82" spans="1:10" x14ac:dyDescent="0.35">
      <c r="A82" s="381">
        <v>41703</v>
      </c>
      <c r="B82" s="288">
        <v>23.8</v>
      </c>
      <c r="C82" s="295">
        <f t="shared" si="0"/>
        <v>2.3800000000000003</v>
      </c>
      <c r="D82" s="382">
        <f t="shared" si="1"/>
        <v>31.940000000000015</v>
      </c>
      <c r="E82" s="383" t="str">
        <f t="shared" si="2"/>
        <v/>
      </c>
      <c r="F82" s="289">
        <f t="shared" si="3"/>
        <v>0</v>
      </c>
      <c r="G82" s="282"/>
      <c r="H82" s="282"/>
      <c r="I82" s="282"/>
      <c r="J82" s="282"/>
    </row>
    <row r="83" spans="1:10" x14ac:dyDescent="0.35">
      <c r="A83" s="381">
        <v>41704</v>
      </c>
      <c r="B83" s="288">
        <v>8.6</v>
      </c>
      <c r="C83" s="295">
        <f t="shared" si="0"/>
        <v>0.86</v>
      </c>
      <c r="D83" s="382">
        <f t="shared" si="1"/>
        <v>32.350000000000016</v>
      </c>
      <c r="E83" s="383" t="str">
        <f t="shared" si="2"/>
        <v/>
      </c>
      <c r="F83" s="289">
        <f t="shared" si="3"/>
        <v>0</v>
      </c>
      <c r="G83" s="282"/>
      <c r="H83" s="282"/>
      <c r="I83" s="282"/>
      <c r="J83" s="282"/>
    </row>
    <row r="84" spans="1:10" x14ac:dyDescent="0.35">
      <c r="A84" s="381">
        <v>41705</v>
      </c>
      <c r="B84" s="288">
        <v>34</v>
      </c>
      <c r="C84" s="295">
        <f t="shared" ref="C84:C147" si="4">IF((B84/1000)*$B$2&gt;$B$3,$B$3,(B84/1000)*$B$2)</f>
        <v>2.5</v>
      </c>
      <c r="D84" s="382">
        <f t="shared" ref="D84:D147" si="5">IF(A83&gt;=DATEVALUE("2014/02/01"),MAX(MIN(D83+C84-($B$6/1000),$B$4),0),MAX(MIN(D83+C84,$B$4)))</f>
        <v>34.400000000000013</v>
      </c>
      <c r="E84" s="383" t="str">
        <f t="shared" ref="E84:E147" si="6">IF(D84=0,1,"")</f>
        <v/>
      </c>
      <c r="F84" s="289">
        <f t="shared" ref="F84:F147" si="7">IF(D84=0,1,0)</f>
        <v>0</v>
      </c>
      <c r="G84" s="282"/>
      <c r="H84" s="282"/>
      <c r="I84" s="282"/>
      <c r="J84" s="282"/>
    </row>
    <row r="85" spans="1:10" x14ac:dyDescent="0.35">
      <c r="A85" s="381">
        <v>41706</v>
      </c>
      <c r="B85" s="288">
        <v>52.4</v>
      </c>
      <c r="C85" s="295">
        <f t="shared" si="4"/>
        <v>2.5</v>
      </c>
      <c r="D85" s="382">
        <f t="shared" si="5"/>
        <v>35</v>
      </c>
      <c r="E85" s="383" t="str">
        <f t="shared" si="6"/>
        <v/>
      </c>
      <c r="F85" s="289">
        <f t="shared" si="7"/>
        <v>0</v>
      </c>
      <c r="G85" s="282"/>
      <c r="H85" s="282"/>
      <c r="I85" s="282"/>
      <c r="J85" s="282"/>
    </row>
    <row r="86" spans="1:10" x14ac:dyDescent="0.35">
      <c r="A86" s="381">
        <v>41707</v>
      </c>
      <c r="B86" s="288">
        <v>10.6</v>
      </c>
      <c r="C86" s="295">
        <f t="shared" si="4"/>
        <v>1.06</v>
      </c>
      <c r="D86" s="382">
        <f t="shared" si="5"/>
        <v>35</v>
      </c>
      <c r="E86" s="383" t="str">
        <f t="shared" si="6"/>
        <v/>
      </c>
      <c r="F86" s="289">
        <f t="shared" si="7"/>
        <v>0</v>
      </c>
      <c r="G86" s="282"/>
      <c r="H86" s="282"/>
      <c r="I86" s="282"/>
      <c r="J86" s="282"/>
    </row>
    <row r="87" spans="1:10" x14ac:dyDescent="0.35">
      <c r="A87" s="381">
        <v>41708</v>
      </c>
      <c r="B87" s="288">
        <v>2.4</v>
      </c>
      <c r="C87" s="295">
        <f t="shared" si="4"/>
        <v>0.24</v>
      </c>
      <c r="D87" s="382">
        <f t="shared" si="5"/>
        <v>34.79</v>
      </c>
      <c r="E87" s="383" t="str">
        <f t="shared" si="6"/>
        <v/>
      </c>
      <c r="F87" s="289">
        <f t="shared" si="7"/>
        <v>0</v>
      </c>
      <c r="G87" s="282"/>
      <c r="H87" s="282"/>
      <c r="I87" s="282"/>
      <c r="J87" s="282"/>
    </row>
    <row r="88" spans="1:10" x14ac:dyDescent="0.35">
      <c r="A88" s="381">
        <v>41709</v>
      </c>
      <c r="B88" s="288">
        <v>0</v>
      </c>
      <c r="C88" s="295">
        <f t="shared" si="4"/>
        <v>0</v>
      </c>
      <c r="D88" s="382">
        <f t="shared" si="5"/>
        <v>34.339999999999996</v>
      </c>
      <c r="E88" s="383" t="str">
        <f t="shared" si="6"/>
        <v/>
      </c>
      <c r="F88" s="289">
        <f t="shared" si="7"/>
        <v>0</v>
      </c>
      <c r="G88" s="282"/>
      <c r="H88" s="282"/>
      <c r="I88" s="282"/>
      <c r="J88" s="282"/>
    </row>
    <row r="89" spans="1:10" x14ac:dyDescent="0.35">
      <c r="A89" s="381">
        <v>41710</v>
      </c>
      <c r="B89" s="288">
        <v>2.8</v>
      </c>
      <c r="C89" s="295">
        <f t="shared" si="4"/>
        <v>0.27999999999999997</v>
      </c>
      <c r="D89" s="382">
        <f t="shared" si="5"/>
        <v>34.169999999999995</v>
      </c>
      <c r="E89" s="383" t="str">
        <f t="shared" si="6"/>
        <v/>
      </c>
      <c r="F89" s="289">
        <f t="shared" si="7"/>
        <v>0</v>
      </c>
      <c r="G89" s="282"/>
      <c r="H89" s="282"/>
      <c r="I89" s="282"/>
      <c r="J89" s="282"/>
    </row>
    <row r="90" spans="1:10" x14ac:dyDescent="0.35">
      <c r="A90" s="381">
        <v>41711</v>
      </c>
      <c r="B90" s="288">
        <v>20.2</v>
      </c>
      <c r="C90" s="295">
        <f t="shared" si="4"/>
        <v>2.02</v>
      </c>
      <c r="D90" s="382">
        <f t="shared" si="5"/>
        <v>35</v>
      </c>
      <c r="E90" s="383" t="str">
        <f t="shared" si="6"/>
        <v/>
      </c>
      <c r="F90" s="289">
        <f t="shared" si="7"/>
        <v>0</v>
      </c>
      <c r="G90" s="282"/>
      <c r="H90" s="282"/>
      <c r="I90" s="282"/>
      <c r="J90" s="282"/>
    </row>
    <row r="91" spans="1:10" x14ac:dyDescent="0.35">
      <c r="A91" s="381">
        <v>41712</v>
      </c>
      <c r="B91" s="288">
        <v>13.8</v>
      </c>
      <c r="C91" s="295">
        <f t="shared" si="4"/>
        <v>1.3800000000000001</v>
      </c>
      <c r="D91" s="382">
        <f t="shared" si="5"/>
        <v>35</v>
      </c>
      <c r="E91" s="383" t="str">
        <f t="shared" si="6"/>
        <v/>
      </c>
      <c r="F91" s="289">
        <f t="shared" si="7"/>
        <v>0</v>
      </c>
      <c r="G91" s="282"/>
      <c r="H91" s="282"/>
      <c r="I91" s="282"/>
      <c r="J91" s="282"/>
    </row>
    <row r="92" spans="1:10" x14ac:dyDescent="0.35">
      <c r="A92" s="381">
        <v>41713</v>
      </c>
      <c r="B92" s="288">
        <v>22.8</v>
      </c>
      <c r="C92" s="295">
        <f t="shared" si="4"/>
        <v>2.2800000000000002</v>
      </c>
      <c r="D92" s="382">
        <f t="shared" si="5"/>
        <v>35</v>
      </c>
      <c r="E92" s="383" t="str">
        <f t="shared" si="6"/>
        <v/>
      </c>
      <c r="F92" s="289">
        <f t="shared" si="7"/>
        <v>0</v>
      </c>
      <c r="G92" s="282"/>
      <c r="H92" s="282"/>
      <c r="I92" s="282"/>
      <c r="J92" s="282"/>
    </row>
    <row r="93" spans="1:10" x14ac:dyDescent="0.35">
      <c r="A93" s="381">
        <v>41714</v>
      </c>
      <c r="B93" s="288">
        <v>5.4</v>
      </c>
      <c r="C93" s="295">
        <f t="shared" si="4"/>
        <v>0.54</v>
      </c>
      <c r="D93" s="382">
        <f t="shared" si="5"/>
        <v>35</v>
      </c>
      <c r="E93" s="383" t="str">
        <f t="shared" si="6"/>
        <v/>
      </c>
      <c r="F93" s="289">
        <f t="shared" si="7"/>
        <v>0</v>
      </c>
      <c r="G93" s="282"/>
      <c r="H93" s="282"/>
      <c r="I93" s="282"/>
      <c r="J93" s="282"/>
    </row>
    <row r="94" spans="1:10" x14ac:dyDescent="0.35">
      <c r="A94" s="381">
        <v>41715</v>
      </c>
      <c r="B94" s="288">
        <v>0.4</v>
      </c>
      <c r="C94" s="295">
        <f t="shared" si="4"/>
        <v>0.04</v>
      </c>
      <c r="D94" s="382">
        <f t="shared" si="5"/>
        <v>34.589999999999996</v>
      </c>
      <c r="E94" s="383" t="str">
        <f t="shared" si="6"/>
        <v/>
      </c>
      <c r="F94" s="289">
        <f t="shared" si="7"/>
        <v>0</v>
      </c>
      <c r="G94" s="282"/>
      <c r="H94" s="282"/>
      <c r="I94" s="282"/>
      <c r="J94" s="282"/>
    </row>
    <row r="95" spans="1:10" x14ac:dyDescent="0.35">
      <c r="A95" s="381">
        <v>41716</v>
      </c>
      <c r="B95" s="288">
        <v>31</v>
      </c>
      <c r="C95" s="295">
        <f t="shared" si="4"/>
        <v>2.5</v>
      </c>
      <c r="D95" s="382">
        <f t="shared" si="5"/>
        <v>35</v>
      </c>
      <c r="E95" s="383" t="str">
        <f t="shared" si="6"/>
        <v/>
      </c>
      <c r="F95" s="289">
        <f t="shared" si="7"/>
        <v>0</v>
      </c>
      <c r="G95" s="282"/>
      <c r="H95" s="282"/>
      <c r="I95" s="282"/>
      <c r="J95" s="282"/>
    </row>
    <row r="96" spans="1:10" x14ac:dyDescent="0.35">
      <c r="A96" s="381">
        <v>41717</v>
      </c>
      <c r="B96" s="288">
        <v>1.6</v>
      </c>
      <c r="C96" s="295">
        <f t="shared" si="4"/>
        <v>0.16</v>
      </c>
      <c r="D96" s="382">
        <f t="shared" si="5"/>
        <v>34.709999999999994</v>
      </c>
      <c r="E96" s="383" t="str">
        <f t="shared" si="6"/>
        <v/>
      </c>
      <c r="F96" s="289">
        <f t="shared" si="7"/>
        <v>0</v>
      </c>
      <c r="G96" s="282"/>
      <c r="H96" s="282"/>
      <c r="I96" s="282"/>
      <c r="J96" s="282"/>
    </row>
    <row r="97" spans="1:10" x14ac:dyDescent="0.35">
      <c r="A97" s="381">
        <v>41718</v>
      </c>
      <c r="B97" s="288">
        <v>1.6</v>
      </c>
      <c r="C97" s="295">
        <f t="shared" si="4"/>
        <v>0.16</v>
      </c>
      <c r="D97" s="382">
        <f t="shared" si="5"/>
        <v>34.419999999999987</v>
      </c>
      <c r="E97" s="383" t="str">
        <f t="shared" si="6"/>
        <v/>
      </c>
      <c r="F97" s="289">
        <f t="shared" si="7"/>
        <v>0</v>
      </c>
      <c r="G97" s="282"/>
      <c r="H97" s="282"/>
      <c r="I97" s="282"/>
      <c r="J97" s="282"/>
    </row>
    <row r="98" spans="1:10" x14ac:dyDescent="0.35">
      <c r="A98" s="381">
        <v>41719</v>
      </c>
      <c r="B98" s="288">
        <v>7.6</v>
      </c>
      <c r="C98" s="295">
        <f t="shared" si="4"/>
        <v>0.76</v>
      </c>
      <c r="D98" s="382">
        <f t="shared" si="5"/>
        <v>34.729999999999983</v>
      </c>
      <c r="E98" s="383" t="str">
        <f t="shared" si="6"/>
        <v/>
      </c>
      <c r="F98" s="289">
        <f t="shared" si="7"/>
        <v>0</v>
      </c>
      <c r="G98" s="282"/>
      <c r="H98" s="282"/>
      <c r="I98" s="282"/>
      <c r="J98" s="282"/>
    </row>
    <row r="99" spans="1:10" x14ac:dyDescent="0.35">
      <c r="A99" s="381">
        <v>41720</v>
      </c>
      <c r="B99" s="288">
        <v>2.6</v>
      </c>
      <c r="C99" s="295">
        <f t="shared" si="4"/>
        <v>0.26</v>
      </c>
      <c r="D99" s="382">
        <f t="shared" si="5"/>
        <v>34.539999999999978</v>
      </c>
      <c r="E99" s="383" t="str">
        <f t="shared" si="6"/>
        <v/>
      </c>
      <c r="F99" s="289">
        <f t="shared" si="7"/>
        <v>0</v>
      </c>
      <c r="G99" s="282"/>
      <c r="H99" s="282"/>
      <c r="I99" s="282"/>
      <c r="J99" s="282"/>
    </row>
    <row r="100" spans="1:10" x14ac:dyDescent="0.35">
      <c r="A100" s="381">
        <v>41721</v>
      </c>
      <c r="B100" s="288">
        <v>0</v>
      </c>
      <c r="C100" s="295">
        <f t="shared" si="4"/>
        <v>0</v>
      </c>
      <c r="D100" s="382">
        <f t="shared" si="5"/>
        <v>34.089999999999975</v>
      </c>
      <c r="E100" s="383" t="str">
        <f t="shared" si="6"/>
        <v/>
      </c>
      <c r="F100" s="289">
        <f t="shared" si="7"/>
        <v>0</v>
      </c>
      <c r="G100" s="282"/>
      <c r="H100" s="282"/>
      <c r="I100" s="282"/>
      <c r="J100" s="282"/>
    </row>
    <row r="101" spans="1:10" x14ac:dyDescent="0.35">
      <c r="A101" s="381">
        <v>41722</v>
      </c>
      <c r="B101" s="288">
        <v>4</v>
      </c>
      <c r="C101" s="295">
        <f t="shared" si="4"/>
        <v>0.4</v>
      </c>
      <c r="D101" s="382">
        <f t="shared" si="5"/>
        <v>34.039999999999971</v>
      </c>
      <c r="E101" s="383" t="str">
        <f t="shared" si="6"/>
        <v/>
      </c>
      <c r="F101" s="289">
        <f t="shared" si="7"/>
        <v>0</v>
      </c>
      <c r="G101" s="282"/>
      <c r="H101" s="282"/>
      <c r="I101" s="282"/>
      <c r="J101" s="282"/>
    </row>
    <row r="102" spans="1:10" x14ac:dyDescent="0.35">
      <c r="A102" s="381">
        <v>41723</v>
      </c>
      <c r="B102" s="288">
        <v>31</v>
      </c>
      <c r="C102" s="295">
        <f t="shared" si="4"/>
        <v>2.5</v>
      </c>
      <c r="D102" s="382">
        <f t="shared" si="5"/>
        <v>35</v>
      </c>
      <c r="E102" s="383" t="str">
        <f t="shared" si="6"/>
        <v/>
      </c>
      <c r="F102" s="289">
        <f t="shared" si="7"/>
        <v>0</v>
      </c>
      <c r="G102" s="282"/>
      <c r="H102" s="282"/>
      <c r="I102" s="282"/>
      <c r="J102" s="282"/>
    </row>
    <row r="103" spans="1:10" x14ac:dyDescent="0.35">
      <c r="A103" s="381">
        <v>41724</v>
      </c>
      <c r="B103" s="288">
        <v>0.2</v>
      </c>
      <c r="C103" s="295">
        <f t="shared" si="4"/>
        <v>0.02</v>
      </c>
      <c r="D103" s="382">
        <f t="shared" si="5"/>
        <v>34.57</v>
      </c>
      <c r="E103" s="383" t="str">
        <f t="shared" si="6"/>
        <v/>
      </c>
      <c r="F103" s="289">
        <f t="shared" si="7"/>
        <v>0</v>
      </c>
      <c r="G103" s="282"/>
      <c r="H103" s="282"/>
      <c r="I103" s="282"/>
      <c r="J103" s="282"/>
    </row>
    <row r="104" spans="1:10" x14ac:dyDescent="0.35">
      <c r="A104" s="381">
        <v>41725</v>
      </c>
      <c r="B104" s="288">
        <v>4.4000000000000004</v>
      </c>
      <c r="C104" s="295">
        <f t="shared" si="4"/>
        <v>0.44</v>
      </c>
      <c r="D104" s="382">
        <f t="shared" si="5"/>
        <v>34.559999999999995</v>
      </c>
      <c r="E104" s="383" t="str">
        <f t="shared" si="6"/>
        <v/>
      </c>
      <c r="F104" s="289">
        <f t="shared" si="7"/>
        <v>0</v>
      </c>
      <c r="G104" s="282"/>
      <c r="H104" s="282"/>
      <c r="I104" s="282"/>
      <c r="J104" s="282"/>
    </row>
    <row r="105" spans="1:10" x14ac:dyDescent="0.35">
      <c r="A105" s="381">
        <v>41726</v>
      </c>
      <c r="B105" s="288">
        <v>23.6</v>
      </c>
      <c r="C105" s="295">
        <f t="shared" si="4"/>
        <v>2.3600000000000003</v>
      </c>
      <c r="D105" s="382">
        <f t="shared" si="5"/>
        <v>35</v>
      </c>
      <c r="E105" s="383" t="str">
        <f t="shared" si="6"/>
        <v/>
      </c>
      <c r="F105" s="289">
        <f t="shared" si="7"/>
        <v>0</v>
      </c>
      <c r="G105" s="282"/>
      <c r="H105" s="282"/>
      <c r="I105" s="282"/>
      <c r="J105" s="282"/>
    </row>
    <row r="106" spans="1:10" x14ac:dyDescent="0.35">
      <c r="A106" s="381">
        <v>41727</v>
      </c>
      <c r="B106" s="288">
        <v>41.6</v>
      </c>
      <c r="C106" s="295">
        <f t="shared" si="4"/>
        <v>2.5</v>
      </c>
      <c r="D106" s="382">
        <f t="shared" si="5"/>
        <v>35</v>
      </c>
      <c r="E106" s="383" t="str">
        <f t="shared" si="6"/>
        <v/>
      </c>
      <c r="F106" s="289">
        <f t="shared" si="7"/>
        <v>0</v>
      </c>
      <c r="G106" s="282"/>
      <c r="H106" s="282"/>
      <c r="I106" s="282"/>
      <c r="J106" s="282"/>
    </row>
    <row r="107" spans="1:10" x14ac:dyDescent="0.35">
      <c r="A107" s="381">
        <v>41728</v>
      </c>
      <c r="B107" s="288">
        <v>3</v>
      </c>
      <c r="C107" s="295">
        <f t="shared" si="4"/>
        <v>0.3</v>
      </c>
      <c r="D107" s="382">
        <f t="shared" si="5"/>
        <v>34.849999999999994</v>
      </c>
      <c r="E107" s="383" t="str">
        <f t="shared" si="6"/>
        <v/>
      </c>
      <c r="F107" s="289">
        <f t="shared" si="7"/>
        <v>0</v>
      </c>
      <c r="G107" s="282"/>
      <c r="H107" s="282"/>
      <c r="I107" s="282"/>
      <c r="J107" s="282"/>
    </row>
    <row r="108" spans="1:10" x14ac:dyDescent="0.35">
      <c r="A108" s="381">
        <v>41729</v>
      </c>
      <c r="B108" s="288">
        <v>0</v>
      </c>
      <c r="C108" s="295">
        <f t="shared" si="4"/>
        <v>0</v>
      </c>
      <c r="D108" s="382">
        <f t="shared" si="5"/>
        <v>34.399999999999991</v>
      </c>
      <c r="E108" s="383" t="str">
        <f t="shared" si="6"/>
        <v/>
      </c>
      <c r="F108" s="289">
        <f t="shared" si="7"/>
        <v>0</v>
      </c>
      <c r="G108" s="282"/>
      <c r="H108" s="282"/>
      <c r="I108" s="282"/>
      <c r="J108" s="282"/>
    </row>
    <row r="109" spans="1:10" x14ac:dyDescent="0.35">
      <c r="A109" s="381">
        <v>41730</v>
      </c>
      <c r="B109" s="288">
        <v>0</v>
      </c>
      <c r="C109" s="295">
        <f t="shared" si="4"/>
        <v>0</v>
      </c>
      <c r="D109" s="382">
        <f t="shared" si="5"/>
        <v>33.949999999999989</v>
      </c>
      <c r="E109" s="383" t="str">
        <f t="shared" si="6"/>
        <v/>
      </c>
      <c r="F109" s="289">
        <f t="shared" si="7"/>
        <v>0</v>
      </c>
      <c r="G109" s="282"/>
      <c r="H109" s="282"/>
      <c r="I109" s="282"/>
      <c r="J109" s="282"/>
    </row>
    <row r="110" spans="1:10" x14ac:dyDescent="0.35">
      <c r="A110" s="381">
        <v>41731</v>
      </c>
      <c r="B110" s="288">
        <v>5.6</v>
      </c>
      <c r="C110" s="295">
        <f t="shared" si="4"/>
        <v>0.55999999999999994</v>
      </c>
      <c r="D110" s="382">
        <f t="shared" si="5"/>
        <v>34.059999999999988</v>
      </c>
      <c r="E110" s="383" t="str">
        <f t="shared" si="6"/>
        <v/>
      </c>
      <c r="F110" s="289">
        <f t="shared" si="7"/>
        <v>0</v>
      </c>
      <c r="G110" s="282"/>
      <c r="H110" s="282"/>
      <c r="I110" s="282"/>
      <c r="J110" s="282"/>
    </row>
    <row r="111" spans="1:10" x14ac:dyDescent="0.35">
      <c r="A111" s="381">
        <v>41732</v>
      </c>
      <c r="B111" s="288">
        <v>20.399999999999999</v>
      </c>
      <c r="C111" s="295">
        <f t="shared" si="4"/>
        <v>2.0399999999999996</v>
      </c>
      <c r="D111" s="382">
        <f t="shared" si="5"/>
        <v>35</v>
      </c>
      <c r="E111" s="383" t="str">
        <f t="shared" si="6"/>
        <v/>
      </c>
      <c r="F111" s="289">
        <f t="shared" si="7"/>
        <v>0</v>
      </c>
      <c r="G111" s="282"/>
      <c r="H111" s="282"/>
      <c r="I111" s="282"/>
      <c r="J111" s="282"/>
    </row>
    <row r="112" spans="1:10" x14ac:dyDescent="0.35">
      <c r="A112" s="381">
        <v>41733</v>
      </c>
      <c r="B112" s="288">
        <v>2.6</v>
      </c>
      <c r="C112" s="295">
        <f t="shared" si="4"/>
        <v>0.26</v>
      </c>
      <c r="D112" s="382">
        <f t="shared" si="5"/>
        <v>34.809999999999995</v>
      </c>
      <c r="E112" s="383" t="str">
        <f t="shared" si="6"/>
        <v/>
      </c>
      <c r="F112" s="289">
        <f t="shared" si="7"/>
        <v>0</v>
      </c>
      <c r="G112" s="282"/>
      <c r="H112" s="282"/>
      <c r="I112" s="282"/>
      <c r="J112" s="282"/>
    </row>
    <row r="113" spans="1:10" x14ac:dyDescent="0.35">
      <c r="A113" s="381">
        <v>41734</v>
      </c>
      <c r="B113" s="288">
        <v>15.9</v>
      </c>
      <c r="C113" s="295">
        <f t="shared" si="4"/>
        <v>1.59</v>
      </c>
      <c r="D113" s="382">
        <f t="shared" si="5"/>
        <v>35</v>
      </c>
      <c r="E113" s="383" t="str">
        <f t="shared" si="6"/>
        <v/>
      </c>
      <c r="F113" s="289">
        <f t="shared" si="7"/>
        <v>0</v>
      </c>
      <c r="G113" s="282"/>
      <c r="H113" s="282"/>
      <c r="I113" s="282"/>
      <c r="J113" s="282"/>
    </row>
    <row r="114" spans="1:10" x14ac:dyDescent="0.35">
      <c r="A114" s="381">
        <v>41735</v>
      </c>
      <c r="B114" s="288">
        <v>9.4</v>
      </c>
      <c r="C114" s="295">
        <f t="shared" si="4"/>
        <v>0.94000000000000006</v>
      </c>
      <c r="D114" s="382">
        <f t="shared" si="5"/>
        <v>35</v>
      </c>
      <c r="E114" s="383" t="str">
        <f t="shared" si="6"/>
        <v/>
      </c>
      <c r="F114" s="289">
        <f t="shared" si="7"/>
        <v>0</v>
      </c>
      <c r="G114" s="282"/>
      <c r="H114" s="282"/>
      <c r="I114" s="282"/>
      <c r="J114" s="282"/>
    </row>
    <row r="115" spans="1:10" x14ac:dyDescent="0.35">
      <c r="A115" s="381">
        <v>41736</v>
      </c>
      <c r="B115" s="288">
        <v>13.6</v>
      </c>
      <c r="C115" s="295">
        <f t="shared" si="4"/>
        <v>1.3599999999999999</v>
      </c>
      <c r="D115" s="382">
        <f t="shared" si="5"/>
        <v>35</v>
      </c>
      <c r="E115" s="383" t="str">
        <f t="shared" si="6"/>
        <v/>
      </c>
      <c r="F115" s="289">
        <f t="shared" si="7"/>
        <v>0</v>
      </c>
      <c r="G115" s="282"/>
      <c r="H115" s="282"/>
      <c r="I115" s="282"/>
      <c r="J115" s="282"/>
    </row>
    <row r="116" spans="1:10" x14ac:dyDescent="0.35">
      <c r="A116" s="381">
        <v>41737</v>
      </c>
      <c r="B116" s="288">
        <v>5.6</v>
      </c>
      <c r="C116" s="295">
        <f t="shared" si="4"/>
        <v>0.55999999999999994</v>
      </c>
      <c r="D116" s="382">
        <f t="shared" si="5"/>
        <v>35</v>
      </c>
      <c r="E116" s="383" t="str">
        <f t="shared" si="6"/>
        <v/>
      </c>
      <c r="F116" s="289">
        <f t="shared" si="7"/>
        <v>0</v>
      </c>
      <c r="G116" s="282"/>
      <c r="H116" s="282"/>
      <c r="I116" s="282"/>
      <c r="J116" s="282"/>
    </row>
    <row r="117" spans="1:10" x14ac:dyDescent="0.35">
      <c r="A117" s="381">
        <v>41738</v>
      </c>
      <c r="B117" s="288">
        <v>0</v>
      </c>
      <c r="C117" s="295">
        <f t="shared" si="4"/>
        <v>0</v>
      </c>
      <c r="D117" s="382">
        <f t="shared" si="5"/>
        <v>34.549999999999997</v>
      </c>
      <c r="E117" s="383" t="str">
        <f t="shared" si="6"/>
        <v/>
      </c>
      <c r="F117" s="289">
        <f t="shared" si="7"/>
        <v>0</v>
      </c>
      <c r="G117" s="282"/>
      <c r="H117" s="282"/>
      <c r="I117" s="282"/>
      <c r="J117" s="282"/>
    </row>
    <row r="118" spans="1:10" x14ac:dyDescent="0.35">
      <c r="A118" s="381">
        <v>41739</v>
      </c>
      <c r="B118" s="288">
        <v>16.600000000000001</v>
      </c>
      <c r="C118" s="295">
        <f t="shared" si="4"/>
        <v>1.66</v>
      </c>
      <c r="D118" s="382">
        <f t="shared" si="5"/>
        <v>35</v>
      </c>
      <c r="E118" s="383" t="str">
        <f t="shared" si="6"/>
        <v/>
      </c>
      <c r="F118" s="289">
        <f t="shared" si="7"/>
        <v>0</v>
      </c>
      <c r="G118" s="282"/>
      <c r="H118" s="282"/>
      <c r="I118" s="282"/>
      <c r="J118" s="282"/>
    </row>
    <row r="119" spans="1:10" x14ac:dyDescent="0.35">
      <c r="A119" s="381">
        <v>41740</v>
      </c>
      <c r="B119" s="288">
        <v>0</v>
      </c>
      <c r="C119" s="295">
        <f t="shared" si="4"/>
        <v>0</v>
      </c>
      <c r="D119" s="382">
        <f t="shared" si="5"/>
        <v>34.549999999999997</v>
      </c>
      <c r="E119" s="383" t="str">
        <f t="shared" si="6"/>
        <v/>
      </c>
      <c r="F119" s="289">
        <f t="shared" si="7"/>
        <v>0</v>
      </c>
      <c r="G119" s="282"/>
      <c r="H119" s="282"/>
      <c r="I119" s="282"/>
      <c r="J119" s="282"/>
    </row>
    <row r="120" spans="1:10" x14ac:dyDescent="0.35">
      <c r="A120" s="381">
        <v>41741</v>
      </c>
      <c r="B120" s="288">
        <v>0</v>
      </c>
      <c r="C120" s="295">
        <f t="shared" si="4"/>
        <v>0</v>
      </c>
      <c r="D120" s="382">
        <f t="shared" si="5"/>
        <v>34.099999999999994</v>
      </c>
      <c r="E120" s="383" t="str">
        <f t="shared" si="6"/>
        <v/>
      </c>
      <c r="F120" s="289">
        <f t="shared" si="7"/>
        <v>0</v>
      </c>
      <c r="G120" s="282"/>
      <c r="H120" s="282"/>
      <c r="I120" s="282"/>
      <c r="J120" s="282"/>
    </row>
    <row r="121" spans="1:10" x14ac:dyDescent="0.35">
      <c r="A121" s="381">
        <v>41742</v>
      </c>
      <c r="B121" s="288">
        <v>0</v>
      </c>
      <c r="C121" s="295">
        <f t="shared" si="4"/>
        <v>0</v>
      </c>
      <c r="D121" s="382">
        <f t="shared" si="5"/>
        <v>33.649999999999991</v>
      </c>
      <c r="E121" s="383" t="str">
        <f t="shared" si="6"/>
        <v/>
      </c>
      <c r="F121" s="289">
        <f t="shared" si="7"/>
        <v>0</v>
      </c>
      <c r="G121" s="282"/>
      <c r="H121" s="282"/>
      <c r="I121" s="282"/>
      <c r="J121" s="282"/>
    </row>
    <row r="122" spans="1:10" x14ac:dyDescent="0.35">
      <c r="A122" s="381">
        <v>41743</v>
      </c>
      <c r="B122" s="288">
        <v>14.8</v>
      </c>
      <c r="C122" s="295">
        <f t="shared" si="4"/>
        <v>1.48</v>
      </c>
      <c r="D122" s="382">
        <f t="shared" si="5"/>
        <v>34.679999999999986</v>
      </c>
      <c r="E122" s="383" t="str">
        <f t="shared" si="6"/>
        <v/>
      </c>
      <c r="F122" s="289">
        <f t="shared" si="7"/>
        <v>0</v>
      </c>
      <c r="G122" s="282"/>
      <c r="H122" s="282"/>
      <c r="I122" s="282"/>
      <c r="J122" s="282"/>
    </row>
    <row r="123" spans="1:10" x14ac:dyDescent="0.35">
      <c r="A123" s="381">
        <v>41744</v>
      </c>
      <c r="B123" s="288">
        <v>20.8</v>
      </c>
      <c r="C123" s="295">
        <f t="shared" si="4"/>
        <v>2.08</v>
      </c>
      <c r="D123" s="382">
        <f t="shared" si="5"/>
        <v>35</v>
      </c>
      <c r="E123" s="383" t="str">
        <f t="shared" si="6"/>
        <v/>
      </c>
      <c r="F123" s="289">
        <f t="shared" si="7"/>
        <v>0</v>
      </c>
      <c r="G123" s="282"/>
      <c r="H123" s="282"/>
      <c r="I123" s="282"/>
      <c r="J123" s="282"/>
    </row>
    <row r="124" spans="1:10" x14ac:dyDescent="0.35">
      <c r="A124" s="381">
        <v>41745</v>
      </c>
      <c r="B124" s="288">
        <v>37.4</v>
      </c>
      <c r="C124" s="295">
        <f t="shared" si="4"/>
        <v>2.5</v>
      </c>
      <c r="D124" s="382">
        <f t="shared" si="5"/>
        <v>35</v>
      </c>
      <c r="E124" s="383" t="str">
        <f t="shared" si="6"/>
        <v/>
      </c>
      <c r="F124" s="289">
        <f t="shared" si="7"/>
        <v>0</v>
      </c>
      <c r="G124" s="282"/>
      <c r="H124" s="282"/>
      <c r="I124" s="282"/>
      <c r="J124" s="282"/>
    </row>
    <row r="125" spans="1:10" x14ac:dyDescent="0.35">
      <c r="A125" s="381">
        <v>41746</v>
      </c>
      <c r="B125" s="288">
        <v>9.8000000000000007</v>
      </c>
      <c r="C125" s="295">
        <f t="shared" si="4"/>
        <v>0.98000000000000009</v>
      </c>
      <c r="D125" s="382">
        <f t="shared" si="5"/>
        <v>35</v>
      </c>
      <c r="E125" s="383" t="str">
        <f t="shared" si="6"/>
        <v/>
      </c>
      <c r="F125" s="289">
        <f t="shared" si="7"/>
        <v>0</v>
      </c>
      <c r="G125" s="282"/>
      <c r="H125" s="282"/>
      <c r="I125" s="282"/>
      <c r="J125" s="282"/>
    </row>
    <row r="126" spans="1:10" x14ac:dyDescent="0.35">
      <c r="A126" s="381">
        <v>41747</v>
      </c>
      <c r="B126" s="288">
        <v>1.9</v>
      </c>
      <c r="C126" s="295">
        <f t="shared" si="4"/>
        <v>0.19</v>
      </c>
      <c r="D126" s="382">
        <f t="shared" si="5"/>
        <v>34.739999999999995</v>
      </c>
      <c r="E126" s="383" t="str">
        <f t="shared" si="6"/>
        <v/>
      </c>
      <c r="F126" s="289">
        <f t="shared" si="7"/>
        <v>0</v>
      </c>
      <c r="G126" s="282"/>
      <c r="H126" s="282"/>
      <c r="I126" s="282"/>
      <c r="J126" s="282"/>
    </row>
    <row r="127" spans="1:10" x14ac:dyDescent="0.35">
      <c r="A127" s="381">
        <v>41748</v>
      </c>
      <c r="B127" s="288">
        <v>21</v>
      </c>
      <c r="C127" s="295">
        <f t="shared" si="4"/>
        <v>2.1</v>
      </c>
      <c r="D127" s="382">
        <f t="shared" si="5"/>
        <v>35</v>
      </c>
      <c r="E127" s="383" t="str">
        <f t="shared" si="6"/>
        <v/>
      </c>
      <c r="F127" s="289">
        <f t="shared" si="7"/>
        <v>0</v>
      </c>
      <c r="G127" s="282"/>
      <c r="H127" s="282"/>
      <c r="I127" s="282"/>
      <c r="J127" s="282"/>
    </row>
    <row r="128" spans="1:10" x14ac:dyDescent="0.35">
      <c r="A128" s="381">
        <v>41749</v>
      </c>
      <c r="B128" s="288">
        <v>30</v>
      </c>
      <c r="C128" s="295">
        <f t="shared" si="4"/>
        <v>2.5</v>
      </c>
      <c r="D128" s="382">
        <f t="shared" si="5"/>
        <v>35</v>
      </c>
      <c r="E128" s="383" t="str">
        <f t="shared" si="6"/>
        <v/>
      </c>
      <c r="F128" s="289">
        <f t="shared" si="7"/>
        <v>0</v>
      </c>
      <c r="G128" s="282"/>
      <c r="H128" s="282"/>
      <c r="I128" s="282"/>
      <c r="J128" s="282"/>
    </row>
    <row r="129" spans="1:10" x14ac:dyDescent="0.35">
      <c r="A129" s="381">
        <v>41750</v>
      </c>
      <c r="B129" s="288">
        <v>0</v>
      </c>
      <c r="C129" s="295">
        <f t="shared" si="4"/>
        <v>0</v>
      </c>
      <c r="D129" s="382">
        <f t="shared" si="5"/>
        <v>34.549999999999997</v>
      </c>
      <c r="E129" s="383" t="str">
        <f t="shared" si="6"/>
        <v/>
      </c>
      <c r="F129" s="289">
        <f t="shared" si="7"/>
        <v>0</v>
      </c>
      <c r="G129" s="282"/>
      <c r="H129" s="282"/>
      <c r="I129" s="282"/>
      <c r="J129" s="282"/>
    </row>
    <row r="130" spans="1:10" x14ac:dyDescent="0.35">
      <c r="A130" s="381">
        <v>41751</v>
      </c>
      <c r="B130" s="288">
        <v>4.4000000000000004</v>
      </c>
      <c r="C130" s="295">
        <f t="shared" si="4"/>
        <v>0.44</v>
      </c>
      <c r="D130" s="382">
        <f t="shared" si="5"/>
        <v>34.539999999999992</v>
      </c>
      <c r="E130" s="383" t="str">
        <f t="shared" si="6"/>
        <v/>
      </c>
      <c r="F130" s="289">
        <f t="shared" si="7"/>
        <v>0</v>
      </c>
      <c r="G130" s="282"/>
      <c r="H130" s="282"/>
      <c r="I130" s="282"/>
      <c r="J130" s="282"/>
    </row>
    <row r="131" spans="1:10" x14ac:dyDescent="0.35">
      <c r="A131" s="381">
        <v>41752</v>
      </c>
      <c r="B131" s="288">
        <v>12.8</v>
      </c>
      <c r="C131" s="295">
        <f t="shared" si="4"/>
        <v>1.28</v>
      </c>
      <c r="D131" s="382">
        <f t="shared" si="5"/>
        <v>35</v>
      </c>
      <c r="E131" s="383" t="str">
        <f t="shared" si="6"/>
        <v/>
      </c>
      <c r="F131" s="289">
        <f t="shared" si="7"/>
        <v>0</v>
      </c>
      <c r="G131" s="282"/>
      <c r="H131" s="282"/>
      <c r="I131" s="282"/>
      <c r="J131" s="282"/>
    </row>
    <row r="132" spans="1:10" x14ac:dyDescent="0.35">
      <c r="A132" s="381">
        <v>41753</v>
      </c>
      <c r="B132" s="288">
        <v>26</v>
      </c>
      <c r="C132" s="295">
        <f t="shared" si="4"/>
        <v>2.5</v>
      </c>
      <c r="D132" s="382">
        <f t="shared" si="5"/>
        <v>35</v>
      </c>
      <c r="E132" s="383" t="str">
        <f t="shared" si="6"/>
        <v/>
      </c>
      <c r="F132" s="289">
        <f t="shared" si="7"/>
        <v>0</v>
      </c>
      <c r="G132" s="282"/>
      <c r="H132" s="282"/>
      <c r="I132" s="282"/>
      <c r="J132" s="282"/>
    </row>
    <row r="133" spans="1:10" x14ac:dyDescent="0.35">
      <c r="A133" s="381">
        <v>41754</v>
      </c>
      <c r="B133" s="288">
        <v>1.8</v>
      </c>
      <c r="C133" s="295">
        <f t="shared" si="4"/>
        <v>0.18</v>
      </c>
      <c r="D133" s="382">
        <f t="shared" si="5"/>
        <v>34.729999999999997</v>
      </c>
      <c r="E133" s="383" t="str">
        <f t="shared" si="6"/>
        <v/>
      </c>
      <c r="F133" s="289">
        <f t="shared" si="7"/>
        <v>0</v>
      </c>
      <c r="G133" s="282"/>
      <c r="H133" s="282"/>
      <c r="I133" s="282"/>
      <c r="J133" s="282"/>
    </row>
    <row r="134" spans="1:10" x14ac:dyDescent="0.35">
      <c r="A134" s="381">
        <v>41755</v>
      </c>
      <c r="B134" s="288">
        <v>35</v>
      </c>
      <c r="C134" s="295">
        <f t="shared" si="4"/>
        <v>2.5</v>
      </c>
      <c r="D134" s="382">
        <f t="shared" si="5"/>
        <v>35</v>
      </c>
      <c r="E134" s="383" t="str">
        <f t="shared" si="6"/>
        <v/>
      </c>
      <c r="F134" s="289">
        <f t="shared" si="7"/>
        <v>0</v>
      </c>
      <c r="G134" s="282"/>
      <c r="H134" s="282"/>
      <c r="I134" s="282"/>
      <c r="J134" s="282"/>
    </row>
    <row r="135" spans="1:10" x14ac:dyDescent="0.35">
      <c r="A135" s="381">
        <v>41756</v>
      </c>
      <c r="B135" s="288">
        <v>7.2</v>
      </c>
      <c r="C135" s="295">
        <f t="shared" si="4"/>
        <v>0.72</v>
      </c>
      <c r="D135" s="382">
        <f t="shared" si="5"/>
        <v>35</v>
      </c>
      <c r="E135" s="383" t="str">
        <f t="shared" si="6"/>
        <v/>
      </c>
      <c r="F135" s="289">
        <f t="shared" si="7"/>
        <v>0</v>
      </c>
      <c r="G135" s="282"/>
      <c r="H135" s="282"/>
      <c r="I135" s="282"/>
      <c r="J135" s="282"/>
    </row>
    <row r="136" spans="1:10" x14ac:dyDescent="0.35">
      <c r="A136" s="381">
        <v>41757</v>
      </c>
      <c r="B136" s="288">
        <v>0.8</v>
      </c>
      <c r="C136" s="295">
        <f t="shared" si="4"/>
        <v>0.08</v>
      </c>
      <c r="D136" s="382">
        <f t="shared" si="5"/>
        <v>34.629999999999995</v>
      </c>
      <c r="E136" s="383" t="str">
        <f t="shared" si="6"/>
        <v/>
      </c>
      <c r="F136" s="289">
        <f t="shared" si="7"/>
        <v>0</v>
      </c>
      <c r="G136" s="282"/>
      <c r="H136" s="282"/>
      <c r="I136" s="282"/>
      <c r="J136" s="282"/>
    </row>
    <row r="137" spans="1:10" x14ac:dyDescent="0.35">
      <c r="A137" s="381">
        <v>41758</v>
      </c>
      <c r="B137" s="288">
        <v>0.1</v>
      </c>
      <c r="C137" s="295">
        <f t="shared" si="4"/>
        <v>0.01</v>
      </c>
      <c r="D137" s="382">
        <f t="shared" si="5"/>
        <v>34.189999999999991</v>
      </c>
      <c r="E137" s="383" t="str">
        <f t="shared" si="6"/>
        <v/>
      </c>
      <c r="F137" s="289">
        <f t="shared" si="7"/>
        <v>0</v>
      </c>
      <c r="G137" s="282"/>
      <c r="H137" s="282"/>
      <c r="I137" s="282"/>
      <c r="J137" s="282"/>
    </row>
    <row r="138" spans="1:10" x14ac:dyDescent="0.35">
      <c r="A138" s="381">
        <v>41759</v>
      </c>
      <c r="B138" s="288">
        <v>0</v>
      </c>
      <c r="C138" s="295">
        <f t="shared" si="4"/>
        <v>0</v>
      </c>
      <c r="D138" s="382">
        <f t="shared" si="5"/>
        <v>33.739999999999988</v>
      </c>
      <c r="E138" s="383" t="str">
        <f t="shared" si="6"/>
        <v/>
      </c>
      <c r="F138" s="289">
        <f t="shared" si="7"/>
        <v>0</v>
      </c>
      <c r="G138" s="282"/>
      <c r="H138" s="282"/>
      <c r="I138" s="282"/>
      <c r="J138" s="282"/>
    </row>
    <row r="139" spans="1:10" x14ac:dyDescent="0.35">
      <c r="A139" s="381">
        <v>41760</v>
      </c>
      <c r="B139" s="288">
        <v>0</v>
      </c>
      <c r="C139" s="295">
        <f t="shared" si="4"/>
        <v>0</v>
      </c>
      <c r="D139" s="382">
        <f t="shared" si="5"/>
        <v>33.289999999999985</v>
      </c>
      <c r="E139" s="383" t="str">
        <f t="shared" si="6"/>
        <v/>
      </c>
      <c r="F139" s="289">
        <f t="shared" si="7"/>
        <v>0</v>
      </c>
      <c r="G139" s="282"/>
      <c r="H139" s="282"/>
      <c r="I139" s="282"/>
      <c r="J139" s="282"/>
    </row>
    <row r="140" spans="1:10" x14ac:dyDescent="0.35">
      <c r="A140" s="381">
        <v>41761</v>
      </c>
      <c r="B140" s="288">
        <v>2</v>
      </c>
      <c r="C140" s="295">
        <f t="shared" si="4"/>
        <v>0.2</v>
      </c>
      <c r="D140" s="382">
        <f t="shared" si="5"/>
        <v>33.039999999999985</v>
      </c>
      <c r="E140" s="383" t="str">
        <f t="shared" si="6"/>
        <v/>
      </c>
      <c r="F140" s="289">
        <f t="shared" si="7"/>
        <v>0</v>
      </c>
      <c r="G140" s="282"/>
      <c r="H140" s="282"/>
      <c r="I140" s="282"/>
      <c r="J140" s="282"/>
    </row>
    <row r="141" spans="1:10" x14ac:dyDescent="0.35">
      <c r="A141" s="381">
        <v>41762</v>
      </c>
      <c r="B141" s="288">
        <v>4.5999999999999996</v>
      </c>
      <c r="C141" s="295">
        <f t="shared" si="4"/>
        <v>0.45999999999999996</v>
      </c>
      <c r="D141" s="382">
        <f t="shared" si="5"/>
        <v>33.049999999999983</v>
      </c>
      <c r="E141" s="383" t="str">
        <f t="shared" si="6"/>
        <v/>
      </c>
      <c r="F141" s="289">
        <f t="shared" si="7"/>
        <v>0</v>
      </c>
      <c r="G141" s="282"/>
      <c r="H141" s="282"/>
      <c r="I141" s="282"/>
      <c r="J141" s="282"/>
    </row>
    <row r="142" spans="1:10" x14ac:dyDescent="0.35">
      <c r="A142" s="381">
        <v>41763</v>
      </c>
      <c r="B142" s="288">
        <v>3.8</v>
      </c>
      <c r="C142" s="295">
        <f t="shared" si="4"/>
        <v>0.38</v>
      </c>
      <c r="D142" s="382">
        <f t="shared" si="5"/>
        <v>32.979999999999983</v>
      </c>
      <c r="E142" s="383" t="str">
        <f t="shared" si="6"/>
        <v/>
      </c>
      <c r="F142" s="289">
        <f t="shared" si="7"/>
        <v>0</v>
      </c>
      <c r="G142" s="282"/>
      <c r="H142" s="282"/>
      <c r="I142" s="282"/>
      <c r="J142" s="282"/>
    </row>
    <row r="143" spans="1:10" x14ac:dyDescent="0.35">
      <c r="A143" s="381">
        <v>41764</v>
      </c>
      <c r="B143" s="288">
        <v>0</v>
      </c>
      <c r="C143" s="295">
        <f t="shared" si="4"/>
        <v>0</v>
      </c>
      <c r="D143" s="382">
        <f t="shared" si="5"/>
        <v>32.52999999999998</v>
      </c>
      <c r="E143" s="383" t="str">
        <f t="shared" si="6"/>
        <v/>
      </c>
      <c r="F143" s="289">
        <f t="shared" si="7"/>
        <v>0</v>
      </c>
      <c r="G143" s="282"/>
      <c r="H143" s="282"/>
      <c r="I143" s="282"/>
      <c r="J143" s="282"/>
    </row>
    <row r="144" spans="1:10" x14ac:dyDescent="0.35">
      <c r="A144" s="381">
        <v>41765</v>
      </c>
      <c r="B144" s="288">
        <v>0</v>
      </c>
      <c r="C144" s="295">
        <f t="shared" si="4"/>
        <v>0</v>
      </c>
      <c r="D144" s="382">
        <f t="shared" si="5"/>
        <v>32.079999999999977</v>
      </c>
      <c r="E144" s="383" t="str">
        <f t="shared" si="6"/>
        <v/>
      </c>
      <c r="F144" s="289">
        <f t="shared" si="7"/>
        <v>0</v>
      </c>
      <c r="G144" s="282"/>
      <c r="H144" s="282"/>
      <c r="I144" s="282"/>
      <c r="J144" s="282"/>
    </row>
    <row r="145" spans="1:10" x14ac:dyDescent="0.35">
      <c r="A145" s="381">
        <v>41766</v>
      </c>
      <c r="B145" s="288">
        <v>0</v>
      </c>
      <c r="C145" s="295">
        <f t="shared" si="4"/>
        <v>0</v>
      </c>
      <c r="D145" s="382">
        <f t="shared" si="5"/>
        <v>31.629999999999978</v>
      </c>
      <c r="E145" s="383" t="str">
        <f t="shared" si="6"/>
        <v/>
      </c>
      <c r="F145" s="289">
        <f t="shared" si="7"/>
        <v>0</v>
      </c>
      <c r="G145" s="282"/>
      <c r="H145" s="282"/>
      <c r="I145" s="282"/>
      <c r="J145" s="282"/>
    </row>
    <row r="146" spans="1:10" x14ac:dyDescent="0.35">
      <c r="A146" s="381">
        <v>41767</v>
      </c>
      <c r="B146" s="288">
        <v>0</v>
      </c>
      <c r="C146" s="295">
        <f t="shared" si="4"/>
        <v>0</v>
      </c>
      <c r="D146" s="382">
        <f t="shared" si="5"/>
        <v>31.179999999999978</v>
      </c>
      <c r="E146" s="383" t="str">
        <f t="shared" si="6"/>
        <v/>
      </c>
      <c r="F146" s="289">
        <f t="shared" si="7"/>
        <v>0</v>
      </c>
      <c r="G146" s="282"/>
      <c r="H146" s="282"/>
      <c r="I146" s="282"/>
      <c r="J146" s="282"/>
    </row>
    <row r="147" spans="1:10" x14ac:dyDescent="0.35">
      <c r="A147" s="381">
        <v>41768</v>
      </c>
      <c r="B147" s="288">
        <v>0</v>
      </c>
      <c r="C147" s="295">
        <f t="shared" si="4"/>
        <v>0</v>
      </c>
      <c r="D147" s="382">
        <f t="shared" si="5"/>
        <v>30.729999999999979</v>
      </c>
      <c r="E147" s="383" t="str">
        <f t="shared" si="6"/>
        <v/>
      </c>
      <c r="F147" s="289">
        <f t="shared" si="7"/>
        <v>0</v>
      </c>
      <c r="G147" s="282"/>
      <c r="H147" s="282"/>
      <c r="I147" s="282"/>
      <c r="J147" s="282"/>
    </row>
    <row r="148" spans="1:10" x14ac:dyDescent="0.35">
      <c r="A148" s="381">
        <v>41769</v>
      </c>
      <c r="B148" s="288">
        <v>0.2</v>
      </c>
      <c r="C148" s="295">
        <f t="shared" ref="C148:C211" si="8">IF((B148/1000)*$B$2&gt;$B$3,$B$3,(B148/1000)*$B$2)</f>
        <v>0.02</v>
      </c>
      <c r="D148" s="382">
        <f t="shared" ref="D148:D211" si="9">IF(A147&gt;=DATEVALUE("2014/02/01"),MAX(MIN(D147+C148-($B$6/1000),$B$4),0),MAX(MIN(D147+C148,$B$4)))</f>
        <v>30.299999999999979</v>
      </c>
      <c r="E148" s="383" t="str">
        <f t="shared" ref="E148:E211" si="10">IF(D148=0,1,"")</f>
        <v/>
      </c>
      <c r="F148" s="289">
        <f t="shared" ref="F148:F211" si="11">IF(D148=0,1,0)</f>
        <v>0</v>
      </c>
      <c r="G148" s="282"/>
      <c r="H148" s="282"/>
      <c r="I148" s="282"/>
      <c r="J148" s="282"/>
    </row>
    <row r="149" spans="1:10" x14ac:dyDescent="0.35">
      <c r="A149" s="381">
        <v>41770</v>
      </c>
      <c r="B149" s="288">
        <v>0</v>
      </c>
      <c r="C149" s="295">
        <f t="shared" si="8"/>
        <v>0</v>
      </c>
      <c r="D149" s="382">
        <f t="shared" si="9"/>
        <v>29.84999999999998</v>
      </c>
      <c r="E149" s="383" t="str">
        <f t="shared" si="10"/>
        <v/>
      </c>
      <c r="F149" s="289">
        <f t="shared" si="11"/>
        <v>0</v>
      </c>
      <c r="G149" s="282"/>
      <c r="H149" s="282"/>
      <c r="I149" s="282"/>
      <c r="J149" s="282"/>
    </row>
    <row r="150" spans="1:10" x14ac:dyDescent="0.35">
      <c r="A150" s="381">
        <v>41771</v>
      </c>
      <c r="B150" s="288">
        <v>0.2</v>
      </c>
      <c r="C150" s="295">
        <f t="shared" si="8"/>
        <v>0.02</v>
      </c>
      <c r="D150" s="382">
        <f t="shared" si="9"/>
        <v>29.41999999999998</v>
      </c>
      <c r="E150" s="383" t="str">
        <f t="shared" si="10"/>
        <v/>
      </c>
      <c r="F150" s="289">
        <f t="shared" si="11"/>
        <v>0</v>
      </c>
      <c r="G150" s="282"/>
      <c r="H150" s="282"/>
      <c r="I150" s="282"/>
      <c r="J150" s="282"/>
    </row>
    <row r="151" spans="1:10" x14ac:dyDescent="0.35">
      <c r="A151" s="381">
        <v>41772</v>
      </c>
      <c r="B151" s="288">
        <v>0</v>
      </c>
      <c r="C151" s="295">
        <f t="shared" si="8"/>
        <v>0</v>
      </c>
      <c r="D151" s="382">
        <f t="shared" si="9"/>
        <v>28.969999999999981</v>
      </c>
      <c r="E151" s="383" t="str">
        <f t="shared" si="10"/>
        <v/>
      </c>
      <c r="F151" s="289">
        <f t="shared" si="11"/>
        <v>0</v>
      </c>
      <c r="G151" s="282"/>
      <c r="H151" s="282"/>
      <c r="I151" s="282"/>
      <c r="J151" s="282"/>
    </row>
    <row r="152" spans="1:10" x14ac:dyDescent="0.35">
      <c r="A152" s="381">
        <v>41773</v>
      </c>
      <c r="B152" s="288">
        <v>0</v>
      </c>
      <c r="C152" s="295">
        <f t="shared" si="8"/>
        <v>0</v>
      </c>
      <c r="D152" s="382">
        <f t="shared" si="9"/>
        <v>28.519999999999982</v>
      </c>
      <c r="E152" s="383" t="str">
        <f t="shared" si="10"/>
        <v/>
      </c>
      <c r="F152" s="289">
        <f t="shared" si="11"/>
        <v>0</v>
      </c>
      <c r="G152" s="282"/>
      <c r="H152" s="282"/>
      <c r="I152" s="282"/>
      <c r="J152" s="282"/>
    </row>
    <row r="153" spans="1:10" x14ac:dyDescent="0.35">
      <c r="A153" s="381">
        <v>41774</v>
      </c>
      <c r="B153" s="288">
        <v>0</v>
      </c>
      <c r="C153" s="295">
        <f t="shared" si="8"/>
        <v>0</v>
      </c>
      <c r="D153" s="382">
        <f t="shared" si="9"/>
        <v>28.069999999999983</v>
      </c>
      <c r="E153" s="383" t="str">
        <f t="shared" si="10"/>
        <v/>
      </c>
      <c r="F153" s="289">
        <f t="shared" si="11"/>
        <v>0</v>
      </c>
      <c r="G153" s="282"/>
      <c r="H153" s="282"/>
      <c r="I153" s="282"/>
      <c r="J153" s="282"/>
    </row>
    <row r="154" spans="1:10" x14ac:dyDescent="0.35">
      <c r="A154" s="381">
        <v>41775</v>
      </c>
      <c r="B154" s="288">
        <v>2.8</v>
      </c>
      <c r="C154" s="295">
        <f t="shared" si="8"/>
        <v>0.27999999999999997</v>
      </c>
      <c r="D154" s="382">
        <f t="shared" si="9"/>
        <v>27.899999999999984</v>
      </c>
      <c r="E154" s="383" t="str">
        <f t="shared" si="10"/>
        <v/>
      </c>
      <c r="F154" s="289">
        <f t="shared" si="11"/>
        <v>0</v>
      </c>
      <c r="G154" s="282"/>
      <c r="H154" s="282"/>
      <c r="I154" s="282"/>
      <c r="J154" s="282"/>
    </row>
    <row r="155" spans="1:10" x14ac:dyDescent="0.35">
      <c r="A155" s="381">
        <v>41776</v>
      </c>
      <c r="B155" s="288">
        <v>0</v>
      </c>
      <c r="C155" s="295">
        <f t="shared" si="8"/>
        <v>0</v>
      </c>
      <c r="D155" s="382">
        <f t="shared" si="9"/>
        <v>27.449999999999985</v>
      </c>
      <c r="E155" s="383" t="str">
        <f t="shared" si="10"/>
        <v/>
      </c>
      <c r="F155" s="289">
        <f t="shared" si="11"/>
        <v>0</v>
      </c>
      <c r="G155" s="282"/>
      <c r="H155" s="282"/>
      <c r="I155" s="282"/>
      <c r="J155" s="282"/>
    </row>
    <row r="156" spans="1:10" x14ac:dyDescent="0.35">
      <c r="A156" s="381">
        <v>41777</v>
      </c>
      <c r="B156" s="288">
        <v>0</v>
      </c>
      <c r="C156" s="295">
        <f t="shared" si="8"/>
        <v>0</v>
      </c>
      <c r="D156" s="382">
        <f t="shared" si="9"/>
        <v>26.999999999999986</v>
      </c>
      <c r="E156" s="383" t="str">
        <f t="shared" si="10"/>
        <v/>
      </c>
      <c r="F156" s="289">
        <f t="shared" si="11"/>
        <v>0</v>
      </c>
      <c r="G156" s="282"/>
      <c r="H156" s="282"/>
      <c r="I156" s="282"/>
      <c r="J156" s="282"/>
    </row>
    <row r="157" spans="1:10" x14ac:dyDescent="0.35">
      <c r="A157" s="381">
        <v>41778</v>
      </c>
      <c r="B157" s="288">
        <v>0</v>
      </c>
      <c r="C157" s="295">
        <f t="shared" si="8"/>
        <v>0</v>
      </c>
      <c r="D157" s="382">
        <f t="shared" si="9"/>
        <v>26.549999999999986</v>
      </c>
      <c r="E157" s="383" t="str">
        <f t="shared" si="10"/>
        <v/>
      </c>
      <c r="F157" s="289">
        <f t="shared" si="11"/>
        <v>0</v>
      </c>
      <c r="G157" s="282"/>
      <c r="H157" s="282"/>
      <c r="I157" s="282"/>
      <c r="J157" s="282"/>
    </row>
    <row r="158" spans="1:10" x14ac:dyDescent="0.35">
      <c r="A158" s="381">
        <v>41779</v>
      </c>
      <c r="B158" s="288">
        <v>0</v>
      </c>
      <c r="C158" s="295">
        <f t="shared" si="8"/>
        <v>0</v>
      </c>
      <c r="D158" s="382">
        <f t="shared" si="9"/>
        <v>26.099999999999987</v>
      </c>
      <c r="E158" s="383" t="str">
        <f t="shared" si="10"/>
        <v/>
      </c>
      <c r="F158" s="289">
        <f t="shared" si="11"/>
        <v>0</v>
      </c>
      <c r="G158" s="282"/>
      <c r="H158" s="282"/>
      <c r="I158" s="282"/>
      <c r="J158" s="282"/>
    </row>
    <row r="159" spans="1:10" x14ac:dyDescent="0.35">
      <c r="A159" s="381">
        <v>41780</v>
      </c>
      <c r="B159" s="288">
        <v>8.1999999999999993</v>
      </c>
      <c r="C159" s="295">
        <f t="shared" si="8"/>
        <v>0.81999999999999984</v>
      </c>
      <c r="D159" s="382">
        <f t="shared" si="9"/>
        <v>26.469999999999988</v>
      </c>
      <c r="E159" s="383" t="str">
        <f t="shared" si="10"/>
        <v/>
      </c>
      <c r="F159" s="289">
        <f t="shared" si="11"/>
        <v>0</v>
      </c>
      <c r="G159" s="282"/>
      <c r="H159" s="282"/>
      <c r="I159" s="282"/>
      <c r="J159" s="282"/>
    </row>
    <row r="160" spans="1:10" x14ac:dyDescent="0.35">
      <c r="A160" s="381">
        <v>41781</v>
      </c>
      <c r="B160" s="288">
        <v>29.6</v>
      </c>
      <c r="C160" s="295">
        <f t="shared" si="8"/>
        <v>2.5</v>
      </c>
      <c r="D160" s="382">
        <f t="shared" si="9"/>
        <v>28.519999999999989</v>
      </c>
      <c r="E160" s="383" t="str">
        <f t="shared" si="10"/>
        <v/>
      </c>
      <c r="F160" s="289">
        <f t="shared" si="11"/>
        <v>0</v>
      </c>
      <c r="G160" s="282"/>
      <c r="H160" s="282"/>
      <c r="I160" s="282"/>
      <c r="J160" s="282"/>
    </row>
    <row r="161" spans="1:10" x14ac:dyDescent="0.35">
      <c r="A161" s="381">
        <v>41782</v>
      </c>
      <c r="B161" s="288">
        <v>0.8</v>
      </c>
      <c r="C161" s="295">
        <f t="shared" si="8"/>
        <v>0.08</v>
      </c>
      <c r="D161" s="382">
        <f t="shared" si="9"/>
        <v>28.149999999999988</v>
      </c>
      <c r="E161" s="383" t="str">
        <f t="shared" si="10"/>
        <v/>
      </c>
      <c r="F161" s="289">
        <f t="shared" si="11"/>
        <v>0</v>
      </c>
      <c r="G161" s="282"/>
      <c r="H161" s="282"/>
      <c r="I161" s="282"/>
      <c r="J161" s="282"/>
    </row>
    <row r="162" spans="1:10" x14ac:dyDescent="0.35">
      <c r="A162" s="381">
        <v>41783</v>
      </c>
      <c r="B162" s="288">
        <v>5.2</v>
      </c>
      <c r="C162" s="295">
        <f t="shared" si="8"/>
        <v>0.52</v>
      </c>
      <c r="D162" s="382">
        <f t="shared" si="9"/>
        <v>28.219999999999988</v>
      </c>
      <c r="E162" s="383" t="str">
        <f t="shared" si="10"/>
        <v/>
      </c>
      <c r="F162" s="289">
        <f t="shared" si="11"/>
        <v>0</v>
      </c>
      <c r="G162" s="282"/>
      <c r="H162" s="282"/>
      <c r="I162" s="282"/>
      <c r="J162" s="282"/>
    </row>
    <row r="163" spans="1:10" x14ac:dyDescent="0.35">
      <c r="A163" s="381">
        <v>41784</v>
      </c>
      <c r="B163" s="288">
        <v>23.4</v>
      </c>
      <c r="C163" s="295">
        <f t="shared" si="8"/>
        <v>2.34</v>
      </c>
      <c r="D163" s="382">
        <f t="shared" si="9"/>
        <v>30.109999999999989</v>
      </c>
      <c r="E163" s="383" t="str">
        <f t="shared" si="10"/>
        <v/>
      </c>
      <c r="F163" s="289">
        <f t="shared" si="11"/>
        <v>0</v>
      </c>
      <c r="G163" s="282"/>
      <c r="H163" s="282"/>
      <c r="I163" s="282"/>
      <c r="J163" s="282"/>
    </row>
    <row r="164" spans="1:10" x14ac:dyDescent="0.35">
      <c r="A164" s="381">
        <v>41785</v>
      </c>
      <c r="B164" s="288">
        <v>0</v>
      </c>
      <c r="C164" s="295">
        <f t="shared" si="8"/>
        <v>0</v>
      </c>
      <c r="D164" s="382">
        <f t="shared" si="9"/>
        <v>29.659999999999989</v>
      </c>
      <c r="E164" s="383" t="str">
        <f t="shared" si="10"/>
        <v/>
      </c>
      <c r="F164" s="289">
        <f t="shared" si="11"/>
        <v>0</v>
      </c>
      <c r="G164" s="282"/>
      <c r="H164" s="282"/>
      <c r="I164" s="282"/>
      <c r="J164" s="282"/>
    </row>
    <row r="165" spans="1:10" x14ac:dyDescent="0.35">
      <c r="A165" s="381">
        <v>41786</v>
      </c>
      <c r="B165" s="288">
        <v>4.4000000000000004</v>
      </c>
      <c r="C165" s="295">
        <f t="shared" si="8"/>
        <v>0.44</v>
      </c>
      <c r="D165" s="382">
        <f t="shared" si="9"/>
        <v>29.649999999999991</v>
      </c>
      <c r="E165" s="383" t="str">
        <f t="shared" si="10"/>
        <v/>
      </c>
      <c r="F165" s="289">
        <f t="shared" si="11"/>
        <v>0</v>
      </c>
      <c r="G165" s="282"/>
      <c r="H165" s="282"/>
      <c r="I165" s="282"/>
      <c r="J165" s="282"/>
    </row>
    <row r="166" spans="1:10" x14ac:dyDescent="0.35">
      <c r="A166" s="381">
        <v>41787</v>
      </c>
      <c r="B166" s="288">
        <v>0</v>
      </c>
      <c r="C166" s="295">
        <f t="shared" si="8"/>
        <v>0</v>
      </c>
      <c r="D166" s="382">
        <f t="shared" si="9"/>
        <v>29.199999999999992</v>
      </c>
      <c r="E166" s="383" t="str">
        <f t="shared" si="10"/>
        <v/>
      </c>
      <c r="F166" s="289">
        <f t="shared" si="11"/>
        <v>0</v>
      </c>
      <c r="G166" s="282"/>
      <c r="H166" s="282"/>
      <c r="I166" s="282"/>
      <c r="J166" s="282"/>
    </row>
    <row r="167" spans="1:10" x14ac:dyDescent="0.35">
      <c r="A167" s="381">
        <v>41788</v>
      </c>
      <c r="B167" s="288">
        <v>0</v>
      </c>
      <c r="C167" s="295">
        <f t="shared" si="8"/>
        <v>0</v>
      </c>
      <c r="D167" s="382">
        <f t="shared" si="9"/>
        <v>28.749999999999993</v>
      </c>
      <c r="E167" s="383" t="str">
        <f t="shared" si="10"/>
        <v/>
      </c>
      <c r="F167" s="289">
        <f t="shared" si="11"/>
        <v>0</v>
      </c>
      <c r="G167" s="282"/>
      <c r="H167" s="282"/>
      <c r="I167" s="282"/>
      <c r="J167" s="282"/>
    </row>
    <row r="168" spans="1:10" x14ac:dyDescent="0.35">
      <c r="A168" s="381">
        <v>41789</v>
      </c>
      <c r="B168" s="288">
        <v>0</v>
      </c>
      <c r="C168" s="295">
        <f t="shared" si="8"/>
        <v>0</v>
      </c>
      <c r="D168" s="382">
        <f t="shared" si="9"/>
        <v>28.299999999999994</v>
      </c>
      <c r="E168" s="383" t="str">
        <f t="shared" si="10"/>
        <v/>
      </c>
      <c r="F168" s="289">
        <f t="shared" si="11"/>
        <v>0</v>
      </c>
      <c r="G168" s="282"/>
      <c r="H168" s="282"/>
      <c r="I168" s="282"/>
      <c r="J168" s="282"/>
    </row>
    <row r="169" spans="1:10" x14ac:dyDescent="0.35">
      <c r="A169" s="381">
        <v>41790</v>
      </c>
      <c r="B169" s="288">
        <v>0</v>
      </c>
      <c r="C169" s="295">
        <f t="shared" si="8"/>
        <v>0</v>
      </c>
      <c r="D169" s="382">
        <f t="shared" si="9"/>
        <v>27.849999999999994</v>
      </c>
      <c r="E169" s="383" t="str">
        <f t="shared" si="10"/>
        <v/>
      </c>
      <c r="F169" s="289">
        <f t="shared" si="11"/>
        <v>0</v>
      </c>
      <c r="G169" s="282"/>
      <c r="H169" s="282"/>
      <c r="I169" s="282"/>
      <c r="J169" s="282"/>
    </row>
    <row r="170" spans="1:10" x14ac:dyDescent="0.35">
      <c r="A170" s="381">
        <v>41791</v>
      </c>
      <c r="B170" s="288">
        <v>0</v>
      </c>
      <c r="C170" s="295">
        <f t="shared" si="8"/>
        <v>0</v>
      </c>
      <c r="D170" s="382">
        <f t="shared" si="9"/>
        <v>27.399999999999995</v>
      </c>
      <c r="E170" s="383" t="str">
        <f t="shared" si="10"/>
        <v/>
      </c>
      <c r="F170" s="289">
        <f t="shared" si="11"/>
        <v>0</v>
      </c>
      <c r="G170" s="282"/>
      <c r="H170" s="282"/>
      <c r="I170" s="282"/>
      <c r="J170" s="282"/>
    </row>
    <row r="171" spans="1:10" x14ac:dyDescent="0.35">
      <c r="A171" s="381">
        <v>41792</v>
      </c>
      <c r="B171" s="288">
        <v>0</v>
      </c>
      <c r="C171" s="295">
        <f t="shared" si="8"/>
        <v>0</v>
      </c>
      <c r="D171" s="382">
        <f t="shared" si="9"/>
        <v>26.949999999999996</v>
      </c>
      <c r="E171" s="383" t="str">
        <f t="shared" si="10"/>
        <v/>
      </c>
      <c r="F171" s="289">
        <f t="shared" si="11"/>
        <v>0</v>
      </c>
      <c r="G171" s="282"/>
      <c r="H171" s="282"/>
      <c r="I171" s="282"/>
      <c r="J171" s="282"/>
    </row>
    <row r="172" spans="1:10" x14ac:dyDescent="0.35">
      <c r="A172" s="381">
        <v>41793</v>
      </c>
      <c r="B172" s="288">
        <v>0</v>
      </c>
      <c r="C172" s="295">
        <f t="shared" si="8"/>
        <v>0</v>
      </c>
      <c r="D172" s="382">
        <f t="shared" si="9"/>
        <v>26.499999999999996</v>
      </c>
      <c r="E172" s="383" t="str">
        <f t="shared" si="10"/>
        <v/>
      </c>
      <c r="F172" s="289">
        <f t="shared" si="11"/>
        <v>0</v>
      </c>
      <c r="G172" s="282"/>
      <c r="H172" s="282"/>
      <c r="I172" s="282"/>
      <c r="J172" s="282"/>
    </row>
    <row r="173" spans="1:10" x14ac:dyDescent="0.35">
      <c r="A173" s="381">
        <v>41794</v>
      </c>
      <c r="B173" s="288">
        <v>0</v>
      </c>
      <c r="C173" s="295">
        <f t="shared" si="8"/>
        <v>0</v>
      </c>
      <c r="D173" s="382">
        <f t="shared" si="9"/>
        <v>26.049999999999997</v>
      </c>
      <c r="E173" s="383" t="str">
        <f t="shared" si="10"/>
        <v/>
      </c>
      <c r="F173" s="289">
        <f t="shared" si="11"/>
        <v>0</v>
      </c>
      <c r="G173" s="282"/>
      <c r="H173" s="282"/>
      <c r="I173" s="282"/>
      <c r="J173" s="282"/>
    </row>
    <row r="174" spans="1:10" x14ac:dyDescent="0.35">
      <c r="A174" s="381">
        <v>41795</v>
      </c>
      <c r="B174" s="288">
        <v>0</v>
      </c>
      <c r="C174" s="295">
        <f t="shared" si="8"/>
        <v>0</v>
      </c>
      <c r="D174" s="382">
        <f t="shared" si="9"/>
        <v>25.599999999999998</v>
      </c>
      <c r="E174" s="383" t="str">
        <f t="shared" si="10"/>
        <v/>
      </c>
      <c r="F174" s="289">
        <f t="shared" si="11"/>
        <v>0</v>
      </c>
      <c r="G174" s="282"/>
      <c r="H174" s="282"/>
      <c r="I174" s="282"/>
      <c r="J174" s="282"/>
    </row>
    <row r="175" spans="1:10" x14ac:dyDescent="0.35">
      <c r="A175" s="381">
        <v>41796</v>
      </c>
      <c r="B175" s="288">
        <v>0</v>
      </c>
      <c r="C175" s="295">
        <f t="shared" si="8"/>
        <v>0</v>
      </c>
      <c r="D175" s="382">
        <f t="shared" si="9"/>
        <v>25.15</v>
      </c>
      <c r="E175" s="383" t="str">
        <f t="shared" si="10"/>
        <v/>
      </c>
      <c r="F175" s="289">
        <f t="shared" si="11"/>
        <v>0</v>
      </c>
      <c r="G175" s="282"/>
      <c r="H175" s="282"/>
      <c r="I175" s="282"/>
      <c r="J175" s="282"/>
    </row>
    <row r="176" spans="1:10" x14ac:dyDescent="0.35">
      <c r="A176" s="381">
        <v>41797</v>
      </c>
      <c r="B176" s="288">
        <v>0</v>
      </c>
      <c r="C176" s="295">
        <f t="shared" si="8"/>
        <v>0</v>
      </c>
      <c r="D176" s="382">
        <f t="shared" si="9"/>
        <v>24.7</v>
      </c>
      <c r="E176" s="383" t="str">
        <f t="shared" si="10"/>
        <v/>
      </c>
      <c r="F176" s="289">
        <f t="shared" si="11"/>
        <v>0</v>
      </c>
      <c r="G176" s="282"/>
      <c r="H176" s="282"/>
      <c r="I176" s="282"/>
      <c r="J176" s="282"/>
    </row>
    <row r="177" spans="1:10" x14ac:dyDescent="0.35">
      <c r="A177" s="381">
        <v>41798</v>
      </c>
      <c r="B177" s="288">
        <v>0.2</v>
      </c>
      <c r="C177" s="295">
        <f t="shared" si="8"/>
        <v>0.02</v>
      </c>
      <c r="D177" s="382">
        <f t="shared" si="9"/>
        <v>24.27</v>
      </c>
      <c r="E177" s="383" t="str">
        <f t="shared" si="10"/>
        <v/>
      </c>
      <c r="F177" s="289">
        <f t="shared" si="11"/>
        <v>0</v>
      </c>
      <c r="G177" s="282"/>
      <c r="H177" s="282"/>
      <c r="I177" s="282"/>
      <c r="J177" s="282"/>
    </row>
    <row r="178" spans="1:10" x14ac:dyDescent="0.35">
      <c r="A178" s="381">
        <v>41799</v>
      </c>
      <c r="B178" s="288">
        <v>0</v>
      </c>
      <c r="C178" s="295">
        <f t="shared" si="8"/>
        <v>0</v>
      </c>
      <c r="D178" s="382">
        <f t="shared" si="9"/>
        <v>23.82</v>
      </c>
      <c r="E178" s="383" t="str">
        <f t="shared" si="10"/>
        <v/>
      </c>
      <c r="F178" s="289">
        <f t="shared" si="11"/>
        <v>0</v>
      </c>
      <c r="G178" s="282"/>
      <c r="H178" s="282"/>
      <c r="I178" s="282"/>
      <c r="J178" s="282"/>
    </row>
    <row r="179" spans="1:10" x14ac:dyDescent="0.35">
      <c r="A179" s="381">
        <v>41800</v>
      </c>
      <c r="B179" s="288">
        <v>0</v>
      </c>
      <c r="C179" s="295">
        <f t="shared" si="8"/>
        <v>0</v>
      </c>
      <c r="D179" s="382">
        <f t="shared" si="9"/>
        <v>23.37</v>
      </c>
      <c r="E179" s="383" t="str">
        <f t="shared" si="10"/>
        <v/>
      </c>
      <c r="F179" s="289">
        <f t="shared" si="11"/>
        <v>0</v>
      </c>
      <c r="G179" s="282"/>
      <c r="H179" s="282"/>
      <c r="I179" s="282"/>
      <c r="J179" s="282"/>
    </row>
    <row r="180" spans="1:10" x14ac:dyDescent="0.35">
      <c r="A180" s="381">
        <v>41801</v>
      </c>
      <c r="B180" s="288">
        <v>0</v>
      </c>
      <c r="C180" s="295">
        <f t="shared" si="8"/>
        <v>0</v>
      </c>
      <c r="D180" s="382">
        <f t="shared" si="9"/>
        <v>22.92</v>
      </c>
      <c r="E180" s="383" t="str">
        <f t="shared" si="10"/>
        <v/>
      </c>
      <c r="F180" s="289">
        <f t="shared" si="11"/>
        <v>0</v>
      </c>
      <c r="G180" s="282"/>
      <c r="H180" s="282"/>
      <c r="I180" s="282"/>
      <c r="J180" s="282"/>
    </row>
    <row r="181" spans="1:10" x14ac:dyDescent="0.35">
      <c r="A181" s="381">
        <v>41802</v>
      </c>
      <c r="B181" s="288">
        <v>0</v>
      </c>
      <c r="C181" s="295">
        <f t="shared" si="8"/>
        <v>0</v>
      </c>
      <c r="D181" s="382">
        <f t="shared" si="9"/>
        <v>22.470000000000002</v>
      </c>
      <c r="E181" s="383" t="str">
        <f t="shared" si="10"/>
        <v/>
      </c>
      <c r="F181" s="289">
        <f t="shared" si="11"/>
        <v>0</v>
      </c>
      <c r="G181" s="282"/>
      <c r="H181" s="282"/>
      <c r="I181" s="282"/>
      <c r="J181" s="282"/>
    </row>
    <row r="182" spans="1:10" x14ac:dyDescent="0.35">
      <c r="A182" s="381">
        <v>41803</v>
      </c>
      <c r="B182" s="288">
        <v>0</v>
      </c>
      <c r="C182" s="295">
        <f t="shared" si="8"/>
        <v>0</v>
      </c>
      <c r="D182" s="382">
        <f t="shared" si="9"/>
        <v>22.020000000000003</v>
      </c>
      <c r="E182" s="383" t="str">
        <f t="shared" si="10"/>
        <v/>
      </c>
      <c r="F182" s="289">
        <f t="shared" si="11"/>
        <v>0</v>
      </c>
      <c r="G182" s="282"/>
      <c r="H182" s="282"/>
      <c r="I182" s="282"/>
      <c r="J182" s="282"/>
    </row>
    <row r="183" spans="1:10" x14ac:dyDescent="0.35">
      <c r="A183" s="381">
        <v>41804</v>
      </c>
      <c r="B183" s="288">
        <v>3.6</v>
      </c>
      <c r="C183" s="295">
        <f t="shared" si="8"/>
        <v>0.36</v>
      </c>
      <c r="D183" s="382">
        <f t="shared" si="9"/>
        <v>21.930000000000003</v>
      </c>
      <c r="E183" s="383" t="str">
        <f t="shared" si="10"/>
        <v/>
      </c>
      <c r="F183" s="289">
        <f t="shared" si="11"/>
        <v>0</v>
      </c>
      <c r="G183" s="282"/>
      <c r="H183" s="282"/>
      <c r="I183" s="282"/>
      <c r="J183" s="282"/>
    </row>
    <row r="184" spans="1:10" x14ac:dyDescent="0.35">
      <c r="A184" s="381">
        <v>41805</v>
      </c>
      <c r="B184" s="288">
        <v>0</v>
      </c>
      <c r="C184" s="295">
        <f t="shared" si="8"/>
        <v>0</v>
      </c>
      <c r="D184" s="382">
        <f t="shared" si="9"/>
        <v>21.480000000000004</v>
      </c>
      <c r="E184" s="383" t="str">
        <f t="shared" si="10"/>
        <v/>
      </c>
      <c r="F184" s="289">
        <f t="shared" si="11"/>
        <v>0</v>
      </c>
      <c r="G184" s="282"/>
      <c r="H184" s="282"/>
      <c r="I184" s="282"/>
      <c r="J184" s="282"/>
    </row>
    <row r="185" spans="1:10" x14ac:dyDescent="0.35">
      <c r="A185" s="381">
        <v>41806</v>
      </c>
      <c r="B185" s="288">
        <v>0</v>
      </c>
      <c r="C185" s="295">
        <f t="shared" si="8"/>
        <v>0</v>
      </c>
      <c r="D185" s="382">
        <f t="shared" si="9"/>
        <v>21.030000000000005</v>
      </c>
      <c r="E185" s="383" t="str">
        <f t="shared" si="10"/>
        <v/>
      </c>
      <c r="F185" s="289">
        <f t="shared" si="11"/>
        <v>0</v>
      </c>
      <c r="G185" s="282"/>
      <c r="H185" s="282"/>
      <c r="I185" s="282"/>
      <c r="J185" s="282"/>
    </row>
    <row r="186" spans="1:10" x14ac:dyDescent="0.35">
      <c r="A186" s="381">
        <v>41807</v>
      </c>
      <c r="B186" s="288">
        <v>0</v>
      </c>
      <c r="C186" s="295">
        <f t="shared" si="8"/>
        <v>0</v>
      </c>
      <c r="D186" s="382">
        <f t="shared" si="9"/>
        <v>20.580000000000005</v>
      </c>
      <c r="E186" s="383" t="str">
        <f t="shared" si="10"/>
        <v/>
      </c>
      <c r="F186" s="289">
        <f t="shared" si="11"/>
        <v>0</v>
      </c>
      <c r="G186" s="282"/>
      <c r="H186" s="282"/>
      <c r="I186" s="282"/>
      <c r="J186" s="282"/>
    </row>
    <row r="187" spans="1:10" x14ac:dyDescent="0.35">
      <c r="A187" s="381">
        <v>41808</v>
      </c>
      <c r="B187" s="288">
        <v>1.6</v>
      </c>
      <c r="C187" s="295">
        <f t="shared" si="8"/>
        <v>0.16</v>
      </c>
      <c r="D187" s="382">
        <f t="shared" si="9"/>
        <v>20.290000000000006</v>
      </c>
      <c r="E187" s="383" t="str">
        <f t="shared" si="10"/>
        <v/>
      </c>
      <c r="F187" s="289">
        <f t="shared" si="11"/>
        <v>0</v>
      </c>
      <c r="G187" s="282"/>
      <c r="H187" s="282"/>
      <c r="I187" s="282"/>
      <c r="J187" s="282"/>
    </row>
    <row r="188" spans="1:10" x14ac:dyDescent="0.35">
      <c r="A188" s="381">
        <v>41809</v>
      </c>
      <c r="B188" s="288">
        <v>20.8</v>
      </c>
      <c r="C188" s="295">
        <f t="shared" si="8"/>
        <v>2.08</v>
      </c>
      <c r="D188" s="382">
        <f t="shared" si="9"/>
        <v>21.920000000000005</v>
      </c>
      <c r="E188" s="383" t="str">
        <f t="shared" si="10"/>
        <v/>
      </c>
      <c r="F188" s="289">
        <f t="shared" si="11"/>
        <v>0</v>
      </c>
      <c r="G188" s="282"/>
      <c r="H188" s="282"/>
      <c r="I188" s="282"/>
      <c r="J188" s="282"/>
    </row>
    <row r="189" spans="1:10" x14ac:dyDescent="0.35">
      <c r="A189" s="381">
        <v>41810</v>
      </c>
      <c r="B189" s="288">
        <v>3.2</v>
      </c>
      <c r="C189" s="295">
        <f t="shared" si="8"/>
        <v>0.32</v>
      </c>
      <c r="D189" s="382">
        <f t="shared" si="9"/>
        <v>21.790000000000006</v>
      </c>
      <c r="E189" s="383" t="str">
        <f t="shared" si="10"/>
        <v/>
      </c>
      <c r="F189" s="289">
        <f t="shared" si="11"/>
        <v>0</v>
      </c>
      <c r="G189" s="282"/>
      <c r="H189" s="282"/>
      <c r="I189" s="282"/>
      <c r="J189" s="282"/>
    </row>
    <row r="190" spans="1:10" x14ac:dyDescent="0.35">
      <c r="A190" s="381">
        <v>41811</v>
      </c>
      <c r="B190" s="288">
        <v>1.2</v>
      </c>
      <c r="C190" s="295">
        <f t="shared" si="8"/>
        <v>0.12</v>
      </c>
      <c r="D190" s="382">
        <f t="shared" si="9"/>
        <v>21.460000000000008</v>
      </c>
      <c r="E190" s="383" t="str">
        <f t="shared" si="10"/>
        <v/>
      </c>
      <c r="F190" s="289">
        <f t="shared" si="11"/>
        <v>0</v>
      </c>
      <c r="G190" s="282"/>
      <c r="H190" s="282"/>
      <c r="I190" s="282"/>
      <c r="J190" s="282"/>
    </row>
    <row r="191" spans="1:10" x14ac:dyDescent="0.35">
      <c r="A191" s="381">
        <v>41812</v>
      </c>
      <c r="B191" s="288">
        <v>0</v>
      </c>
      <c r="C191" s="295">
        <f t="shared" si="8"/>
        <v>0</v>
      </c>
      <c r="D191" s="382">
        <f t="shared" si="9"/>
        <v>21.010000000000009</v>
      </c>
      <c r="E191" s="383" t="str">
        <f t="shared" si="10"/>
        <v/>
      </c>
      <c r="F191" s="289">
        <f t="shared" si="11"/>
        <v>0</v>
      </c>
      <c r="G191" s="282"/>
      <c r="H191" s="282"/>
      <c r="I191" s="282"/>
      <c r="J191" s="282"/>
    </row>
    <row r="192" spans="1:10" x14ac:dyDescent="0.35">
      <c r="A192" s="381">
        <v>41813</v>
      </c>
      <c r="B192" s="288">
        <v>15.4</v>
      </c>
      <c r="C192" s="295">
        <f t="shared" si="8"/>
        <v>1.54</v>
      </c>
      <c r="D192" s="382">
        <f t="shared" si="9"/>
        <v>22.100000000000009</v>
      </c>
      <c r="E192" s="383" t="str">
        <f t="shared" si="10"/>
        <v/>
      </c>
      <c r="F192" s="289">
        <f t="shared" si="11"/>
        <v>0</v>
      </c>
      <c r="G192" s="282"/>
      <c r="H192" s="282"/>
      <c r="I192" s="282"/>
      <c r="J192" s="282"/>
    </row>
    <row r="193" spans="1:10" x14ac:dyDescent="0.35">
      <c r="A193" s="381">
        <v>41814</v>
      </c>
      <c r="B193" s="288">
        <v>1.2</v>
      </c>
      <c r="C193" s="295">
        <f t="shared" si="8"/>
        <v>0.12</v>
      </c>
      <c r="D193" s="382">
        <f t="shared" si="9"/>
        <v>21.77000000000001</v>
      </c>
      <c r="E193" s="383" t="str">
        <f t="shared" si="10"/>
        <v/>
      </c>
      <c r="F193" s="289">
        <f t="shared" si="11"/>
        <v>0</v>
      </c>
      <c r="G193" s="282"/>
      <c r="H193" s="282"/>
      <c r="I193" s="282"/>
      <c r="J193" s="282"/>
    </row>
    <row r="194" spans="1:10" x14ac:dyDescent="0.35">
      <c r="A194" s="381">
        <v>41815</v>
      </c>
      <c r="B194" s="288">
        <v>0</v>
      </c>
      <c r="C194" s="295">
        <f t="shared" si="8"/>
        <v>0</v>
      </c>
      <c r="D194" s="382">
        <f t="shared" si="9"/>
        <v>21.320000000000011</v>
      </c>
      <c r="E194" s="383" t="str">
        <f t="shared" si="10"/>
        <v/>
      </c>
      <c r="F194" s="289">
        <f t="shared" si="11"/>
        <v>0</v>
      </c>
      <c r="G194" s="282"/>
      <c r="H194" s="282"/>
      <c r="I194" s="282"/>
      <c r="J194" s="282"/>
    </row>
    <row r="195" spans="1:10" x14ac:dyDescent="0.35">
      <c r="A195" s="381">
        <v>41816</v>
      </c>
      <c r="B195" s="288">
        <v>5.8</v>
      </c>
      <c r="C195" s="295">
        <f t="shared" si="8"/>
        <v>0.57999999999999996</v>
      </c>
      <c r="D195" s="382">
        <f t="shared" si="9"/>
        <v>21.45000000000001</v>
      </c>
      <c r="E195" s="383" t="str">
        <f t="shared" si="10"/>
        <v/>
      </c>
      <c r="F195" s="289">
        <f t="shared" si="11"/>
        <v>0</v>
      </c>
      <c r="G195" s="282"/>
      <c r="H195" s="282"/>
      <c r="I195" s="282"/>
      <c r="J195" s="282"/>
    </row>
    <row r="196" spans="1:10" x14ac:dyDescent="0.35">
      <c r="A196" s="381">
        <v>41817</v>
      </c>
      <c r="B196" s="288">
        <v>20.399999999999999</v>
      </c>
      <c r="C196" s="295">
        <f t="shared" si="8"/>
        <v>2.0399999999999996</v>
      </c>
      <c r="D196" s="382">
        <f t="shared" si="9"/>
        <v>23.04000000000001</v>
      </c>
      <c r="E196" s="383" t="str">
        <f t="shared" si="10"/>
        <v/>
      </c>
      <c r="F196" s="289">
        <f t="shared" si="11"/>
        <v>0</v>
      </c>
      <c r="G196" s="282"/>
      <c r="H196" s="282"/>
      <c r="I196" s="282"/>
      <c r="J196" s="282"/>
    </row>
    <row r="197" spans="1:10" x14ac:dyDescent="0.35">
      <c r="A197" s="381">
        <v>41818</v>
      </c>
      <c r="B197" s="288">
        <v>20.399999999999999</v>
      </c>
      <c r="C197" s="295">
        <f t="shared" si="8"/>
        <v>2.0399999999999996</v>
      </c>
      <c r="D197" s="382">
        <f t="shared" si="9"/>
        <v>24.63000000000001</v>
      </c>
      <c r="E197" s="383" t="str">
        <f t="shared" si="10"/>
        <v/>
      </c>
      <c r="F197" s="289">
        <f t="shared" si="11"/>
        <v>0</v>
      </c>
      <c r="G197" s="282"/>
      <c r="H197" s="282"/>
      <c r="I197" s="282"/>
      <c r="J197" s="282"/>
    </row>
    <row r="198" spans="1:10" x14ac:dyDescent="0.35">
      <c r="A198" s="381">
        <v>41819</v>
      </c>
      <c r="B198" s="288">
        <v>0.6</v>
      </c>
      <c r="C198" s="295">
        <f t="shared" si="8"/>
        <v>0.06</v>
      </c>
      <c r="D198" s="382">
        <f t="shared" si="9"/>
        <v>24.240000000000009</v>
      </c>
      <c r="E198" s="383" t="str">
        <f t="shared" si="10"/>
        <v/>
      </c>
      <c r="F198" s="289">
        <f t="shared" si="11"/>
        <v>0</v>
      </c>
      <c r="G198" s="282"/>
      <c r="H198" s="282"/>
      <c r="I198" s="282"/>
      <c r="J198" s="282"/>
    </row>
    <row r="199" spans="1:10" x14ac:dyDescent="0.35">
      <c r="A199" s="381">
        <v>41820</v>
      </c>
      <c r="B199" s="288">
        <v>0</v>
      </c>
      <c r="C199" s="295">
        <f t="shared" si="8"/>
        <v>0</v>
      </c>
      <c r="D199" s="382">
        <f t="shared" si="9"/>
        <v>23.79000000000001</v>
      </c>
      <c r="E199" s="383" t="str">
        <f t="shared" si="10"/>
        <v/>
      </c>
      <c r="F199" s="289">
        <f t="shared" si="11"/>
        <v>0</v>
      </c>
      <c r="G199" s="282"/>
      <c r="H199" s="282"/>
      <c r="I199" s="282"/>
      <c r="J199" s="282"/>
    </row>
    <row r="200" spans="1:10" x14ac:dyDescent="0.35">
      <c r="A200" s="381">
        <v>41821</v>
      </c>
      <c r="B200" s="288">
        <v>0</v>
      </c>
      <c r="C200" s="295">
        <f t="shared" si="8"/>
        <v>0</v>
      </c>
      <c r="D200" s="382">
        <f t="shared" si="9"/>
        <v>23.340000000000011</v>
      </c>
      <c r="E200" s="383" t="str">
        <f t="shared" si="10"/>
        <v/>
      </c>
      <c r="F200" s="289">
        <f t="shared" si="11"/>
        <v>0</v>
      </c>
      <c r="G200" s="282"/>
      <c r="H200" s="282"/>
      <c r="I200" s="282"/>
      <c r="J200" s="282"/>
    </row>
    <row r="201" spans="1:10" x14ac:dyDescent="0.35">
      <c r="A201" s="381">
        <v>41822</v>
      </c>
      <c r="B201" s="288">
        <v>1.8</v>
      </c>
      <c r="C201" s="295">
        <f t="shared" si="8"/>
        <v>0.18</v>
      </c>
      <c r="D201" s="382">
        <f t="shared" si="9"/>
        <v>23.070000000000011</v>
      </c>
      <c r="E201" s="383" t="str">
        <f t="shared" si="10"/>
        <v/>
      </c>
      <c r="F201" s="289">
        <f t="shared" si="11"/>
        <v>0</v>
      </c>
      <c r="G201" s="282"/>
      <c r="H201" s="282"/>
      <c r="I201" s="282"/>
      <c r="J201" s="282"/>
    </row>
    <row r="202" spans="1:10" x14ac:dyDescent="0.35">
      <c r="A202" s="381">
        <v>41823</v>
      </c>
      <c r="B202" s="288">
        <v>6.2</v>
      </c>
      <c r="C202" s="295">
        <f t="shared" si="8"/>
        <v>0.62</v>
      </c>
      <c r="D202" s="382">
        <f t="shared" si="9"/>
        <v>23.240000000000013</v>
      </c>
      <c r="E202" s="383" t="str">
        <f t="shared" si="10"/>
        <v/>
      </c>
      <c r="F202" s="289">
        <f t="shared" si="11"/>
        <v>0</v>
      </c>
      <c r="G202" s="282"/>
      <c r="H202" s="282"/>
      <c r="I202" s="282"/>
      <c r="J202" s="282"/>
    </row>
    <row r="203" spans="1:10" x14ac:dyDescent="0.35">
      <c r="A203" s="381">
        <v>41824</v>
      </c>
      <c r="B203" s="288">
        <v>9.4</v>
      </c>
      <c r="C203" s="295">
        <f t="shared" si="8"/>
        <v>0.94000000000000006</v>
      </c>
      <c r="D203" s="382">
        <f t="shared" si="9"/>
        <v>23.730000000000015</v>
      </c>
      <c r="E203" s="383" t="str">
        <f t="shared" si="10"/>
        <v/>
      </c>
      <c r="F203" s="289">
        <f t="shared" si="11"/>
        <v>0</v>
      </c>
      <c r="G203" s="282"/>
      <c r="H203" s="282"/>
      <c r="I203" s="282"/>
      <c r="J203" s="282"/>
    </row>
    <row r="204" spans="1:10" x14ac:dyDescent="0.35">
      <c r="A204" s="381">
        <v>41825</v>
      </c>
      <c r="B204" s="288">
        <v>26.6</v>
      </c>
      <c r="C204" s="295">
        <f t="shared" si="8"/>
        <v>2.5</v>
      </c>
      <c r="D204" s="382">
        <f t="shared" si="9"/>
        <v>25.780000000000015</v>
      </c>
      <c r="E204" s="383" t="str">
        <f t="shared" si="10"/>
        <v/>
      </c>
      <c r="F204" s="289">
        <f t="shared" si="11"/>
        <v>0</v>
      </c>
      <c r="G204" s="282"/>
      <c r="H204" s="282"/>
      <c r="I204" s="282"/>
      <c r="J204" s="282"/>
    </row>
    <row r="205" spans="1:10" x14ac:dyDescent="0.35">
      <c r="A205" s="381">
        <v>41826</v>
      </c>
      <c r="B205" s="288">
        <v>13.6</v>
      </c>
      <c r="C205" s="295">
        <f t="shared" si="8"/>
        <v>1.3599999999999999</v>
      </c>
      <c r="D205" s="382">
        <f t="shared" si="9"/>
        <v>26.690000000000015</v>
      </c>
      <c r="E205" s="383" t="str">
        <f t="shared" si="10"/>
        <v/>
      </c>
      <c r="F205" s="289">
        <f t="shared" si="11"/>
        <v>0</v>
      </c>
      <c r="G205" s="282"/>
      <c r="H205" s="282"/>
      <c r="I205" s="282"/>
      <c r="J205" s="282"/>
    </row>
    <row r="206" spans="1:10" x14ac:dyDescent="0.35">
      <c r="A206" s="381">
        <v>41827</v>
      </c>
      <c r="B206" s="288">
        <v>0</v>
      </c>
      <c r="C206" s="295">
        <f t="shared" si="8"/>
        <v>0</v>
      </c>
      <c r="D206" s="382">
        <f t="shared" si="9"/>
        <v>26.240000000000016</v>
      </c>
      <c r="E206" s="383" t="str">
        <f t="shared" si="10"/>
        <v/>
      </c>
      <c r="F206" s="289">
        <f t="shared" si="11"/>
        <v>0</v>
      </c>
      <c r="G206" s="282"/>
      <c r="H206" s="282"/>
      <c r="I206" s="282"/>
      <c r="J206" s="282"/>
    </row>
    <row r="207" spans="1:10" x14ac:dyDescent="0.35">
      <c r="A207" s="381">
        <v>41828</v>
      </c>
      <c r="B207" s="288">
        <v>0</v>
      </c>
      <c r="C207" s="295">
        <f t="shared" si="8"/>
        <v>0</v>
      </c>
      <c r="D207" s="382">
        <f t="shared" si="9"/>
        <v>25.790000000000017</v>
      </c>
      <c r="E207" s="383" t="str">
        <f t="shared" si="10"/>
        <v/>
      </c>
      <c r="F207" s="289">
        <f t="shared" si="11"/>
        <v>0</v>
      </c>
      <c r="G207" s="282"/>
      <c r="H207" s="282"/>
      <c r="I207" s="282"/>
      <c r="J207" s="282"/>
    </row>
    <row r="208" spans="1:10" x14ac:dyDescent="0.35">
      <c r="A208" s="381">
        <v>41829</v>
      </c>
      <c r="B208" s="288">
        <v>0</v>
      </c>
      <c r="C208" s="295">
        <f t="shared" si="8"/>
        <v>0</v>
      </c>
      <c r="D208" s="382">
        <f t="shared" si="9"/>
        <v>25.340000000000018</v>
      </c>
      <c r="E208" s="383" t="str">
        <f t="shared" si="10"/>
        <v/>
      </c>
      <c r="F208" s="289">
        <f t="shared" si="11"/>
        <v>0</v>
      </c>
      <c r="G208" s="282"/>
      <c r="H208" s="282"/>
      <c r="I208" s="282"/>
      <c r="J208" s="282"/>
    </row>
    <row r="209" spans="1:10" x14ac:dyDescent="0.35">
      <c r="A209" s="381">
        <v>41830</v>
      </c>
      <c r="B209" s="288">
        <v>0</v>
      </c>
      <c r="C209" s="295">
        <f t="shared" si="8"/>
        <v>0</v>
      </c>
      <c r="D209" s="382">
        <f t="shared" si="9"/>
        <v>24.890000000000018</v>
      </c>
      <c r="E209" s="383" t="str">
        <f t="shared" si="10"/>
        <v/>
      </c>
      <c r="F209" s="289">
        <f t="shared" si="11"/>
        <v>0</v>
      </c>
      <c r="G209" s="282"/>
      <c r="H209" s="282"/>
      <c r="I209" s="282"/>
      <c r="J209" s="282"/>
    </row>
    <row r="210" spans="1:10" x14ac:dyDescent="0.35">
      <c r="A210" s="381">
        <v>41831</v>
      </c>
      <c r="B210" s="288">
        <v>0</v>
      </c>
      <c r="C210" s="295">
        <f t="shared" si="8"/>
        <v>0</v>
      </c>
      <c r="D210" s="382">
        <f t="shared" si="9"/>
        <v>24.440000000000019</v>
      </c>
      <c r="E210" s="383" t="str">
        <f t="shared" si="10"/>
        <v/>
      </c>
      <c r="F210" s="289">
        <f t="shared" si="11"/>
        <v>0</v>
      </c>
      <c r="G210" s="282"/>
      <c r="H210" s="282"/>
      <c r="I210" s="282"/>
      <c r="J210" s="282"/>
    </row>
    <row r="211" spans="1:10" x14ac:dyDescent="0.35">
      <c r="A211" s="381">
        <v>41832</v>
      </c>
      <c r="B211" s="288">
        <v>0</v>
      </c>
      <c r="C211" s="295">
        <f t="shared" si="8"/>
        <v>0</v>
      </c>
      <c r="D211" s="382">
        <f t="shared" si="9"/>
        <v>23.99000000000002</v>
      </c>
      <c r="E211" s="383" t="str">
        <f t="shared" si="10"/>
        <v/>
      </c>
      <c r="F211" s="289">
        <f t="shared" si="11"/>
        <v>0</v>
      </c>
      <c r="G211" s="282"/>
      <c r="H211" s="282"/>
      <c r="I211" s="282"/>
      <c r="J211" s="282"/>
    </row>
    <row r="212" spans="1:10" x14ac:dyDescent="0.35">
      <c r="A212" s="381">
        <v>41833</v>
      </c>
      <c r="B212" s="288">
        <v>0</v>
      </c>
      <c r="C212" s="295">
        <f t="shared" ref="C212:C275" si="12">IF((B212/1000)*$B$2&gt;$B$3,$B$3,(B212/1000)*$B$2)</f>
        <v>0</v>
      </c>
      <c r="D212" s="382">
        <f t="shared" ref="D212:D275" si="13">IF(A211&gt;=DATEVALUE("2014/02/01"),MAX(MIN(D211+C212-($B$6/1000),$B$4),0),MAX(MIN(D211+C212,$B$4)))</f>
        <v>23.54000000000002</v>
      </c>
      <c r="E212" s="383" t="str">
        <f t="shared" ref="E212:E275" si="14">IF(D212=0,1,"")</f>
        <v/>
      </c>
      <c r="F212" s="289">
        <f t="shared" ref="F212:F275" si="15">IF(D212=0,1,0)</f>
        <v>0</v>
      </c>
      <c r="G212" s="282"/>
      <c r="H212" s="282"/>
      <c r="I212" s="282"/>
      <c r="J212" s="282"/>
    </row>
    <row r="213" spans="1:10" x14ac:dyDescent="0.35">
      <c r="A213" s="381">
        <v>41834</v>
      </c>
      <c r="B213" s="288">
        <v>0</v>
      </c>
      <c r="C213" s="295">
        <f t="shared" si="12"/>
        <v>0</v>
      </c>
      <c r="D213" s="382">
        <f t="shared" si="13"/>
        <v>23.090000000000021</v>
      </c>
      <c r="E213" s="383" t="str">
        <f t="shared" si="14"/>
        <v/>
      </c>
      <c r="F213" s="289">
        <f t="shared" si="15"/>
        <v>0</v>
      </c>
      <c r="G213" s="282"/>
      <c r="H213" s="282"/>
      <c r="I213" s="282"/>
      <c r="J213" s="282"/>
    </row>
    <row r="214" spans="1:10" x14ac:dyDescent="0.35">
      <c r="A214" s="381">
        <v>41835</v>
      </c>
      <c r="B214" s="288">
        <v>0</v>
      </c>
      <c r="C214" s="295">
        <f t="shared" si="12"/>
        <v>0</v>
      </c>
      <c r="D214" s="382">
        <f t="shared" si="13"/>
        <v>22.640000000000022</v>
      </c>
      <c r="E214" s="383" t="str">
        <f t="shared" si="14"/>
        <v/>
      </c>
      <c r="F214" s="289">
        <f t="shared" si="15"/>
        <v>0</v>
      </c>
      <c r="G214" s="282"/>
      <c r="H214" s="282"/>
      <c r="I214" s="282"/>
      <c r="J214" s="282"/>
    </row>
    <row r="215" spans="1:10" x14ac:dyDescent="0.35">
      <c r="A215" s="381">
        <v>41836</v>
      </c>
      <c r="B215" s="288">
        <v>0</v>
      </c>
      <c r="C215" s="295">
        <f t="shared" si="12"/>
        <v>0</v>
      </c>
      <c r="D215" s="382">
        <f t="shared" si="13"/>
        <v>22.190000000000023</v>
      </c>
      <c r="E215" s="383" t="str">
        <f t="shared" si="14"/>
        <v/>
      </c>
      <c r="F215" s="289">
        <f t="shared" si="15"/>
        <v>0</v>
      </c>
      <c r="G215" s="282"/>
      <c r="H215" s="282"/>
      <c r="I215" s="282"/>
      <c r="J215" s="282"/>
    </row>
    <row r="216" spans="1:10" x14ac:dyDescent="0.35">
      <c r="A216" s="381">
        <v>41837</v>
      </c>
      <c r="B216" s="288">
        <v>0</v>
      </c>
      <c r="C216" s="295">
        <f t="shared" si="12"/>
        <v>0</v>
      </c>
      <c r="D216" s="382">
        <f t="shared" si="13"/>
        <v>21.740000000000023</v>
      </c>
      <c r="E216" s="383" t="str">
        <f t="shared" si="14"/>
        <v/>
      </c>
      <c r="F216" s="289">
        <f t="shared" si="15"/>
        <v>0</v>
      </c>
      <c r="G216" s="282"/>
      <c r="H216" s="282"/>
      <c r="I216" s="282"/>
      <c r="J216" s="282"/>
    </row>
    <row r="217" spans="1:10" x14ac:dyDescent="0.35">
      <c r="A217" s="381">
        <v>41838</v>
      </c>
      <c r="B217" s="288">
        <v>37</v>
      </c>
      <c r="C217" s="295">
        <f t="shared" si="12"/>
        <v>2.5</v>
      </c>
      <c r="D217" s="382">
        <f t="shared" si="13"/>
        <v>23.790000000000024</v>
      </c>
      <c r="E217" s="383" t="str">
        <f t="shared" si="14"/>
        <v/>
      </c>
      <c r="F217" s="289">
        <f t="shared" si="15"/>
        <v>0</v>
      </c>
      <c r="G217" s="282"/>
      <c r="H217" s="282"/>
      <c r="I217" s="282"/>
      <c r="J217" s="282"/>
    </row>
    <row r="218" spans="1:10" x14ac:dyDescent="0.35">
      <c r="A218" s="381">
        <v>41839</v>
      </c>
      <c r="B218" s="288">
        <v>1.8</v>
      </c>
      <c r="C218" s="295">
        <f t="shared" si="12"/>
        <v>0.18</v>
      </c>
      <c r="D218" s="382">
        <f t="shared" si="13"/>
        <v>23.520000000000024</v>
      </c>
      <c r="E218" s="383" t="str">
        <f t="shared" si="14"/>
        <v/>
      </c>
      <c r="F218" s="289">
        <f t="shared" si="15"/>
        <v>0</v>
      </c>
      <c r="G218" s="282"/>
      <c r="H218" s="282"/>
      <c r="I218" s="282"/>
      <c r="J218" s="282"/>
    </row>
    <row r="219" spans="1:10" x14ac:dyDescent="0.35">
      <c r="A219" s="381">
        <v>41840</v>
      </c>
      <c r="B219" s="288">
        <v>0</v>
      </c>
      <c r="C219" s="295">
        <f t="shared" si="12"/>
        <v>0</v>
      </c>
      <c r="D219" s="382">
        <f t="shared" si="13"/>
        <v>23.070000000000025</v>
      </c>
      <c r="E219" s="383" t="str">
        <f t="shared" si="14"/>
        <v/>
      </c>
      <c r="F219" s="289">
        <f t="shared" si="15"/>
        <v>0</v>
      </c>
      <c r="G219" s="282"/>
      <c r="H219" s="282"/>
      <c r="I219" s="282"/>
      <c r="J219" s="282"/>
    </row>
    <row r="220" spans="1:10" x14ac:dyDescent="0.35">
      <c r="A220" s="381">
        <v>41841</v>
      </c>
      <c r="B220" s="288">
        <v>0</v>
      </c>
      <c r="C220" s="295">
        <f t="shared" si="12"/>
        <v>0</v>
      </c>
      <c r="D220" s="382">
        <f t="shared" si="13"/>
        <v>22.620000000000026</v>
      </c>
      <c r="E220" s="383" t="str">
        <f t="shared" si="14"/>
        <v/>
      </c>
      <c r="F220" s="289">
        <f t="shared" si="15"/>
        <v>0</v>
      </c>
      <c r="G220" s="282"/>
      <c r="H220" s="282"/>
      <c r="I220" s="282"/>
      <c r="J220" s="282"/>
    </row>
    <row r="221" spans="1:10" x14ac:dyDescent="0.35">
      <c r="A221" s="381">
        <v>41842</v>
      </c>
      <c r="B221" s="288">
        <v>8</v>
      </c>
      <c r="C221" s="295">
        <f t="shared" si="12"/>
        <v>0.8</v>
      </c>
      <c r="D221" s="382">
        <f t="shared" si="13"/>
        <v>22.970000000000027</v>
      </c>
      <c r="E221" s="383" t="str">
        <f t="shared" si="14"/>
        <v/>
      </c>
      <c r="F221" s="289">
        <f t="shared" si="15"/>
        <v>0</v>
      </c>
      <c r="G221" s="282"/>
      <c r="H221" s="282"/>
      <c r="I221" s="282"/>
      <c r="J221" s="282"/>
    </row>
    <row r="222" spans="1:10" x14ac:dyDescent="0.35">
      <c r="A222" s="381">
        <v>41843</v>
      </c>
      <c r="B222" s="288">
        <v>18.2</v>
      </c>
      <c r="C222" s="295">
        <f t="shared" si="12"/>
        <v>1.82</v>
      </c>
      <c r="D222" s="382">
        <f t="shared" si="13"/>
        <v>24.340000000000028</v>
      </c>
      <c r="E222" s="383" t="str">
        <f t="shared" si="14"/>
        <v/>
      </c>
      <c r="F222" s="289">
        <f t="shared" si="15"/>
        <v>0</v>
      </c>
      <c r="G222" s="282"/>
      <c r="H222" s="282"/>
      <c r="I222" s="282"/>
      <c r="J222" s="282"/>
    </row>
    <row r="223" spans="1:10" x14ac:dyDescent="0.35">
      <c r="A223" s="381">
        <v>41844</v>
      </c>
      <c r="B223" s="288">
        <v>0.6</v>
      </c>
      <c r="C223" s="295">
        <f t="shared" si="12"/>
        <v>0.06</v>
      </c>
      <c r="D223" s="382">
        <f t="shared" si="13"/>
        <v>23.950000000000028</v>
      </c>
      <c r="E223" s="383" t="str">
        <f t="shared" si="14"/>
        <v/>
      </c>
      <c r="F223" s="289">
        <f t="shared" si="15"/>
        <v>0</v>
      </c>
      <c r="G223" s="282"/>
      <c r="H223" s="282"/>
      <c r="I223" s="282"/>
      <c r="J223" s="282"/>
    </row>
    <row r="224" spans="1:10" x14ac:dyDescent="0.35">
      <c r="A224" s="381">
        <v>41845</v>
      </c>
      <c r="B224" s="288">
        <v>0</v>
      </c>
      <c r="C224" s="295">
        <f t="shared" si="12"/>
        <v>0</v>
      </c>
      <c r="D224" s="382">
        <f t="shared" si="13"/>
        <v>23.500000000000028</v>
      </c>
      <c r="E224" s="383" t="str">
        <f t="shared" si="14"/>
        <v/>
      </c>
      <c r="F224" s="289">
        <f t="shared" si="15"/>
        <v>0</v>
      </c>
      <c r="G224" s="282"/>
      <c r="H224" s="282"/>
      <c r="I224" s="282"/>
      <c r="J224" s="282"/>
    </row>
    <row r="225" spans="1:10" x14ac:dyDescent="0.35">
      <c r="A225" s="381">
        <v>41846</v>
      </c>
      <c r="B225" s="288">
        <v>0</v>
      </c>
      <c r="C225" s="295">
        <f t="shared" si="12"/>
        <v>0</v>
      </c>
      <c r="D225" s="382">
        <f t="shared" si="13"/>
        <v>23.050000000000029</v>
      </c>
      <c r="E225" s="383" t="str">
        <f t="shared" si="14"/>
        <v/>
      </c>
      <c r="F225" s="289">
        <f t="shared" si="15"/>
        <v>0</v>
      </c>
      <c r="G225" s="282"/>
      <c r="H225" s="282"/>
      <c r="I225" s="282"/>
      <c r="J225" s="282"/>
    </row>
    <row r="226" spans="1:10" x14ac:dyDescent="0.35">
      <c r="A226" s="381">
        <v>41847</v>
      </c>
      <c r="B226" s="288">
        <v>0</v>
      </c>
      <c r="C226" s="295">
        <f t="shared" si="12"/>
        <v>0</v>
      </c>
      <c r="D226" s="382">
        <f t="shared" si="13"/>
        <v>22.60000000000003</v>
      </c>
      <c r="E226" s="383" t="str">
        <f t="shared" si="14"/>
        <v/>
      </c>
      <c r="F226" s="289">
        <f t="shared" si="15"/>
        <v>0</v>
      </c>
      <c r="G226" s="282"/>
      <c r="H226" s="282"/>
      <c r="I226" s="282"/>
      <c r="J226" s="282"/>
    </row>
    <row r="227" spans="1:10" x14ac:dyDescent="0.35">
      <c r="A227" s="381">
        <v>41848</v>
      </c>
      <c r="B227" s="288">
        <v>0</v>
      </c>
      <c r="C227" s="295">
        <f t="shared" si="12"/>
        <v>0</v>
      </c>
      <c r="D227" s="382">
        <f t="shared" si="13"/>
        <v>22.150000000000031</v>
      </c>
      <c r="E227" s="383" t="str">
        <f t="shared" si="14"/>
        <v/>
      </c>
      <c r="F227" s="289">
        <f t="shared" si="15"/>
        <v>0</v>
      </c>
      <c r="G227" s="282"/>
      <c r="H227" s="282"/>
      <c r="I227" s="282"/>
      <c r="J227" s="282"/>
    </row>
    <row r="228" spans="1:10" x14ac:dyDescent="0.35">
      <c r="A228" s="381">
        <v>41849</v>
      </c>
      <c r="B228" s="288">
        <v>0</v>
      </c>
      <c r="C228" s="295">
        <f t="shared" si="12"/>
        <v>0</v>
      </c>
      <c r="D228" s="382">
        <f t="shared" si="13"/>
        <v>21.700000000000031</v>
      </c>
      <c r="E228" s="383" t="str">
        <f t="shared" si="14"/>
        <v/>
      </c>
      <c r="F228" s="289">
        <f t="shared" si="15"/>
        <v>0</v>
      </c>
      <c r="G228" s="282"/>
      <c r="H228" s="282"/>
      <c r="I228" s="282"/>
      <c r="J228" s="282"/>
    </row>
    <row r="229" spans="1:10" x14ac:dyDescent="0.35">
      <c r="A229" s="381">
        <v>41850</v>
      </c>
      <c r="B229" s="288">
        <v>0</v>
      </c>
      <c r="C229" s="295">
        <f t="shared" si="12"/>
        <v>0</v>
      </c>
      <c r="D229" s="382">
        <f t="shared" si="13"/>
        <v>21.250000000000032</v>
      </c>
      <c r="E229" s="383" t="str">
        <f t="shared" si="14"/>
        <v/>
      </c>
      <c r="F229" s="289">
        <f t="shared" si="15"/>
        <v>0</v>
      </c>
      <c r="G229" s="282"/>
      <c r="H229" s="282"/>
      <c r="I229" s="282"/>
      <c r="J229" s="282"/>
    </row>
    <row r="230" spans="1:10" x14ac:dyDescent="0.35">
      <c r="A230" s="381">
        <v>41851</v>
      </c>
      <c r="B230" s="288">
        <v>0</v>
      </c>
      <c r="C230" s="295">
        <f t="shared" si="12"/>
        <v>0</v>
      </c>
      <c r="D230" s="382">
        <f t="shared" si="13"/>
        <v>20.800000000000033</v>
      </c>
      <c r="E230" s="383" t="str">
        <f t="shared" si="14"/>
        <v/>
      </c>
      <c r="F230" s="289">
        <f t="shared" si="15"/>
        <v>0</v>
      </c>
      <c r="G230" s="282"/>
      <c r="H230" s="282"/>
      <c r="I230" s="282"/>
      <c r="J230" s="282"/>
    </row>
    <row r="231" spans="1:10" x14ac:dyDescent="0.35">
      <c r="A231" s="381">
        <v>41852</v>
      </c>
      <c r="B231" s="288">
        <v>0</v>
      </c>
      <c r="C231" s="295">
        <f t="shared" si="12"/>
        <v>0</v>
      </c>
      <c r="D231" s="382">
        <f t="shared" si="13"/>
        <v>20.350000000000033</v>
      </c>
      <c r="E231" s="383" t="str">
        <f t="shared" si="14"/>
        <v/>
      </c>
      <c r="F231" s="289">
        <f t="shared" si="15"/>
        <v>0</v>
      </c>
      <c r="G231" s="282"/>
      <c r="H231" s="282"/>
      <c r="I231" s="282"/>
      <c r="J231" s="282"/>
    </row>
    <row r="232" spans="1:10" x14ac:dyDescent="0.35">
      <c r="A232" s="381">
        <v>41853</v>
      </c>
      <c r="B232" s="288">
        <v>0</v>
      </c>
      <c r="C232" s="295">
        <f t="shared" si="12"/>
        <v>0</v>
      </c>
      <c r="D232" s="382">
        <f t="shared" si="13"/>
        <v>19.900000000000034</v>
      </c>
      <c r="E232" s="383" t="str">
        <f t="shared" si="14"/>
        <v/>
      </c>
      <c r="F232" s="289">
        <f t="shared" si="15"/>
        <v>0</v>
      </c>
      <c r="G232" s="282"/>
      <c r="H232" s="282"/>
      <c r="I232" s="282"/>
      <c r="J232" s="282"/>
    </row>
    <row r="233" spans="1:10" x14ac:dyDescent="0.35">
      <c r="A233" s="381">
        <v>41854</v>
      </c>
      <c r="B233" s="288">
        <v>0</v>
      </c>
      <c r="C233" s="295">
        <f t="shared" si="12"/>
        <v>0</v>
      </c>
      <c r="D233" s="382">
        <f t="shared" si="13"/>
        <v>19.450000000000035</v>
      </c>
      <c r="E233" s="383" t="str">
        <f t="shared" si="14"/>
        <v/>
      </c>
      <c r="F233" s="289">
        <f t="shared" si="15"/>
        <v>0</v>
      </c>
      <c r="G233" s="282"/>
      <c r="H233" s="282"/>
      <c r="I233" s="282"/>
      <c r="J233" s="282"/>
    </row>
    <row r="234" spans="1:10" x14ac:dyDescent="0.35">
      <c r="A234" s="381">
        <v>41855</v>
      </c>
      <c r="B234" s="288">
        <v>0</v>
      </c>
      <c r="C234" s="295">
        <f t="shared" si="12"/>
        <v>0</v>
      </c>
      <c r="D234" s="382">
        <f t="shared" si="13"/>
        <v>19.000000000000036</v>
      </c>
      <c r="E234" s="383" t="str">
        <f t="shared" si="14"/>
        <v/>
      </c>
      <c r="F234" s="289">
        <f t="shared" si="15"/>
        <v>0</v>
      </c>
      <c r="G234" s="282"/>
      <c r="H234" s="282"/>
      <c r="I234" s="282"/>
      <c r="J234" s="282"/>
    </row>
    <row r="235" spans="1:10" x14ac:dyDescent="0.35">
      <c r="A235" s="381">
        <v>41856</v>
      </c>
      <c r="B235" s="288">
        <v>0</v>
      </c>
      <c r="C235" s="295">
        <f t="shared" si="12"/>
        <v>0</v>
      </c>
      <c r="D235" s="382">
        <f t="shared" si="13"/>
        <v>18.550000000000036</v>
      </c>
      <c r="E235" s="383" t="str">
        <f t="shared" si="14"/>
        <v/>
      </c>
      <c r="F235" s="289">
        <f t="shared" si="15"/>
        <v>0</v>
      </c>
      <c r="G235" s="282"/>
      <c r="H235" s="282"/>
      <c r="I235" s="282"/>
      <c r="J235" s="282"/>
    </row>
    <row r="236" spans="1:10" x14ac:dyDescent="0.35">
      <c r="A236" s="381">
        <v>41857</v>
      </c>
      <c r="B236" s="288">
        <v>0</v>
      </c>
      <c r="C236" s="295">
        <f t="shared" si="12"/>
        <v>0</v>
      </c>
      <c r="D236" s="382">
        <f t="shared" si="13"/>
        <v>18.100000000000037</v>
      </c>
      <c r="E236" s="383" t="str">
        <f t="shared" si="14"/>
        <v/>
      </c>
      <c r="F236" s="289">
        <f t="shared" si="15"/>
        <v>0</v>
      </c>
      <c r="G236" s="282"/>
      <c r="H236" s="282"/>
      <c r="I236" s="282"/>
      <c r="J236" s="282"/>
    </row>
    <row r="237" spans="1:10" x14ac:dyDescent="0.35">
      <c r="A237" s="381">
        <v>41858</v>
      </c>
      <c r="B237" s="288">
        <v>0</v>
      </c>
      <c r="C237" s="295">
        <f t="shared" si="12"/>
        <v>0</v>
      </c>
      <c r="D237" s="382">
        <f t="shared" si="13"/>
        <v>17.650000000000038</v>
      </c>
      <c r="E237" s="383" t="str">
        <f t="shared" si="14"/>
        <v/>
      </c>
      <c r="F237" s="289">
        <f t="shared" si="15"/>
        <v>0</v>
      </c>
      <c r="G237" s="282"/>
      <c r="H237" s="282"/>
      <c r="I237" s="282"/>
      <c r="J237" s="282"/>
    </row>
    <row r="238" spans="1:10" x14ac:dyDescent="0.35">
      <c r="A238" s="381">
        <v>41859</v>
      </c>
      <c r="B238" s="288">
        <v>0</v>
      </c>
      <c r="C238" s="295">
        <f t="shared" si="12"/>
        <v>0</v>
      </c>
      <c r="D238" s="382">
        <f t="shared" si="13"/>
        <v>17.200000000000038</v>
      </c>
      <c r="E238" s="383" t="str">
        <f t="shared" si="14"/>
        <v/>
      </c>
      <c r="F238" s="289">
        <f t="shared" si="15"/>
        <v>0</v>
      </c>
      <c r="G238" s="282"/>
      <c r="H238" s="282"/>
      <c r="I238" s="282"/>
      <c r="J238" s="282"/>
    </row>
    <row r="239" spans="1:10" x14ac:dyDescent="0.35">
      <c r="A239" s="381">
        <v>41860</v>
      </c>
      <c r="B239" s="288">
        <v>0</v>
      </c>
      <c r="C239" s="295">
        <f t="shared" si="12"/>
        <v>0</v>
      </c>
      <c r="D239" s="382">
        <f t="shared" si="13"/>
        <v>16.750000000000039</v>
      </c>
      <c r="E239" s="383" t="str">
        <f t="shared" si="14"/>
        <v/>
      </c>
      <c r="F239" s="289">
        <f t="shared" si="15"/>
        <v>0</v>
      </c>
      <c r="G239" s="282"/>
      <c r="H239" s="282"/>
      <c r="I239" s="282"/>
      <c r="J239" s="282"/>
    </row>
    <row r="240" spans="1:10" x14ac:dyDescent="0.35">
      <c r="A240" s="381">
        <v>41861</v>
      </c>
      <c r="B240" s="288">
        <v>0</v>
      </c>
      <c r="C240" s="295">
        <f t="shared" si="12"/>
        <v>0</v>
      </c>
      <c r="D240" s="382">
        <f t="shared" si="13"/>
        <v>16.30000000000004</v>
      </c>
      <c r="E240" s="383" t="str">
        <f t="shared" si="14"/>
        <v/>
      </c>
      <c r="F240" s="289">
        <f t="shared" si="15"/>
        <v>0</v>
      </c>
      <c r="G240" s="282"/>
      <c r="H240" s="282"/>
      <c r="I240" s="282"/>
      <c r="J240" s="282"/>
    </row>
    <row r="241" spans="1:10" x14ac:dyDescent="0.35">
      <c r="A241" s="381">
        <v>41862</v>
      </c>
      <c r="B241" s="288">
        <v>0</v>
      </c>
      <c r="C241" s="295">
        <f t="shared" si="12"/>
        <v>0</v>
      </c>
      <c r="D241" s="382">
        <f t="shared" si="13"/>
        <v>15.850000000000041</v>
      </c>
      <c r="E241" s="383" t="str">
        <f t="shared" si="14"/>
        <v/>
      </c>
      <c r="F241" s="289">
        <f t="shared" si="15"/>
        <v>0</v>
      </c>
      <c r="G241" s="282"/>
      <c r="H241" s="282"/>
      <c r="I241" s="282"/>
      <c r="J241" s="282"/>
    </row>
    <row r="242" spans="1:10" x14ac:dyDescent="0.35">
      <c r="A242" s="381">
        <v>41863</v>
      </c>
      <c r="B242" s="288">
        <v>0</v>
      </c>
      <c r="C242" s="295">
        <f t="shared" si="12"/>
        <v>0</v>
      </c>
      <c r="D242" s="382">
        <f t="shared" si="13"/>
        <v>15.400000000000041</v>
      </c>
      <c r="E242" s="383" t="str">
        <f t="shared" si="14"/>
        <v/>
      </c>
      <c r="F242" s="289">
        <f t="shared" si="15"/>
        <v>0</v>
      </c>
      <c r="G242" s="282"/>
      <c r="H242" s="282"/>
      <c r="I242" s="282"/>
      <c r="J242" s="282"/>
    </row>
    <row r="243" spans="1:10" x14ac:dyDescent="0.35">
      <c r="A243" s="381">
        <v>41864</v>
      </c>
      <c r="B243" s="288">
        <v>0</v>
      </c>
      <c r="C243" s="295">
        <f t="shared" si="12"/>
        <v>0</v>
      </c>
      <c r="D243" s="382">
        <f t="shared" si="13"/>
        <v>14.950000000000042</v>
      </c>
      <c r="E243" s="383" t="str">
        <f t="shared" si="14"/>
        <v/>
      </c>
      <c r="F243" s="289">
        <f t="shared" si="15"/>
        <v>0</v>
      </c>
      <c r="G243" s="282"/>
      <c r="H243" s="282"/>
      <c r="I243" s="282"/>
      <c r="J243" s="282"/>
    </row>
    <row r="244" spans="1:10" x14ac:dyDescent="0.35">
      <c r="A244" s="381">
        <v>41865</v>
      </c>
      <c r="B244" s="288">
        <v>0</v>
      </c>
      <c r="C244" s="295">
        <f t="shared" si="12"/>
        <v>0</v>
      </c>
      <c r="D244" s="382">
        <f t="shared" si="13"/>
        <v>14.500000000000043</v>
      </c>
      <c r="E244" s="383" t="str">
        <f t="shared" si="14"/>
        <v/>
      </c>
      <c r="F244" s="289">
        <f t="shared" si="15"/>
        <v>0</v>
      </c>
      <c r="G244" s="282"/>
      <c r="H244" s="282"/>
      <c r="I244" s="282"/>
      <c r="J244" s="282"/>
    </row>
    <row r="245" spans="1:10" x14ac:dyDescent="0.35">
      <c r="A245" s="381">
        <v>41866</v>
      </c>
      <c r="B245" s="288">
        <v>0</v>
      </c>
      <c r="C245" s="295">
        <f t="shared" si="12"/>
        <v>0</v>
      </c>
      <c r="D245" s="382">
        <f t="shared" si="13"/>
        <v>14.050000000000043</v>
      </c>
      <c r="E245" s="383" t="str">
        <f t="shared" si="14"/>
        <v/>
      </c>
      <c r="F245" s="289">
        <f t="shared" si="15"/>
        <v>0</v>
      </c>
      <c r="G245" s="282"/>
      <c r="H245" s="282"/>
      <c r="I245" s="282"/>
      <c r="J245" s="282"/>
    </row>
    <row r="246" spans="1:10" x14ac:dyDescent="0.35">
      <c r="A246" s="381">
        <v>41867</v>
      </c>
      <c r="B246" s="288">
        <v>0</v>
      </c>
      <c r="C246" s="295">
        <f t="shared" si="12"/>
        <v>0</v>
      </c>
      <c r="D246" s="382">
        <f t="shared" si="13"/>
        <v>13.600000000000044</v>
      </c>
      <c r="E246" s="383" t="str">
        <f t="shared" si="14"/>
        <v/>
      </c>
      <c r="F246" s="289">
        <f t="shared" si="15"/>
        <v>0</v>
      </c>
      <c r="G246" s="282"/>
      <c r="H246" s="282"/>
      <c r="I246" s="282"/>
      <c r="J246" s="282"/>
    </row>
    <row r="247" spans="1:10" x14ac:dyDescent="0.35">
      <c r="A247" s="381">
        <v>41868</v>
      </c>
      <c r="B247" s="288">
        <v>0</v>
      </c>
      <c r="C247" s="295">
        <f t="shared" si="12"/>
        <v>0</v>
      </c>
      <c r="D247" s="382">
        <f t="shared" si="13"/>
        <v>13.150000000000045</v>
      </c>
      <c r="E247" s="383" t="str">
        <f t="shared" si="14"/>
        <v/>
      </c>
      <c r="F247" s="289">
        <f t="shared" si="15"/>
        <v>0</v>
      </c>
      <c r="G247" s="282"/>
      <c r="H247" s="282"/>
      <c r="I247" s="282"/>
      <c r="J247" s="282"/>
    </row>
    <row r="248" spans="1:10" x14ac:dyDescent="0.35">
      <c r="A248" s="381">
        <v>41869</v>
      </c>
      <c r="B248" s="288">
        <v>0</v>
      </c>
      <c r="C248" s="295">
        <f t="shared" si="12"/>
        <v>0</v>
      </c>
      <c r="D248" s="382">
        <f t="shared" si="13"/>
        <v>12.700000000000045</v>
      </c>
      <c r="E248" s="383" t="str">
        <f t="shared" si="14"/>
        <v/>
      </c>
      <c r="F248" s="289">
        <f t="shared" si="15"/>
        <v>0</v>
      </c>
      <c r="G248" s="282"/>
      <c r="H248" s="282"/>
      <c r="I248" s="282"/>
      <c r="J248" s="282"/>
    </row>
    <row r="249" spans="1:10" x14ac:dyDescent="0.35">
      <c r="A249" s="381">
        <v>41870</v>
      </c>
      <c r="B249" s="288">
        <v>0</v>
      </c>
      <c r="C249" s="295">
        <f t="shared" si="12"/>
        <v>0</v>
      </c>
      <c r="D249" s="382">
        <f t="shared" si="13"/>
        <v>12.250000000000046</v>
      </c>
      <c r="E249" s="383" t="str">
        <f t="shared" si="14"/>
        <v/>
      </c>
      <c r="F249" s="289">
        <f t="shared" si="15"/>
        <v>0</v>
      </c>
      <c r="G249" s="282"/>
      <c r="H249" s="282"/>
      <c r="I249" s="282"/>
      <c r="J249" s="282"/>
    </row>
    <row r="250" spans="1:10" x14ac:dyDescent="0.35">
      <c r="A250" s="381">
        <v>41871</v>
      </c>
      <c r="B250" s="288">
        <v>0</v>
      </c>
      <c r="C250" s="295">
        <f t="shared" si="12"/>
        <v>0</v>
      </c>
      <c r="D250" s="382">
        <f t="shared" si="13"/>
        <v>11.800000000000047</v>
      </c>
      <c r="E250" s="383" t="str">
        <f t="shared" si="14"/>
        <v/>
      </c>
      <c r="F250" s="289">
        <f t="shared" si="15"/>
        <v>0</v>
      </c>
      <c r="G250" s="282"/>
      <c r="H250" s="282"/>
      <c r="I250" s="282"/>
      <c r="J250" s="282"/>
    </row>
    <row r="251" spans="1:10" x14ac:dyDescent="0.35">
      <c r="A251" s="381">
        <v>41872</v>
      </c>
      <c r="B251" s="288">
        <v>0</v>
      </c>
      <c r="C251" s="295">
        <f t="shared" si="12"/>
        <v>0</v>
      </c>
      <c r="D251" s="382">
        <f t="shared" si="13"/>
        <v>11.350000000000048</v>
      </c>
      <c r="E251" s="383" t="str">
        <f t="shared" si="14"/>
        <v/>
      </c>
      <c r="F251" s="289">
        <f t="shared" si="15"/>
        <v>0</v>
      </c>
      <c r="G251" s="282"/>
      <c r="H251" s="282"/>
      <c r="I251" s="282"/>
      <c r="J251" s="282"/>
    </row>
    <row r="252" spans="1:10" x14ac:dyDescent="0.35">
      <c r="A252" s="381">
        <v>41873</v>
      </c>
      <c r="B252" s="288">
        <v>0</v>
      </c>
      <c r="C252" s="295">
        <f t="shared" si="12"/>
        <v>0</v>
      </c>
      <c r="D252" s="382">
        <f t="shared" si="13"/>
        <v>10.900000000000048</v>
      </c>
      <c r="E252" s="383" t="str">
        <f t="shared" si="14"/>
        <v/>
      </c>
      <c r="F252" s="289">
        <f t="shared" si="15"/>
        <v>0</v>
      </c>
      <c r="G252" s="282"/>
      <c r="H252" s="282"/>
      <c r="I252" s="282"/>
      <c r="J252" s="282"/>
    </row>
    <row r="253" spans="1:10" x14ac:dyDescent="0.35">
      <c r="A253" s="381">
        <v>41874</v>
      </c>
      <c r="B253" s="288">
        <v>0</v>
      </c>
      <c r="C253" s="295">
        <f t="shared" si="12"/>
        <v>0</v>
      </c>
      <c r="D253" s="382">
        <f t="shared" si="13"/>
        <v>10.450000000000049</v>
      </c>
      <c r="E253" s="383" t="str">
        <f t="shared" si="14"/>
        <v/>
      </c>
      <c r="F253" s="289">
        <f t="shared" si="15"/>
        <v>0</v>
      </c>
      <c r="G253" s="282"/>
      <c r="H253" s="282"/>
      <c r="I253" s="282"/>
      <c r="J253" s="282"/>
    </row>
    <row r="254" spans="1:10" x14ac:dyDescent="0.35">
      <c r="A254" s="381">
        <v>41875</v>
      </c>
      <c r="B254" s="288">
        <v>0</v>
      </c>
      <c r="C254" s="295">
        <f t="shared" si="12"/>
        <v>0</v>
      </c>
      <c r="D254" s="382">
        <f t="shared" si="13"/>
        <v>10.00000000000005</v>
      </c>
      <c r="E254" s="383" t="str">
        <f t="shared" si="14"/>
        <v/>
      </c>
      <c r="F254" s="289">
        <f t="shared" si="15"/>
        <v>0</v>
      </c>
      <c r="G254" s="282"/>
      <c r="H254" s="282"/>
      <c r="I254" s="282"/>
      <c r="J254" s="282"/>
    </row>
    <row r="255" spans="1:10" x14ac:dyDescent="0.35">
      <c r="A255" s="381">
        <v>41876</v>
      </c>
      <c r="B255" s="288">
        <v>0</v>
      </c>
      <c r="C255" s="295">
        <f t="shared" si="12"/>
        <v>0</v>
      </c>
      <c r="D255" s="382">
        <f t="shared" si="13"/>
        <v>9.5500000000000504</v>
      </c>
      <c r="E255" s="383" t="str">
        <f t="shared" si="14"/>
        <v/>
      </c>
      <c r="F255" s="289">
        <f t="shared" si="15"/>
        <v>0</v>
      </c>
      <c r="G255" s="282"/>
      <c r="H255" s="282"/>
      <c r="I255" s="282"/>
      <c r="J255" s="282"/>
    </row>
    <row r="256" spans="1:10" x14ac:dyDescent="0.35">
      <c r="A256" s="381">
        <v>41877</v>
      </c>
      <c r="B256" s="288">
        <v>0</v>
      </c>
      <c r="C256" s="295">
        <f t="shared" si="12"/>
        <v>0</v>
      </c>
      <c r="D256" s="382">
        <f t="shared" si="13"/>
        <v>9.1000000000000512</v>
      </c>
      <c r="E256" s="383" t="str">
        <f t="shared" si="14"/>
        <v/>
      </c>
      <c r="F256" s="289">
        <f t="shared" si="15"/>
        <v>0</v>
      </c>
      <c r="G256" s="282"/>
      <c r="H256" s="282"/>
      <c r="I256" s="282"/>
      <c r="J256" s="282"/>
    </row>
    <row r="257" spans="1:10" x14ac:dyDescent="0.35">
      <c r="A257" s="381">
        <v>41878</v>
      </c>
      <c r="B257" s="288">
        <v>0</v>
      </c>
      <c r="C257" s="295">
        <f t="shared" si="12"/>
        <v>0</v>
      </c>
      <c r="D257" s="382">
        <f t="shared" si="13"/>
        <v>8.6500000000000519</v>
      </c>
      <c r="E257" s="383" t="str">
        <f t="shared" si="14"/>
        <v/>
      </c>
      <c r="F257" s="289">
        <f t="shared" si="15"/>
        <v>0</v>
      </c>
      <c r="G257" s="282"/>
      <c r="H257" s="282"/>
      <c r="I257" s="282"/>
      <c r="J257" s="282"/>
    </row>
    <row r="258" spans="1:10" x14ac:dyDescent="0.35">
      <c r="A258" s="381">
        <v>41879</v>
      </c>
      <c r="B258" s="288">
        <v>0.4</v>
      </c>
      <c r="C258" s="295">
        <f t="shared" si="12"/>
        <v>0.04</v>
      </c>
      <c r="D258" s="382">
        <f t="shared" si="13"/>
        <v>8.2400000000000517</v>
      </c>
      <c r="E258" s="383" t="str">
        <f t="shared" si="14"/>
        <v/>
      </c>
      <c r="F258" s="289">
        <f t="shared" si="15"/>
        <v>0</v>
      </c>
      <c r="G258" s="282"/>
      <c r="H258" s="282"/>
      <c r="I258" s="282"/>
      <c r="J258" s="282"/>
    </row>
    <row r="259" spans="1:10" x14ac:dyDescent="0.35">
      <c r="A259" s="381">
        <v>41880</v>
      </c>
      <c r="B259" s="288">
        <v>7.8</v>
      </c>
      <c r="C259" s="295">
        <f t="shared" si="12"/>
        <v>0.77999999999999992</v>
      </c>
      <c r="D259" s="382">
        <f t="shared" si="13"/>
        <v>8.5700000000000518</v>
      </c>
      <c r="E259" s="383" t="str">
        <f t="shared" si="14"/>
        <v/>
      </c>
      <c r="F259" s="289">
        <f t="shared" si="15"/>
        <v>0</v>
      </c>
      <c r="G259" s="282"/>
      <c r="H259" s="282"/>
      <c r="I259" s="282"/>
      <c r="J259" s="282"/>
    </row>
    <row r="260" spans="1:10" x14ac:dyDescent="0.35">
      <c r="A260" s="381">
        <v>41881</v>
      </c>
      <c r="B260" s="288">
        <v>3.6</v>
      </c>
      <c r="C260" s="295">
        <f t="shared" si="12"/>
        <v>0.36</v>
      </c>
      <c r="D260" s="382">
        <f t="shared" si="13"/>
        <v>8.4800000000000519</v>
      </c>
      <c r="E260" s="383" t="str">
        <f t="shared" si="14"/>
        <v/>
      </c>
      <c r="F260" s="289">
        <f t="shared" si="15"/>
        <v>0</v>
      </c>
      <c r="G260" s="282"/>
      <c r="H260" s="282"/>
      <c r="I260" s="282"/>
      <c r="J260" s="282"/>
    </row>
    <row r="261" spans="1:10" x14ac:dyDescent="0.35">
      <c r="A261" s="381">
        <v>41882</v>
      </c>
      <c r="B261" s="288">
        <v>10.6</v>
      </c>
      <c r="C261" s="295">
        <f t="shared" si="12"/>
        <v>1.06</v>
      </c>
      <c r="D261" s="382">
        <f t="shared" si="13"/>
        <v>9.0900000000000531</v>
      </c>
      <c r="E261" s="383" t="str">
        <f t="shared" si="14"/>
        <v/>
      </c>
      <c r="F261" s="289">
        <f t="shared" si="15"/>
        <v>0</v>
      </c>
      <c r="G261" s="282"/>
      <c r="H261" s="282"/>
      <c r="I261" s="282"/>
      <c r="J261" s="282"/>
    </row>
    <row r="262" spans="1:10" x14ac:dyDescent="0.35">
      <c r="A262" s="381">
        <v>41883</v>
      </c>
      <c r="B262" s="288">
        <v>3.2</v>
      </c>
      <c r="C262" s="295">
        <f t="shared" si="12"/>
        <v>0.32</v>
      </c>
      <c r="D262" s="382">
        <f t="shared" si="13"/>
        <v>8.9600000000000541</v>
      </c>
      <c r="E262" s="383" t="str">
        <f t="shared" si="14"/>
        <v/>
      </c>
      <c r="F262" s="289">
        <f t="shared" si="15"/>
        <v>0</v>
      </c>
      <c r="G262" s="282"/>
      <c r="H262" s="282"/>
      <c r="I262" s="282"/>
      <c r="J262" s="282"/>
    </row>
    <row r="263" spans="1:10" x14ac:dyDescent="0.35">
      <c r="A263" s="381">
        <v>41884</v>
      </c>
      <c r="B263" s="288">
        <v>6.2</v>
      </c>
      <c r="C263" s="295">
        <f t="shared" si="12"/>
        <v>0.62</v>
      </c>
      <c r="D263" s="382">
        <f t="shared" si="13"/>
        <v>9.1300000000000541</v>
      </c>
      <c r="E263" s="383" t="str">
        <f t="shared" si="14"/>
        <v/>
      </c>
      <c r="F263" s="289">
        <f t="shared" si="15"/>
        <v>0</v>
      </c>
      <c r="G263" s="282"/>
      <c r="H263" s="282"/>
      <c r="I263" s="282"/>
      <c r="J263" s="282"/>
    </row>
    <row r="264" spans="1:10" x14ac:dyDescent="0.35">
      <c r="A264" s="381">
        <v>41885</v>
      </c>
      <c r="B264" s="288">
        <v>0</v>
      </c>
      <c r="C264" s="295">
        <f t="shared" si="12"/>
        <v>0</v>
      </c>
      <c r="D264" s="382">
        <f t="shared" si="13"/>
        <v>8.6800000000000548</v>
      </c>
      <c r="E264" s="383" t="str">
        <f t="shared" si="14"/>
        <v/>
      </c>
      <c r="F264" s="289">
        <f t="shared" si="15"/>
        <v>0</v>
      </c>
      <c r="G264" s="282"/>
      <c r="H264" s="282"/>
      <c r="I264" s="282"/>
      <c r="J264" s="282"/>
    </row>
    <row r="265" spans="1:10" x14ac:dyDescent="0.35">
      <c r="A265" s="381">
        <v>41886</v>
      </c>
      <c r="B265" s="288">
        <v>0</v>
      </c>
      <c r="C265" s="295">
        <f t="shared" si="12"/>
        <v>0</v>
      </c>
      <c r="D265" s="382">
        <f t="shared" si="13"/>
        <v>8.2300000000000555</v>
      </c>
      <c r="E265" s="383" t="str">
        <f t="shared" si="14"/>
        <v/>
      </c>
      <c r="F265" s="289">
        <f t="shared" si="15"/>
        <v>0</v>
      </c>
      <c r="G265" s="282"/>
      <c r="H265" s="282"/>
      <c r="I265" s="282"/>
      <c r="J265" s="282"/>
    </row>
    <row r="266" spans="1:10" x14ac:dyDescent="0.35">
      <c r="A266" s="381">
        <v>41887</v>
      </c>
      <c r="B266" s="288">
        <v>0</v>
      </c>
      <c r="C266" s="295">
        <f t="shared" si="12"/>
        <v>0</v>
      </c>
      <c r="D266" s="382">
        <f t="shared" si="13"/>
        <v>7.7800000000000553</v>
      </c>
      <c r="E266" s="383" t="str">
        <f t="shared" si="14"/>
        <v/>
      </c>
      <c r="F266" s="289">
        <f t="shared" si="15"/>
        <v>0</v>
      </c>
      <c r="G266" s="282"/>
      <c r="H266" s="282"/>
      <c r="I266" s="282"/>
      <c r="J266" s="282"/>
    </row>
    <row r="267" spans="1:10" x14ac:dyDescent="0.35">
      <c r="A267" s="381">
        <v>41888</v>
      </c>
      <c r="B267" s="288">
        <v>0</v>
      </c>
      <c r="C267" s="295">
        <f t="shared" si="12"/>
        <v>0</v>
      </c>
      <c r="D267" s="382">
        <f t="shared" si="13"/>
        <v>7.3300000000000551</v>
      </c>
      <c r="E267" s="383" t="str">
        <f t="shared" si="14"/>
        <v/>
      </c>
      <c r="F267" s="289">
        <f t="shared" si="15"/>
        <v>0</v>
      </c>
      <c r="G267" s="282"/>
      <c r="H267" s="282"/>
      <c r="I267" s="282"/>
      <c r="J267" s="282"/>
    </row>
    <row r="268" spans="1:10" x14ac:dyDescent="0.35">
      <c r="A268" s="381">
        <v>41889</v>
      </c>
      <c r="B268" s="288">
        <v>0</v>
      </c>
      <c r="C268" s="295">
        <f t="shared" si="12"/>
        <v>0</v>
      </c>
      <c r="D268" s="382">
        <f t="shared" si="13"/>
        <v>6.880000000000055</v>
      </c>
      <c r="E268" s="383" t="str">
        <f t="shared" si="14"/>
        <v/>
      </c>
      <c r="F268" s="289">
        <f t="shared" si="15"/>
        <v>0</v>
      </c>
      <c r="G268" s="282"/>
      <c r="H268" s="282"/>
      <c r="I268" s="282"/>
      <c r="J268" s="282"/>
    </row>
    <row r="269" spans="1:10" x14ac:dyDescent="0.35">
      <c r="A269" s="381">
        <v>41890</v>
      </c>
      <c r="B269" s="288">
        <v>0</v>
      </c>
      <c r="C269" s="295">
        <f t="shared" si="12"/>
        <v>0</v>
      </c>
      <c r="D269" s="382">
        <f t="shared" si="13"/>
        <v>6.4300000000000548</v>
      </c>
      <c r="E269" s="383" t="str">
        <f t="shared" si="14"/>
        <v/>
      </c>
      <c r="F269" s="289">
        <f t="shared" si="15"/>
        <v>0</v>
      </c>
      <c r="G269" s="282"/>
      <c r="H269" s="282"/>
      <c r="I269" s="282"/>
      <c r="J269" s="282"/>
    </row>
    <row r="270" spans="1:10" x14ac:dyDescent="0.35">
      <c r="A270" s="381">
        <v>41891</v>
      </c>
      <c r="B270" s="288">
        <v>0</v>
      </c>
      <c r="C270" s="295">
        <f t="shared" si="12"/>
        <v>0</v>
      </c>
      <c r="D270" s="382">
        <f t="shared" si="13"/>
        <v>5.9800000000000546</v>
      </c>
      <c r="E270" s="383" t="str">
        <f t="shared" si="14"/>
        <v/>
      </c>
      <c r="F270" s="289">
        <f t="shared" si="15"/>
        <v>0</v>
      </c>
      <c r="G270" s="282"/>
      <c r="H270" s="282"/>
      <c r="I270" s="282"/>
      <c r="J270" s="282"/>
    </row>
    <row r="271" spans="1:10" x14ac:dyDescent="0.35">
      <c r="A271" s="381">
        <v>41892</v>
      </c>
      <c r="B271" s="288">
        <v>0</v>
      </c>
      <c r="C271" s="295">
        <f t="shared" si="12"/>
        <v>0</v>
      </c>
      <c r="D271" s="382">
        <f t="shared" si="13"/>
        <v>5.5300000000000544</v>
      </c>
      <c r="E271" s="383" t="str">
        <f t="shared" si="14"/>
        <v/>
      </c>
      <c r="F271" s="289">
        <f t="shared" si="15"/>
        <v>0</v>
      </c>
      <c r="G271" s="282"/>
      <c r="H271" s="282"/>
      <c r="I271" s="282"/>
      <c r="J271" s="282"/>
    </row>
    <row r="272" spans="1:10" x14ac:dyDescent="0.35">
      <c r="A272" s="381">
        <v>41893</v>
      </c>
      <c r="B272" s="288">
        <v>0</v>
      </c>
      <c r="C272" s="295">
        <f t="shared" si="12"/>
        <v>0</v>
      </c>
      <c r="D272" s="382">
        <f t="shared" si="13"/>
        <v>5.0800000000000542</v>
      </c>
      <c r="E272" s="383" t="str">
        <f t="shared" si="14"/>
        <v/>
      </c>
      <c r="F272" s="289">
        <f t="shared" si="15"/>
        <v>0</v>
      </c>
      <c r="G272" s="282"/>
      <c r="H272" s="282"/>
      <c r="I272" s="282"/>
      <c r="J272" s="282"/>
    </row>
    <row r="273" spans="1:10" x14ac:dyDescent="0.35">
      <c r="A273" s="381">
        <v>41894</v>
      </c>
      <c r="B273" s="288">
        <v>0</v>
      </c>
      <c r="C273" s="295">
        <f t="shared" si="12"/>
        <v>0</v>
      </c>
      <c r="D273" s="382">
        <f t="shared" si="13"/>
        <v>4.6300000000000541</v>
      </c>
      <c r="E273" s="383" t="str">
        <f t="shared" si="14"/>
        <v/>
      </c>
      <c r="F273" s="289">
        <f t="shared" si="15"/>
        <v>0</v>
      </c>
      <c r="G273" s="282"/>
      <c r="H273" s="282"/>
      <c r="I273" s="282"/>
      <c r="J273" s="282"/>
    </row>
    <row r="274" spans="1:10" x14ac:dyDescent="0.35">
      <c r="A274" s="381">
        <v>41895</v>
      </c>
      <c r="B274" s="288">
        <v>0</v>
      </c>
      <c r="C274" s="295">
        <f t="shared" si="12"/>
        <v>0</v>
      </c>
      <c r="D274" s="382">
        <f t="shared" si="13"/>
        <v>4.1800000000000539</v>
      </c>
      <c r="E274" s="383" t="str">
        <f t="shared" si="14"/>
        <v/>
      </c>
      <c r="F274" s="289">
        <f t="shared" si="15"/>
        <v>0</v>
      </c>
      <c r="G274" s="282"/>
      <c r="H274" s="282"/>
      <c r="I274" s="282"/>
      <c r="J274" s="282"/>
    </row>
    <row r="275" spans="1:10" x14ac:dyDescent="0.35">
      <c r="A275" s="381">
        <v>41896</v>
      </c>
      <c r="B275" s="288">
        <v>0</v>
      </c>
      <c r="C275" s="295">
        <f t="shared" si="12"/>
        <v>0</v>
      </c>
      <c r="D275" s="382">
        <f t="shared" si="13"/>
        <v>3.7300000000000537</v>
      </c>
      <c r="E275" s="383" t="str">
        <f t="shared" si="14"/>
        <v/>
      </c>
      <c r="F275" s="289">
        <f t="shared" si="15"/>
        <v>0</v>
      </c>
      <c r="G275" s="282"/>
      <c r="H275" s="282"/>
      <c r="I275" s="282"/>
      <c r="J275" s="282"/>
    </row>
    <row r="276" spans="1:10" x14ac:dyDescent="0.35">
      <c r="A276" s="381">
        <v>41897</v>
      </c>
      <c r="B276" s="288">
        <v>0</v>
      </c>
      <c r="C276" s="295">
        <f t="shared" ref="C276:C339" si="16">IF((B276/1000)*$B$2&gt;$B$3,$B$3,(B276/1000)*$B$2)</f>
        <v>0</v>
      </c>
      <c r="D276" s="382">
        <f t="shared" ref="D276:D339" si="17">IF(A275&gt;=DATEVALUE("2014/02/01"),MAX(MIN(D275+C276-($B$6/1000),$B$4),0),MAX(MIN(D275+C276,$B$4)))</f>
        <v>3.2800000000000535</v>
      </c>
      <c r="E276" s="383" t="str">
        <f t="shared" ref="E276:E339" si="18">IF(D276=0,1,"")</f>
        <v/>
      </c>
      <c r="F276" s="289">
        <f t="shared" ref="F276:F339" si="19">IF(D276=0,1,0)</f>
        <v>0</v>
      </c>
      <c r="G276" s="282"/>
      <c r="H276" s="282"/>
      <c r="I276" s="282"/>
      <c r="J276" s="282"/>
    </row>
    <row r="277" spans="1:10" x14ac:dyDescent="0.35">
      <c r="A277" s="381">
        <v>41898</v>
      </c>
      <c r="B277" s="288">
        <v>0</v>
      </c>
      <c r="C277" s="295">
        <f t="shared" si="16"/>
        <v>0</v>
      </c>
      <c r="D277" s="382">
        <f t="shared" si="17"/>
        <v>2.8300000000000534</v>
      </c>
      <c r="E277" s="383" t="str">
        <f t="shared" si="18"/>
        <v/>
      </c>
      <c r="F277" s="289">
        <f t="shared" si="19"/>
        <v>0</v>
      </c>
      <c r="G277" s="282"/>
      <c r="H277" s="282"/>
      <c r="I277" s="282"/>
      <c r="J277" s="282"/>
    </row>
    <row r="278" spans="1:10" x14ac:dyDescent="0.35">
      <c r="A278" s="381">
        <v>41899</v>
      </c>
      <c r="B278" s="288">
        <v>0</v>
      </c>
      <c r="C278" s="295">
        <f t="shared" si="16"/>
        <v>0</v>
      </c>
      <c r="D278" s="382">
        <f t="shared" si="17"/>
        <v>2.3800000000000532</v>
      </c>
      <c r="E278" s="383" t="str">
        <f t="shared" si="18"/>
        <v/>
      </c>
      <c r="F278" s="289">
        <f t="shared" si="19"/>
        <v>0</v>
      </c>
      <c r="G278" s="282"/>
      <c r="H278" s="282"/>
      <c r="I278" s="282"/>
      <c r="J278" s="282"/>
    </row>
    <row r="279" spans="1:10" x14ac:dyDescent="0.35">
      <c r="A279" s="381">
        <v>41900</v>
      </c>
      <c r="B279" s="288">
        <v>26.4</v>
      </c>
      <c r="C279" s="295">
        <f t="shared" si="16"/>
        <v>2.5</v>
      </c>
      <c r="D279" s="382">
        <f t="shared" si="17"/>
        <v>4.430000000000053</v>
      </c>
      <c r="E279" s="383" t="str">
        <f t="shared" si="18"/>
        <v/>
      </c>
      <c r="F279" s="289">
        <f t="shared" si="19"/>
        <v>0</v>
      </c>
      <c r="G279" s="282"/>
      <c r="H279" s="282"/>
      <c r="I279" s="282"/>
      <c r="J279" s="282"/>
    </row>
    <row r="280" spans="1:10" x14ac:dyDescent="0.35">
      <c r="A280" s="381">
        <v>41901</v>
      </c>
      <c r="B280" s="288">
        <v>0.4</v>
      </c>
      <c r="C280" s="295">
        <f t="shared" si="16"/>
        <v>0.04</v>
      </c>
      <c r="D280" s="382">
        <f t="shared" si="17"/>
        <v>4.0200000000000529</v>
      </c>
      <c r="E280" s="383" t="str">
        <f t="shared" si="18"/>
        <v/>
      </c>
      <c r="F280" s="289">
        <f t="shared" si="19"/>
        <v>0</v>
      </c>
      <c r="G280" s="282"/>
      <c r="H280" s="282"/>
      <c r="I280" s="282"/>
      <c r="J280" s="282"/>
    </row>
    <row r="281" spans="1:10" x14ac:dyDescent="0.35">
      <c r="A281" s="381">
        <v>41902</v>
      </c>
      <c r="B281" s="288">
        <v>0</v>
      </c>
      <c r="C281" s="295">
        <f t="shared" si="16"/>
        <v>0</v>
      </c>
      <c r="D281" s="382">
        <f t="shared" si="17"/>
        <v>3.5700000000000527</v>
      </c>
      <c r="E281" s="383" t="str">
        <f t="shared" si="18"/>
        <v/>
      </c>
      <c r="F281" s="289">
        <f t="shared" si="19"/>
        <v>0</v>
      </c>
      <c r="G281" s="282"/>
      <c r="H281" s="282"/>
      <c r="I281" s="282"/>
      <c r="J281" s="282"/>
    </row>
    <row r="282" spans="1:10" x14ac:dyDescent="0.35">
      <c r="A282" s="381">
        <v>41903</v>
      </c>
      <c r="B282" s="288">
        <v>2</v>
      </c>
      <c r="C282" s="295">
        <f t="shared" si="16"/>
        <v>0.2</v>
      </c>
      <c r="D282" s="382">
        <f t="shared" si="17"/>
        <v>3.3200000000000527</v>
      </c>
      <c r="E282" s="383" t="str">
        <f t="shared" si="18"/>
        <v/>
      </c>
      <c r="F282" s="289">
        <f t="shared" si="19"/>
        <v>0</v>
      </c>
      <c r="G282" s="282"/>
      <c r="H282" s="282"/>
      <c r="I282" s="282"/>
      <c r="J282" s="282"/>
    </row>
    <row r="283" spans="1:10" x14ac:dyDescent="0.35">
      <c r="A283" s="381">
        <v>41904</v>
      </c>
      <c r="B283" s="288">
        <v>12.4</v>
      </c>
      <c r="C283" s="295">
        <f t="shared" si="16"/>
        <v>1.24</v>
      </c>
      <c r="D283" s="382">
        <f t="shared" si="17"/>
        <v>4.1100000000000527</v>
      </c>
      <c r="E283" s="383" t="str">
        <f t="shared" si="18"/>
        <v/>
      </c>
      <c r="F283" s="289">
        <f t="shared" si="19"/>
        <v>0</v>
      </c>
      <c r="G283" s="282"/>
      <c r="H283" s="282"/>
      <c r="I283" s="282"/>
      <c r="J283" s="282"/>
    </row>
    <row r="284" spans="1:10" x14ac:dyDescent="0.35">
      <c r="A284" s="381">
        <v>41905</v>
      </c>
      <c r="B284" s="288">
        <v>29.4</v>
      </c>
      <c r="C284" s="295">
        <f t="shared" si="16"/>
        <v>2.5</v>
      </c>
      <c r="D284" s="382">
        <f t="shared" si="17"/>
        <v>6.1600000000000525</v>
      </c>
      <c r="E284" s="383" t="str">
        <f t="shared" si="18"/>
        <v/>
      </c>
      <c r="F284" s="289">
        <f t="shared" si="19"/>
        <v>0</v>
      </c>
      <c r="G284" s="282"/>
      <c r="H284" s="282"/>
      <c r="I284" s="282"/>
      <c r="J284" s="282"/>
    </row>
    <row r="285" spans="1:10" x14ac:dyDescent="0.35">
      <c r="A285" s="381">
        <v>41906</v>
      </c>
      <c r="B285" s="288">
        <v>1.6</v>
      </c>
      <c r="C285" s="295">
        <f t="shared" si="16"/>
        <v>0.16</v>
      </c>
      <c r="D285" s="382">
        <f t="shared" si="17"/>
        <v>5.8700000000000525</v>
      </c>
      <c r="E285" s="383" t="str">
        <f t="shared" si="18"/>
        <v/>
      </c>
      <c r="F285" s="289">
        <f t="shared" si="19"/>
        <v>0</v>
      </c>
      <c r="G285" s="282"/>
      <c r="H285" s="282"/>
      <c r="I285" s="282"/>
      <c r="J285" s="282"/>
    </row>
    <row r="286" spans="1:10" x14ac:dyDescent="0.35">
      <c r="A286" s="381">
        <v>41907</v>
      </c>
      <c r="B286" s="288">
        <v>0.6</v>
      </c>
      <c r="C286" s="295">
        <f t="shared" si="16"/>
        <v>0.06</v>
      </c>
      <c r="D286" s="382">
        <f t="shared" si="17"/>
        <v>5.4800000000000519</v>
      </c>
      <c r="E286" s="383" t="str">
        <f t="shared" si="18"/>
        <v/>
      </c>
      <c r="F286" s="289">
        <f t="shared" si="19"/>
        <v>0</v>
      </c>
      <c r="G286" s="282"/>
      <c r="H286" s="282"/>
      <c r="I286" s="282"/>
      <c r="J286" s="282"/>
    </row>
    <row r="287" spans="1:10" x14ac:dyDescent="0.35">
      <c r="A287" s="381">
        <v>41908</v>
      </c>
      <c r="B287" s="288">
        <v>8.1999999999999993</v>
      </c>
      <c r="C287" s="295">
        <f t="shared" si="16"/>
        <v>0.81999999999999984</v>
      </c>
      <c r="D287" s="382">
        <f t="shared" si="17"/>
        <v>5.850000000000052</v>
      </c>
      <c r="E287" s="383" t="str">
        <f t="shared" si="18"/>
        <v/>
      </c>
      <c r="F287" s="289">
        <f t="shared" si="19"/>
        <v>0</v>
      </c>
      <c r="G287" s="282"/>
      <c r="H287" s="282"/>
      <c r="I287" s="282"/>
      <c r="J287" s="282"/>
    </row>
    <row r="288" spans="1:10" x14ac:dyDescent="0.35">
      <c r="A288" s="381">
        <v>41909</v>
      </c>
      <c r="B288" s="288">
        <v>0</v>
      </c>
      <c r="C288" s="295">
        <f t="shared" si="16"/>
        <v>0</v>
      </c>
      <c r="D288" s="382">
        <f t="shared" si="17"/>
        <v>5.4000000000000519</v>
      </c>
      <c r="E288" s="383" t="str">
        <f t="shared" si="18"/>
        <v/>
      </c>
      <c r="F288" s="289">
        <f t="shared" si="19"/>
        <v>0</v>
      </c>
      <c r="G288" s="282"/>
      <c r="H288" s="282"/>
      <c r="I288" s="282"/>
      <c r="J288" s="282"/>
    </row>
    <row r="289" spans="1:10" x14ac:dyDescent="0.35">
      <c r="A289" s="381">
        <v>41910</v>
      </c>
      <c r="B289" s="288">
        <v>12.4</v>
      </c>
      <c r="C289" s="295">
        <f t="shared" si="16"/>
        <v>1.24</v>
      </c>
      <c r="D289" s="382">
        <f t="shared" si="17"/>
        <v>6.1900000000000519</v>
      </c>
      <c r="E289" s="383" t="str">
        <f t="shared" si="18"/>
        <v/>
      </c>
      <c r="F289" s="289">
        <f t="shared" si="19"/>
        <v>0</v>
      </c>
      <c r="G289" s="282"/>
      <c r="H289" s="282"/>
      <c r="I289" s="282"/>
      <c r="J289" s="282"/>
    </row>
    <row r="290" spans="1:10" x14ac:dyDescent="0.35">
      <c r="A290" s="381">
        <v>41911</v>
      </c>
      <c r="B290" s="288">
        <v>5.6</v>
      </c>
      <c r="C290" s="295">
        <f t="shared" si="16"/>
        <v>0.55999999999999994</v>
      </c>
      <c r="D290" s="382">
        <f t="shared" si="17"/>
        <v>6.3000000000000513</v>
      </c>
      <c r="E290" s="383" t="str">
        <f t="shared" si="18"/>
        <v/>
      </c>
      <c r="F290" s="289">
        <f t="shared" si="19"/>
        <v>0</v>
      </c>
      <c r="G290" s="282"/>
      <c r="H290" s="282"/>
      <c r="I290" s="282"/>
      <c r="J290" s="282"/>
    </row>
    <row r="291" spans="1:10" x14ac:dyDescent="0.35">
      <c r="A291" s="381">
        <v>41912</v>
      </c>
      <c r="B291" s="288">
        <v>0</v>
      </c>
      <c r="C291" s="295">
        <f t="shared" si="16"/>
        <v>0</v>
      </c>
      <c r="D291" s="382">
        <f t="shared" si="17"/>
        <v>5.8500000000000512</v>
      </c>
      <c r="E291" s="383" t="str">
        <f t="shared" si="18"/>
        <v/>
      </c>
      <c r="F291" s="289">
        <f t="shared" si="19"/>
        <v>0</v>
      </c>
      <c r="G291" s="282"/>
      <c r="H291" s="282"/>
      <c r="I291" s="282"/>
      <c r="J291" s="282"/>
    </row>
    <row r="292" spans="1:10" x14ac:dyDescent="0.35">
      <c r="A292" s="381">
        <v>41913</v>
      </c>
      <c r="B292" s="288">
        <v>0</v>
      </c>
      <c r="C292" s="295">
        <f t="shared" si="16"/>
        <v>0</v>
      </c>
      <c r="D292" s="382">
        <f t="shared" si="17"/>
        <v>5.400000000000051</v>
      </c>
      <c r="E292" s="383" t="str">
        <f t="shared" si="18"/>
        <v/>
      </c>
      <c r="F292" s="289">
        <f t="shared" si="19"/>
        <v>0</v>
      </c>
      <c r="G292" s="282"/>
      <c r="H292" s="282"/>
      <c r="I292" s="282"/>
      <c r="J292" s="282"/>
    </row>
    <row r="293" spans="1:10" x14ac:dyDescent="0.35">
      <c r="A293" s="381">
        <v>41914</v>
      </c>
      <c r="B293" s="288">
        <v>0</v>
      </c>
      <c r="C293" s="295">
        <f t="shared" si="16"/>
        <v>0</v>
      </c>
      <c r="D293" s="382">
        <f t="shared" si="17"/>
        <v>4.9500000000000508</v>
      </c>
      <c r="E293" s="383" t="str">
        <f t="shared" si="18"/>
        <v/>
      </c>
      <c r="F293" s="289">
        <f t="shared" si="19"/>
        <v>0</v>
      </c>
      <c r="G293" s="282"/>
      <c r="H293" s="282"/>
      <c r="I293" s="282"/>
      <c r="J293" s="282"/>
    </row>
    <row r="294" spans="1:10" x14ac:dyDescent="0.35">
      <c r="A294" s="381">
        <v>41915</v>
      </c>
      <c r="B294" s="288">
        <v>57.8</v>
      </c>
      <c r="C294" s="295">
        <f t="shared" si="16"/>
        <v>2.5</v>
      </c>
      <c r="D294" s="382">
        <f t="shared" si="17"/>
        <v>7.0000000000000506</v>
      </c>
      <c r="E294" s="383" t="str">
        <f t="shared" si="18"/>
        <v/>
      </c>
      <c r="F294" s="289">
        <f t="shared" si="19"/>
        <v>0</v>
      </c>
      <c r="G294" s="282"/>
      <c r="H294" s="282"/>
      <c r="I294" s="282"/>
      <c r="J294" s="282"/>
    </row>
    <row r="295" spans="1:10" x14ac:dyDescent="0.35">
      <c r="A295" s="381">
        <v>41916</v>
      </c>
      <c r="B295" s="288">
        <v>6</v>
      </c>
      <c r="C295" s="295">
        <f t="shared" si="16"/>
        <v>0.6</v>
      </c>
      <c r="D295" s="382">
        <f t="shared" si="17"/>
        <v>7.1500000000000501</v>
      </c>
      <c r="E295" s="383" t="str">
        <f t="shared" si="18"/>
        <v/>
      </c>
      <c r="F295" s="289">
        <f t="shared" si="19"/>
        <v>0</v>
      </c>
      <c r="G295" s="282"/>
      <c r="H295" s="282"/>
      <c r="I295" s="282"/>
      <c r="J295" s="282"/>
    </row>
    <row r="296" spans="1:10" x14ac:dyDescent="0.35">
      <c r="A296" s="381">
        <v>41917</v>
      </c>
      <c r="B296" s="288">
        <v>9.1999999999999993</v>
      </c>
      <c r="C296" s="295">
        <f t="shared" si="16"/>
        <v>0.91999999999999993</v>
      </c>
      <c r="D296" s="382">
        <f t="shared" si="17"/>
        <v>7.6200000000000498</v>
      </c>
      <c r="E296" s="383" t="str">
        <f t="shared" si="18"/>
        <v/>
      </c>
      <c r="F296" s="289">
        <f t="shared" si="19"/>
        <v>0</v>
      </c>
      <c r="G296" s="282"/>
      <c r="H296" s="282"/>
      <c r="I296" s="282"/>
      <c r="J296" s="282"/>
    </row>
    <row r="297" spans="1:10" x14ac:dyDescent="0.35">
      <c r="A297" s="381">
        <v>41918</v>
      </c>
      <c r="B297" s="288">
        <v>0.4</v>
      </c>
      <c r="C297" s="295">
        <f t="shared" si="16"/>
        <v>0.04</v>
      </c>
      <c r="D297" s="382">
        <f t="shared" si="17"/>
        <v>7.2100000000000497</v>
      </c>
      <c r="E297" s="383" t="str">
        <f t="shared" si="18"/>
        <v/>
      </c>
      <c r="F297" s="289">
        <f t="shared" si="19"/>
        <v>0</v>
      </c>
      <c r="G297" s="282"/>
      <c r="H297" s="282"/>
      <c r="I297" s="282"/>
      <c r="J297" s="282"/>
    </row>
    <row r="298" spans="1:10" x14ac:dyDescent="0.35">
      <c r="A298" s="381">
        <v>41919</v>
      </c>
      <c r="B298" s="288">
        <v>0</v>
      </c>
      <c r="C298" s="295">
        <f t="shared" si="16"/>
        <v>0</v>
      </c>
      <c r="D298" s="382">
        <f t="shared" si="17"/>
        <v>6.7600000000000495</v>
      </c>
      <c r="E298" s="383" t="str">
        <f t="shared" si="18"/>
        <v/>
      </c>
      <c r="F298" s="289">
        <f t="shared" si="19"/>
        <v>0</v>
      </c>
      <c r="G298" s="282"/>
      <c r="H298" s="282"/>
      <c r="I298" s="282"/>
      <c r="J298" s="282"/>
    </row>
    <row r="299" spans="1:10" x14ac:dyDescent="0.35">
      <c r="A299" s="381">
        <v>41920</v>
      </c>
      <c r="B299" s="288">
        <v>1.4</v>
      </c>
      <c r="C299" s="295">
        <f t="shared" si="16"/>
        <v>0.13999999999999999</v>
      </c>
      <c r="D299" s="382">
        <f t="shared" si="17"/>
        <v>6.450000000000049</v>
      </c>
      <c r="E299" s="383" t="str">
        <f t="shared" si="18"/>
        <v/>
      </c>
      <c r="F299" s="289">
        <f t="shared" si="19"/>
        <v>0</v>
      </c>
      <c r="G299" s="282"/>
      <c r="H299" s="282"/>
      <c r="I299" s="282"/>
      <c r="J299" s="282"/>
    </row>
    <row r="300" spans="1:10" x14ac:dyDescent="0.35">
      <c r="A300" s="381">
        <v>41921</v>
      </c>
      <c r="B300" s="288">
        <v>1.8</v>
      </c>
      <c r="C300" s="295">
        <f t="shared" si="16"/>
        <v>0.18</v>
      </c>
      <c r="D300" s="382">
        <f t="shared" si="17"/>
        <v>6.1800000000000486</v>
      </c>
      <c r="E300" s="383" t="str">
        <f t="shared" si="18"/>
        <v/>
      </c>
      <c r="F300" s="289">
        <f t="shared" si="19"/>
        <v>0</v>
      </c>
      <c r="G300" s="282"/>
      <c r="H300" s="282"/>
      <c r="I300" s="282"/>
      <c r="J300" s="282"/>
    </row>
    <row r="301" spans="1:10" x14ac:dyDescent="0.35">
      <c r="A301" s="381">
        <v>41922</v>
      </c>
      <c r="B301" s="288">
        <v>17.8</v>
      </c>
      <c r="C301" s="295">
        <f t="shared" si="16"/>
        <v>1.78</v>
      </c>
      <c r="D301" s="382">
        <f t="shared" si="17"/>
        <v>7.5100000000000486</v>
      </c>
      <c r="E301" s="383" t="str">
        <f t="shared" si="18"/>
        <v/>
      </c>
      <c r="F301" s="289">
        <f t="shared" si="19"/>
        <v>0</v>
      </c>
      <c r="G301" s="282"/>
      <c r="H301" s="282"/>
      <c r="I301" s="282"/>
      <c r="J301" s="282"/>
    </row>
    <row r="302" spans="1:10" x14ac:dyDescent="0.35">
      <c r="A302" s="381">
        <v>41923</v>
      </c>
      <c r="B302" s="288">
        <v>15.4</v>
      </c>
      <c r="C302" s="295">
        <f t="shared" si="16"/>
        <v>1.54</v>
      </c>
      <c r="D302" s="382">
        <f t="shared" si="17"/>
        <v>8.6000000000000494</v>
      </c>
      <c r="E302" s="383" t="str">
        <f t="shared" si="18"/>
        <v/>
      </c>
      <c r="F302" s="289">
        <f t="shared" si="19"/>
        <v>0</v>
      </c>
      <c r="G302" s="282"/>
      <c r="H302" s="282"/>
      <c r="I302" s="282"/>
      <c r="J302" s="282"/>
    </row>
    <row r="303" spans="1:10" x14ac:dyDescent="0.35">
      <c r="A303" s="381">
        <v>41924</v>
      </c>
      <c r="B303" s="288">
        <v>33</v>
      </c>
      <c r="C303" s="295">
        <f t="shared" si="16"/>
        <v>2.5</v>
      </c>
      <c r="D303" s="382">
        <f t="shared" si="17"/>
        <v>10.65000000000005</v>
      </c>
      <c r="E303" s="383" t="str">
        <f t="shared" si="18"/>
        <v/>
      </c>
      <c r="F303" s="289">
        <f t="shared" si="19"/>
        <v>0</v>
      </c>
      <c r="G303" s="282"/>
      <c r="H303" s="282"/>
      <c r="I303" s="282"/>
      <c r="J303" s="282"/>
    </row>
    <row r="304" spans="1:10" x14ac:dyDescent="0.35">
      <c r="A304" s="381">
        <v>41925</v>
      </c>
      <c r="B304" s="288">
        <v>31.4</v>
      </c>
      <c r="C304" s="295">
        <f t="shared" si="16"/>
        <v>2.5</v>
      </c>
      <c r="D304" s="382">
        <f t="shared" si="17"/>
        <v>12.700000000000051</v>
      </c>
      <c r="E304" s="383" t="str">
        <f t="shared" si="18"/>
        <v/>
      </c>
      <c r="F304" s="289">
        <f t="shared" si="19"/>
        <v>0</v>
      </c>
      <c r="G304" s="282"/>
      <c r="H304" s="282"/>
      <c r="I304" s="282"/>
      <c r="J304" s="282"/>
    </row>
    <row r="305" spans="1:10" x14ac:dyDescent="0.35">
      <c r="A305" s="381">
        <v>41926</v>
      </c>
      <c r="B305" s="288">
        <v>28.4</v>
      </c>
      <c r="C305" s="295">
        <f t="shared" si="16"/>
        <v>2.5</v>
      </c>
      <c r="D305" s="382">
        <f t="shared" si="17"/>
        <v>14.750000000000052</v>
      </c>
      <c r="E305" s="383" t="str">
        <f t="shared" si="18"/>
        <v/>
      </c>
      <c r="F305" s="289">
        <f t="shared" si="19"/>
        <v>0</v>
      </c>
      <c r="G305" s="282"/>
      <c r="H305" s="282"/>
      <c r="I305" s="282"/>
      <c r="J305" s="282"/>
    </row>
    <row r="306" spans="1:10" x14ac:dyDescent="0.35">
      <c r="A306" s="381">
        <v>41927</v>
      </c>
      <c r="B306" s="288">
        <v>6.4</v>
      </c>
      <c r="C306" s="295">
        <f t="shared" si="16"/>
        <v>0.64</v>
      </c>
      <c r="D306" s="382">
        <f t="shared" si="17"/>
        <v>14.940000000000053</v>
      </c>
      <c r="E306" s="383" t="str">
        <f t="shared" si="18"/>
        <v/>
      </c>
      <c r="F306" s="289">
        <f t="shared" si="19"/>
        <v>0</v>
      </c>
      <c r="G306" s="282"/>
      <c r="H306" s="282"/>
      <c r="I306" s="282"/>
      <c r="J306" s="282"/>
    </row>
    <row r="307" spans="1:10" x14ac:dyDescent="0.35">
      <c r="A307" s="381">
        <v>41928</v>
      </c>
      <c r="B307" s="288">
        <v>17.2</v>
      </c>
      <c r="C307" s="295">
        <f t="shared" si="16"/>
        <v>1.72</v>
      </c>
      <c r="D307" s="382">
        <f t="shared" si="17"/>
        <v>16.210000000000054</v>
      </c>
      <c r="E307" s="383" t="str">
        <f t="shared" si="18"/>
        <v/>
      </c>
      <c r="F307" s="289">
        <f t="shared" si="19"/>
        <v>0</v>
      </c>
      <c r="G307" s="282"/>
      <c r="H307" s="282"/>
      <c r="I307" s="282"/>
      <c r="J307" s="282"/>
    </row>
    <row r="308" spans="1:10" x14ac:dyDescent="0.35">
      <c r="A308" s="381">
        <v>41929</v>
      </c>
      <c r="B308" s="288">
        <v>27</v>
      </c>
      <c r="C308" s="295">
        <f t="shared" si="16"/>
        <v>2.5</v>
      </c>
      <c r="D308" s="382">
        <f t="shared" si="17"/>
        <v>18.260000000000055</v>
      </c>
      <c r="E308" s="383" t="str">
        <f t="shared" si="18"/>
        <v/>
      </c>
      <c r="F308" s="289">
        <f t="shared" si="19"/>
        <v>0</v>
      </c>
      <c r="G308" s="282"/>
      <c r="H308" s="282"/>
      <c r="I308" s="282"/>
      <c r="J308" s="282"/>
    </row>
    <row r="309" spans="1:10" x14ac:dyDescent="0.35">
      <c r="A309" s="381">
        <v>41930</v>
      </c>
      <c r="B309" s="288">
        <v>16.8</v>
      </c>
      <c r="C309" s="295">
        <f t="shared" si="16"/>
        <v>1.6800000000000002</v>
      </c>
      <c r="D309" s="382">
        <f t="shared" si="17"/>
        <v>19.490000000000055</v>
      </c>
      <c r="E309" s="383" t="str">
        <f t="shared" si="18"/>
        <v/>
      </c>
      <c r="F309" s="289">
        <f t="shared" si="19"/>
        <v>0</v>
      </c>
      <c r="G309" s="282"/>
      <c r="H309" s="282"/>
      <c r="I309" s="282"/>
      <c r="J309" s="282"/>
    </row>
    <row r="310" spans="1:10" x14ac:dyDescent="0.35">
      <c r="A310" s="381">
        <v>41931</v>
      </c>
      <c r="B310" s="288">
        <v>46.2</v>
      </c>
      <c r="C310" s="295">
        <f t="shared" si="16"/>
        <v>2.5</v>
      </c>
      <c r="D310" s="382">
        <f t="shared" si="17"/>
        <v>21.540000000000056</v>
      </c>
      <c r="E310" s="383" t="str">
        <f t="shared" si="18"/>
        <v/>
      </c>
      <c r="F310" s="289">
        <f t="shared" si="19"/>
        <v>0</v>
      </c>
      <c r="G310" s="282"/>
      <c r="H310" s="282"/>
      <c r="I310" s="282"/>
      <c r="J310" s="282"/>
    </row>
    <row r="311" spans="1:10" x14ac:dyDescent="0.35">
      <c r="A311" s="381">
        <v>41932</v>
      </c>
      <c r="B311" s="288">
        <v>10.8</v>
      </c>
      <c r="C311" s="295">
        <f t="shared" si="16"/>
        <v>1.08</v>
      </c>
      <c r="D311" s="382">
        <f t="shared" si="17"/>
        <v>22.170000000000055</v>
      </c>
      <c r="E311" s="383" t="str">
        <f t="shared" si="18"/>
        <v/>
      </c>
      <c r="F311" s="289">
        <f t="shared" si="19"/>
        <v>0</v>
      </c>
      <c r="G311" s="282"/>
      <c r="H311" s="282"/>
      <c r="I311" s="282"/>
      <c r="J311" s="282"/>
    </row>
    <row r="312" spans="1:10" x14ac:dyDescent="0.35">
      <c r="A312" s="381">
        <v>41933</v>
      </c>
      <c r="B312" s="288">
        <v>40.200000000000003</v>
      </c>
      <c r="C312" s="295">
        <f t="shared" si="16"/>
        <v>2.5</v>
      </c>
      <c r="D312" s="382">
        <f t="shared" si="17"/>
        <v>24.220000000000056</v>
      </c>
      <c r="E312" s="383" t="str">
        <f t="shared" si="18"/>
        <v/>
      </c>
      <c r="F312" s="289">
        <f t="shared" si="19"/>
        <v>0</v>
      </c>
      <c r="G312" s="282"/>
      <c r="H312" s="282"/>
      <c r="I312" s="282"/>
      <c r="J312" s="282"/>
    </row>
    <row r="313" spans="1:10" x14ac:dyDescent="0.35">
      <c r="A313" s="381">
        <v>41934</v>
      </c>
      <c r="B313" s="288">
        <v>21.4</v>
      </c>
      <c r="C313" s="295">
        <f t="shared" si="16"/>
        <v>2.1399999999999997</v>
      </c>
      <c r="D313" s="382">
        <f t="shared" si="17"/>
        <v>25.910000000000057</v>
      </c>
      <c r="E313" s="383" t="str">
        <f t="shared" si="18"/>
        <v/>
      </c>
      <c r="F313" s="289">
        <f t="shared" si="19"/>
        <v>0</v>
      </c>
      <c r="G313" s="282"/>
      <c r="H313" s="282"/>
      <c r="I313" s="282"/>
      <c r="J313" s="282"/>
    </row>
    <row r="314" spans="1:10" x14ac:dyDescent="0.35">
      <c r="A314" s="381">
        <v>41935</v>
      </c>
      <c r="B314" s="288">
        <v>9.4</v>
      </c>
      <c r="C314" s="295">
        <f t="shared" si="16"/>
        <v>0.94000000000000006</v>
      </c>
      <c r="D314" s="382">
        <f t="shared" si="17"/>
        <v>26.400000000000059</v>
      </c>
      <c r="E314" s="383" t="str">
        <f t="shared" si="18"/>
        <v/>
      </c>
      <c r="F314" s="289">
        <f t="shared" si="19"/>
        <v>0</v>
      </c>
      <c r="G314" s="282"/>
      <c r="H314" s="282"/>
      <c r="I314" s="282"/>
      <c r="J314" s="282"/>
    </row>
    <row r="315" spans="1:10" x14ac:dyDescent="0.35">
      <c r="A315" s="381">
        <v>41936</v>
      </c>
      <c r="B315" s="288">
        <v>1.6</v>
      </c>
      <c r="C315" s="295">
        <f t="shared" si="16"/>
        <v>0.16</v>
      </c>
      <c r="D315" s="382">
        <f t="shared" si="17"/>
        <v>26.11000000000006</v>
      </c>
      <c r="E315" s="383" t="str">
        <f t="shared" si="18"/>
        <v/>
      </c>
      <c r="F315" s="289">
        <f t="shared" si="19"/>
        <v>0</v>
      </c>
      <c r="G315" s="282"/>
      <c r="H315" s="282"/>
      <c r="I315" s="282"/>
      <c r="J315" s="282"/>
    </row>
    <row r="316" spans="1:10" x14ac:dyDescent="0.35">
      <c r="A316" s="381">
        <v>41937</v>
      </c>
      <c r="B316" s="288">
        <v>21.8</v>
      </c>
      <c r="C316" s="295">
        <f t="shared" si="16"/>
        <v>2.1800000000000002</v>
      </c>
      <c r="D316" s="382">
        <f t="shared" si="17"/>
        <v>27.84000000000006</v>
      </c>
      <c r="E316" s="383" t="str">
        <f t="shared" si="18"/>
        <v/>
      </c>
      <c r="F316" s="289">
        <f t="shared" si="19"/>
        <v>0</v>
      </c>
      <c r="G316" s="282"/>
      <c r="H316" s="282"/>
      <c r="I316" s="282"/>
      <c r="J316" s="282"/>
    </row>
    <row r="317" spans="1:10" x14ac:dyDescent="0.35">
      <c r="A317" s="381">
        <v>41938</v>
      </c>
      <c r="B317" s="288">
        <v>2.4</v>
      </c>
      <c r="C317" s="295">
        <f t="shared" si="16"/>
        <v>0.24</v>
      </c>
      <c r="D317" s="382">
        <f t="shared" si="17"/>
        <v>27.630000000000059</v>
      </c>
      <c r="E317" s="383" t="str">
        <f t="shared" si="18"/>
        <v/>
      </c>
      <c r="F317" s="289">
        <f t="shared" si="19"/>
        <v>0</v>
      </c>
      <c r="G317" s="282"/>
      <c r="H317" s="282"/>
      <c r="I317" s="282"/>
      <c r="J317" s="282"/>
    </row>
    <row r="318" spans="1:10" x14ac:dyDescent="0.35">
      <c r="A318" s="381">
        <v>41939</v>
      </c>
      <c r="B318" s="288">
        <v>33.6</v>
      </c>
      <c r="C318" s="295">
        <f t="shared" si="16"/>
        <v>2.5</v>
      </c>
      <c r="D318" s="382">
        <f t="shared" si="17"/>
        <v>29.68000000000006</v>
      </c>
      <c r="E318" s="383" t="str">
        <f t="shared" si="18"/>
        <v/>
      </c>
      <c r="F318" s="289">
        <f t="shared" si="19"/>
        <v>0</v>
      </c>
      <c r="G318" s="282"/>
      <c r="H318" s="282"/>
      <c r="I318" s="282"/>
      <c r="J318" s="282"/>
    </row>
    <row r="319" spans="1:10" x14ac:dyDescent="0.35">
      <c r="A319" s="381">
        <v>41940</v>
      </c>
      <c r="B319" s="288">
        <v>24.4</v>
      </c>
      <c r="C319" s="295">
        <f t="shared" si="16"/>
        <v>2.44</v>
      </c>
      <c r="D319" s="382">
        <f t="shared" si="17"/>
        <v>31.670000000000062</v>
      </c>
      <c r="E319" s="383" t="str">
        <f t="shared" si="18"/>
        <v/>
      </c>
      <c r="F319" s="289">
        <f t="shared" si="19"/>
        <v>0</v>
      </c>
      <c r="G319" s="282"/>
      <c r="H319" s="282"/>
      <c r="I319" s="282"/>
      <c r="J319" s="282"/>
    </row>
    <row r="320" spans="1:10" x14ac:dyDescent="0.35">
      <c r="A320" s="381">
        <v>41941</v>
      </c>
      <c r="B320" s="288">
        <v>7</v>
      </c>
      <c r="C320" s="295">
        <f t="shared" si="16"/>
        <v>0.70000000000000007</v>
      </c>
      <c r="D320" s="382">
        <f t="shared" si="17"/>
        <v>31.920000000000062</v>
      </c>
      <c r="E320" s="383" t="str">
        <f t="shared" si="18"/>
        <v/>
      </c>
      <c r="F320" s="289">
        <f t="shared" si="19"/>
        <v>0</v>
      </c>
      <c r="G320" s="282"/>
      <c r="H320" s="282"/>
      <c r="I320" s="282"/>
      <c r="J320" s="282"/>
    </row>
    <row r="321" spans="1:10" x14ac:dyDescent="0.35">
      <c r="A321" s="381">
        <v>41942</v>
      </c>
      <c r="B321" s="288">
        <v>9</v>
      </c>
      <c r="C321" s="295">
        <f t="shared" si="16"/>
        <v>0.89999999999999991</v>
      </c>
      <c r="D321" s="382">
        <f t="shared" si="17"/>
        <v>32.370000000000061</v>
      </c>
      <c r="E321" s="383" t="str">
        <f t="shared" si="18"/>
        <v/>
      </c>
      <c r="F321" s="289">
        <f t="shared" si="19"/>
        <v>0</v>
      </c>
      <c r="G321" s="282"/>
      <c r="H321" s="282"/>
      <c r="I321" s="282"/>
      <c r="J321" s="282"/>
    </row>
    <row r="322" spans="1:10" x14ac:dyDescent="0.35">
      <c r="A322" s="381">
        <v>41943</v>
      </c>
      <c r="B322" s="288">
        <v>15</v>
      </c>
      <c r="C322" s="295">
        <f t="shared" si="16"/>
        <v>1.5</v>
      </c>
      <c r="D322" s="382">
        <f t="shared" si="17"/>
        <v>33.420000000000059</v>
      </c>
      <c r="E322" s="383" t="str">
        <f t="shared" si="18"/>
        <v/>
      </c>
      <c r="F322" s="289">
        <f t="shared" si="19"/>
        <v>0</v>
      </c>
      <c r="G322" s="282"/>
      <c r="H322" s="282"/>
      <c r="I322" s="282"/>
      <c r="J322" s="282"/>
    </row>
    <row r="323" spans="1:10" x14ac:dyDescent="0.35">
      <c r="A323" s="381">
        <v>41944</v>
      </c>
      <c r="B323" s="288">
        <v>6.4</v>
      </c>
      <c r="C323" s="295">
        <f t="shared" si="16"/>
        <v>0.64</v>
      </c>
      <c r="D323" s="382">
        <f t="shared" si="17"/>
        <v>33.610000000000056</v>
      </c>
      <c r="E323" s="383" t="str">
        <f t="shared" si="18"/>
        <v/>
      </c>
      <c r="F323" s="289">
        <f t="shared" si="19"/>
        <v>0</v>
      </c>
      <c r="G323" s="282"/>
      <c r="H323" s="282"/>
      <c r="I323" s="282"/>
      <c r="J323" s="282"/>
    </row>
    <row r="324" spans="1:10" x14ac:dyDescent="0.35">
      <c r="A324" s="381">
        <v>41945</v>
      </c>
      <c r="B324" s="288">
        <v>37.6</v>
      </c>
      <c r="C324" s="295">
        <f t="shared" si="16"/>
        <v>2.5</v>
      </c>
      <c r="D324" s="382">
        <f t="shared" si="17"/>
        <v>35</v>
      </c>
      <c r="E324" s="383" t="str">
        <f t="shared" si="18"/>
        <v/>
      </c>
      <c r="F324" s="289">
        <f t="shared" si="19"/>
        <v>0</v>
      </c>
      <c r="G324" s="282"/>
      <c r="H324" s="282"/>
      <c r="I324" s="282"/>
      <c r="J324" s="282"/>
    </row>
    <row r="325" spans="1:10" x14ac:dyDescent="0.35">
      <c r="A325" s="381">
        <v>41946</v>
      </c>
      <c r="B325" s="288">
        <v>35.200000000000003</v>
      </c>
      <c r="C325" s="295">
        <f t="shared" si="16"/>
        <v>2.5</v>
      </c>
      <c r="D325" s="382">
        <f t="shared" si="17"/>
        <v>35</v>
      </c>
      <c r="E325" s="383" t="str">
        <f t="shared" si="18"/>
        <v/>
      </c>
      <c r="F325" s="289">
        <f t="shared" si="19"/>
        <v>0</v>
      </c>
      <c r="G325" s="282"/>
      <c r="H325" s="282"/>
      <c r="I325" s="282"/>
      <c r="J325" s="282"/>
    </row>
    <row r="326" spans="1:10" x14ac:dyDescent="0.35">
      <c r="A326" s="381">
        <v>41947</v>
      </c>
      <c r="B326" s="288">
        <v>9</v>
      </c>
      <c r="C326" s="295">
        <f t="shared" si="16"/>
        <v>0.89999999999999991</v>
      </c>
      <c r="D326" s="382">
        <f t="shared" si="17"/>
        <v>35</v>
      </c>
      <c r="E326" s="383" t="str">
        <f t="shared" si="18"/>
        <v/>
      </c>
      <c r="F326" s="289">
        <f t="shared" si="19"/>
        <v>0</v>
      </c>
      <c r="G326" s="282"/>
      <c r="H326" s="282"/>
      <c r="I326" s="282"/>
      <c r="J326" s="282"/>
    </row>
    <row r="327" spans="1:10" x14ac:dyDescent="0.35">
      <c r="A327" s="381">
        <v>41948</v>
      </c>
      <c r="B327" s="288">
        <v>4.4000000000000004</v>
      </c>
      <c r="C327" s="295">
        <f t="shared" si="16"/>
        <v>0.44</v>
      </c>
      <c r="D327" s="382">
        <f t="shared" si="17"/>
        <v>34.989999999999995</v>
      </c>
      <c r="E327" s="383" t="str">
        <f t="shared" si="18"/>
        <v/>
      </c>
      <c r="F327" s="289">
        <f t="shared" si="19"/>
        <v>0</v>
      </c>
      <c r="G327" s="282"/>
      <c r="H327" s="282"/>
      <c r="I327" s="282"/>
      <c r="J327" s="282"/>
    </row>
    <row r="328" spans="1:10" x14ac:dyDescent="0.35">
      <c r="A328" s="381">
        <v>41949</v>
      </c>
      <c r="B328" s="288">
        <v>20.2</v>
      </c>
      <c r="C328" s="295">
        <f t="shared" si="16"/>
        <v>2.02</v>
      </c>
      <c r="D328" s="382">
        <f t="shared" si="17"/>
        <v>35</v>
      </c>
      <c r="E328" s="383" t="str">
        <f t="shared" si="18"/>
        <v/>
      </c>
      <c r="F328" s="289">
        <f t="shared" si="19"/>
        <v>0</v>
      </c>
      <c r="G328" s="282"/>
      <c r="H328" s="282"/>
      <c r="I328" s="282"/>
      <c r="J328" s="282"/>
    </row>
    <row r="329" spans="1:10" x14ac:dyDescent="0.35">
      <c r="A329" s="381">
        <v>41950</v>
      </c>
      <c r="B329" s="288">
        <v>1.4</v>
      </c>
      <c r="C329" s="295">
        <f t="shared" si="16"/>
        <v>0.13999999999999999</v>
      </c>
      <c r="D329" s="382">
        <f t="shared" si="17"/>
        <v>34.69</v>
      </c>
      <c r="E329" s="383" t="str">
        <f t="shared" si="18"/>
        <v/>
      </c>
      <c r="F329" s="289">
        <f t="shared" si="19"/>
        <v>0</v>
      </c>
      <c r="G329" s="282"/>
      <c r="H329" s="282"/>
      <c r="I329" s="282"/>
      <c r="J329" s="282"/>
    </row>
    <row r="330" spans="1:10" x14ac:dyDescent="0.35">
      <c r="A330" s="381">
        <v>41951</v>
      </c>
      <c r="B330" s="288">
        <v>34</v>
      </c>
      <c r="C330" s="295">
        <f t="shared" si="16"/>
        <v>2.5</v>
      </c>
      <c r="D330" s="382">
        <f t="shared" si="17"/>
        <v>35</v>
      </c>
      <c r="E330" s="383" t="str">
        <f t="shared" si="18"/>
        <v/>
      </c>
      <c r="F330" s="289">
        <f t="shared" si="19"/>
        <v>0</v>
      </c>
      <c r="G330" s="282"/>
      <c r="H330" s="282"/>
      <c r="I330" s="282"/>
      <c r="J330" s="282"/>
    </row>
    <row r="331" spans="1:10" x14ac:dyDescent="0.35">
      <c r="A331" s="381">
        <v>41952</v>
      </c>
      <c r="B331" s="288">
        <v>0</v>
      </c>
      <c r="C331" s="295">
        <f t="shared" si="16"/>
        <v>0</v>
      </c>
      <c r="D331" s="382">
        <f t="shared" si="17"/>
        <v>34.549999999999997</v>
      </c>
      <c r="E331" s="383" t="str">
        <f t="shared" si="18"/>
        <v/>
      </c>
      <c r="F331" s="289">
        <f t="shared" si="19"/>
        <v>0</v>
      </c>
      <c r="G331" s="282"/>
      <c r="H331" s="282"/>
      <c r="I331" s="282"/>
      <c r="J331" s="282"/>
    </row>
    <row r="332" spans="1:10" x14ac:dyDescent="0.35">
      <c r="A332" s="381">
        <v>41953</v>
      </c>
      <c r="B332" s="288">
        <v>0</v>
      </c>
      <c r="C332" s="295">
        <f t="shared" si="16"/>
        <v>0</v>
      </c>
      <c r="D332" s="382">
        <f t="shared" si="17"/>
        <v>34.099999999999994</v>
      </c>
      <c r="E332" s="383" t="str">
        <f t="shared" si="18"/>
        <v/>
      </c>
      <c r="F332" s="289">
        <f t="shared" si="19"/>
        <v>0</v>
      </c>
      <c r="G332" s="282"/>
      <c r="H332" s="282"/>
      <c r="I332" s="282"/>
      <c r="J332" s="282"/>
    </row>
    <row r="333" spans="1:10" x14ac:dyDescent="0.35">
      <c r="A333" s="381">
        <v>41954</v>
      </c>
      <c r="B333" s="288">
        <v>0</v>
      </c>
      <c r="C333" s="295">
        <f t="shared" si="16"/>
        <v>0</v>
      </c>
      <c r="D333" s="382">
        <f t="shared" si="17"/>
        <v>33.649999999999991</v>
      </c>
      <c r="E333" s="383" t="str">
        <f t="shared" si="18"/>
        <v/>
      </c>
      <c r="F333" s="289">
        <f t="shared" si="19"/>
        <v>0</v>
      </c>
      <c r="G333" s="282"/>
      <c r="H333" s="282"/>
      <c r="I333" s="282"/>
      <c r="J333" s="282"/>
    </row>
    <row r="334" spans="1:10" x14ac:dyDescent="0.35">
      <c r="A334" s="381">
        <v>41955</v>
      </c>
      <c r="B334" s="288">
        <v>0</v>
      </c>
      <c r="C334" s="295">
        <f t="shared" si="16"/>
        <v>0</v>
      </c>
      <c r="D334" s="382">
        <f t="shared" si="17"/>
        <v>33.199999999999989</v>
      </c>
      <c r="E334" s="383" t="str">
        <f t="shared" si="18"/>
        <v/>
      </c>
      <c r="F334" s="289">
        <f t="shared" si="19"/>
        <v>0</v>
      </c>
      <c r="G334" s="282"/>
      <c r="H334" s="282"/>
      <c r="I334" s="282"/>
      <c r="J334" s="282"/>
    </row>
    <row r="335" spans="1:10" x14ac:dyDescent="0.35">
      <c r="A335" s="381">
        <v>41956</v>
      </c>
      <c r="B335" s="288">
        <v>0</v>
      </c>
      <c r="C335" s="295">
        <f t="shared" si="16"/>
        <v>0</v>
      </c>
      <c r="D335" s="382">
        <f t="shared" si="17"/>
        <v>32.749999999999986</v>
      </c>
      <c r="E335" s="383" t="str">
        <f t="shared" si="18"/>
        <v/>
      </c>
      <c r="F335" s="289">
        <f t="shared" si="19"/>
        <v>0</v>
      </c>
      <c r="G335" s="282"/>
      <c r="H335" s="282"/>
      <c r="I335" s="282"/>
      <c r="J335" s="282"/>
    </row>
    <row r="336" spans="1:10" x14ac:dyDescent="0.35">
      <c r="A336" s="381">
        <v>41957</v>
      </c>
      <c r="B336" s="288">
        <v>0</v>
      </c>
      <c r="C336" s="295">
        <f t="shared" si="16"/>
        <v>0</v>
      </c>
      <c r="D336" s="382">
        <f t="shared" si="17"/>
        <v>32.299999999999983</v>
      </c>
      <c r="E336" s="383" t="str">
        <f t="shared" si="18"/>
        <v/>
      </c>
      <c r="F336" s="289">
        <f t="shared" si="19"/>
        <v>0</v>
      </c>
      <c r="G336" s="282"/>
      <c r="H336" s="282"/>
      <c r="I336" s="282"/>
      <c r="J336" s="282"/>
    </row>
    <row r="337" spans="1:10" x14ac:dyDescent="0.35">
      <c r="A337" s="381">
        <v>41958</v>
      </c>
      <c r="B337" s="288">
        <v>0</v>
      </c>
      <c r="C337" s="295">
        <f t="shared" si="16"/>
        <v>0</v>
      </c>
      <c r="D337" s="382">
        <f t="shared" si="17"/>
        <v>31.849999999999984</v>
      </c>
      <c r="E337" s="383" t="str">
        <f t="shared" si="18"/>
        <v/>
      </c>
      <c r="F337" s="289">
        <f t="shared" si="19"/>
        <v>0</v>
      </c>
      <c r="G337" s="282"/>
      <c r="H337" s="282"/>
      <c r="I337" s="282"/>
      <c r="J337" s="282"/>
    </row>
    <row r="338" spans="1:10" x14ac:dyDescent="0.35">
      <c r="A338" s="381">
        <v>41959</v>
      </c>
      <c r="B338" s="288">
        <v>0</v>
      </c>
      <c r="C338" s="295">
        <f t="shared" si="16"/>
        <v>0</v>
      </c>
      <c r="D338" s="382">
        <f t="shared" si="17"/>
        <v>31.399999999999984</v>
      </c>
      <c r="E338" s="383" t="str">
        <f t="shared" si="18"/>
        <v/>
      </c>
      <c r="F338" s="289">
        <f t="shared" si="19"/>
        <v>0</v>
      </c>
      <c r="G338" s="282"/>
      <c r="H338" s="282"/>
      <c r="I338" s="282"/>
      <c r="J338" s="282"/>
    </row>
    <row r="339" spans="1:10" x14ac:dyDescent="0.35">
      <c r="A339" s="381">
        <v>41960</v>
      </c>
      <c r="B339" s="288">
        <v>0</v>
      </c>
      <c r="C339" s="295">
        <f t="shared" si="16"/>
        <v>0</v>
      </c>
      <c r="D339" s="382">
        <f t="shared" si="17"/>
        <v>30.949999999999985</v>
      </c>
      <c r="E339" s="383" t="str">
        <f t="shared" si="18"/>
        <v/>
      </c>
      <c r="F339" s="289">
        <f t="shared" si="19"/>
        <v>0</v>
      </c>
      <c r="G339" s="282"/>
      <c r="H339" s="282"/>
      <c r="I339" s="282"/>
      <c r="J339" s="282"/>
    </row>
    <row r="340" spans="1:10" x14ac:dyDescent="0.35">
      <c r="A340" s="381">
        <v>41961</v>
      </c>
      <c r="B340" s="288">
        <v>0</v>
      </c>
      <c r="C340" s="295">
        <f t="shared" ref="C340:C403" si="20">IF((B340/1000)*$B$2&gt;$B$3,$B$3,(B340/1000)*$B$2)</f>
        <v>0</v>
      </c>
      <c r="D340" s="382">
        <f t="shared" ref="D340:D403" si="21">IF(A339&gt;=DATEVALUE("2014/02/01"),MAX(MIN(D339+C340-($B$6/1000),$B$4),0),MAX(MIN(D339+C340,$B$4)))</f>
        <v>30.499999999999986</v>
      </c>
      <c r="E340" s="383" t="str">
        <f t="shared" ref="E340:E403" si="22">IF(D340=0,1,"")</f>
        <v/>
      </c>
      <c r="F340" s="289">
        <f t="shared" ref="F340:F403" si="23">IF(D340=0,1,0)</f>
        <v>0</v>
      </c>
      <c r="G340" s="282"/>
      <c r="H340" s="282"/>
      <c r="I340" s="282"/>
      <c r="J340" s="282"/>
    </row>
    <row r="341" spans="1:10" x14ac:dyDescent="0.35">
      <c r="A341" s="381">
        <v>41962</v>
      </c>
      <c r="B341" s="288">
        <v>3.4</v>
      </c>
      <c r="C341" s="295">
        <f t="shared" si="20"/>
        <v>0.33999999999999997</v>
      </c>
      <c r="D341" s="382">
        <f t="shared" si="21"/>
        <v>30.389999999999986</v>
      </c>
      <c r="E341" s="383" t="str">
        <f t="shared" si="22"/>
        <v/>
      </c>
      <c r="F341" s="289">
        <f t="shared" si="23"/>
        <v>0</v>
      </c>
      <c r="G341" s="282"/>
      <c r="H341" s="282"/>
      <c r="I341" s="282"/>
      <c r="J341" s="282"/>
    </row>
    <row r="342" spans="1:10" x14ac:dyDescent="0.35">
      <c r="A342" s="381">
        <v>41963</v>
      </c>
      <c r="B342" s="288">
        <v>29.4</v>
      </c>
      <c r="C342" s="295">
        <f t="shared" si="20"/>
        <v>2.5</v>
      </c>
      <c r="D342" s="382">
        <f t="shared" si="21"/>
        <v>32.439999999999984</v>
      </c>
      <c r="E342" s="383" t="str">
        <f t="shared" si="22"/>
        <v/>
      </c>
      <c r="F342" s="289">
        <f t="shared" si="23"/>
        <v>0</v>
      </c>
      <c r="G342" s="282"/>
      <c r="H342" s="282"/>
      <c r="I342" s="282"/>
      <c r="J342" s="282"/>
    </row>
    <row r="343" spans="1:10" x14ac:dyDescent="0.35">
      <c r="A343" s="381">
        <v>41964</v>
      </c>
      <c r="B343" s="288">
        <v>32.799999999999997</v>
      </c>
      <c r="C343" s="295">
        <f t="shared" si="20"/>
        <v>2.5</v>
      </c>
      <c r="D343" s="382">
        <f t="shared" si="21"/>
        <v>34.489999999999981</v>
      </c>
      <c r="E343" s="383" t="str">
        <f t="shared" si="22"/>
        <v/>
      </c>
      <c r="F343" s="289">
        <f t="shared" si="23"/>
        <v>0</v>
      </c>
      <c r="G343" s="282"/>
      <c r="H343" s="282"/>
      <c r="I343" s="282"/>
      <c r="J343" s="282"/>
    </row>
    <row r="344" spans="1:10" x14ac:dyDescent="0.35">
      <c r="A344" s="381">
        <v>41965</v>
      </c>
      <c r="B344" s="288">
        <v>25.6</v>
      </c>
      <c r="C344" s="295">
        <f t="shared" si="20"/>
        <v>2.5</v>
      </c>
      <c r="D344" s="382">
        <f t="shared" si="21"/>
        <v>35</v>
      </c>
      <c r="E344" s="383" t="str">
        <f t="shared" si="22"/>
        <v/>
      </c>
      <c r="F344" s="289">
        <f t="shared" si="23"/>
        <v>0</v>
      </c>
      <c r="G344" s="282"/>
      <c r="H344" s="282"/>
      <c r="I344" s="282"/>
      <c r="J344" s="282"/>
    </row>
    <row r="345" spans="1:10" x14ac:dyDescent="0.35">
      <c r="A345" s="381">
        <v>41966</v>
      </c>
      <c r="B345" s="288">
        <v>15.2</v>
      </c>
      <c r="C345" s="295">
        <f t="shared" si="20"/>
        <v>1.52</v>
      </c>
      <c r="D345" s="382">
        <f t="shared" si="21"/>
        <v>35</v>
      </c>
      <c r="E345" s="383" t="str">
        <f t="shared" si="22"/>
        <v/>
      </c>
      <c r="F345" s="289">
        <f t="shared" si="23"/>
        <v>0</v>
      </c>
      <c r="G345" s="282"/>
      <c r="H345" s="282"/>
      <c r="I345" s="282"/>
      <c r="J345" s="282"/>
    </row>
    <row r="346" spans="1:10" x14ac:dyDescent="0.35">
      <c r="A346" s="381">
        <v>41967</v>
      </c>
      <c r="B346" s="288">
        <v>60.6</v>
      </c>
      <c r="C346" s="295">
        <f t="shared" si="20"/>
        <v>2.5</v>
      </c>
      <c r="D346" s="382">
        <f t="shared" si="21"/>
        <v>35</v>
      </c>
      <c r="E346" s="383" t="str">
        <f t="shared" si="22"/>
        <v/>
      </c>
      <c r="F346" s="289">
        <f t="shared" si="23"/>
        <v>0</v>
      </c>
      <c r="G346" s="282"/>
      <c r="H346" s="282"/>
      <c r="I346" s="282"/>
      <c r="J346" s="282"/>
    </row>
    <row r="347" spans="1:10" x14ac:dyDescent="0.35">
      <c r="A347" s="381">
        <v>41968</v>
      </c>
      <c r="B347" s="288">
        <v>15</v>
      </c>
      <c r="C347" s="295">
        <f t="shared" si="20"/>
        <v>1.5</v>
      </c>
      <c r="D347" s="382">
        <f t="shared" si="21"/>
        <v>35</v>
      </c>
      <c r="E347" s="383" t="str">
        <f t="shared" si="22"/>
        <v/>
      </c>
      <c r="F347" s="289">
        <f t="shared" si="23"/>
        <v>0</v>
      </c>
      <c r="G347" s="282"/>
      <c r="H347" s="282"/>
      <c r="I347" s="282"/>
      <c r="J347" s="282"/>
    </row>
    <row r="348" spans="1:10" x14ac:dyDescent="0.35">
      <c r="A348" s="381">
        <v>41969</v>
      </c>
      <c r="B348" s="288">
        <v>43</v>
      </c>
      <c r="C348" s="295">
        <f t="shared" si="20"/>
        <v>2.5</v>
      </c>
      <c r="D348" s="382">
        <f t="shared" si="21"/>
        <v>35</v>
      </c>
      <c r="E348" s="383" t="str">
        <f t="shared" si="22"/>
        <v/>
      </c>
      <c r="F348" s="289">
        <f t="shared" si="23"/>
        <v>0</v>
      </c>
      <c r="G348" s="282"/>
      <c r="H348" s="282"/>
      <c r="I348" s="282"/>
      <c r="J348" s="282"/>
    </row>
    <row r="349" spans="1:10" x14ac:dyDescent="0.35">
      <c r="A349" s="381">
        <v>41970</v>
      </c>
      <c r="B349" s="288">
        <v>15</v>
      </c>
      <c r="C349" s="295">
        <f t="shared" si="20"/>
        <v>1.5</v>
      </c>
      <c r="D349" s="382">
        <f t="shared" si="21"/>
        <v>35</v>
      </c>
      <c r="E349" s="383" t="str">
        <f t="shared" si="22"/>
        <v/>
      </c>
      <c r="F349" s="289">
        <f t="shared" si="23"/>
        <v>0</v>
      </c>
      <c r="G349" s="282"/>
      <c r="H349" s="282"/>
      <c r="I349" s="282"/>
      <c r="J349" s="282"/>
    </row>
    <row r="350" spans="1:10" x14ac:dyDescent="0.35">
      <c r="A350" s="381">
        <v>41971</v>
      </c>
      <c r="B350" s="288">
        <v>0</v>
      </c>
      <c r="C350" s="295">
        <f t="shared" si="20"/>
        <v>0</v>
      </c>
      <c r="D350" s="382">
        <f t="shared" si="21"/>
        <v>34.549999999999997</v>
      </c>
      <c r="E350" s="383" t="str">
        <f t="shared" si="22"/>
        <v/>
      </c>
      <c r="F350" s="289">
        <f t="shared" si="23"/>
        <v>0</v>
      </c>
      <c r="G350" s="282"/>
      <c r="H350" s="282"/>
      <c r="I350" s="282"/>
      <c r="J350" s="282"/>
    </row>
    <row r="351" spans="1:10" x14ac:dyDescent="0.35">
      <c r="A351" s="381">
        <v>41972</v>
      </c>
      <c r="B351" s="288">
        <v>0</v>
      </c>
      <c r="C351" s="295">
        <f t="shared" si="20"/>
        <v>0</v>
      </c>
      <c r="D351" s="382">
        <f t="shared" si="21"/>
        <v>34.099999999999994</v>
      </c>
      <c r="E351" s="383" t="str">
        <f t="shared" si="22"/>
        <v/>
      </c>
      <c r="F351" s="289">
        <f t="shared" si="23"/>
        <v>0</v>
      </c>
      <c r="G351" s="282"/>
      <c r="H351" s="282"/>
      <c r="I351" s="282"/>
      <c r="J351" s="282"/>
    </row>
    <row r="352" spans="1:10" x14ac:dyDescent="0.35">
      <c r="A352" s="381">
        <v>41973</v>
      </c>
      <c r="B352" s="288">
        <v>0</v>
      </c>
      <c r="C352" s="295">
        <f t="shared" si="20"/>
        <v>0</v>
      </c>
      <c r="D352" s="382">
        <f t="shared" si="21"/>
        <v>33.649999999999991</v>
      </c>
      <c r="E352" s="383" t="str">
        <f t="shared" si="22"/>
        <v/>
      </c>
      <c r="F352" s="289">
        <f t="shared" si="23"/>
        <v>0</v>
      </c>
      <c r="G352" s="282"/>
      <c r="H352" s="282"/>
      <c r="I352" s="282"/>
      <c r="J352" s="282"/>
    </row>
    <row r="353" spans="1:10" x14ac:dyDescent="0.35">
      <c r="A353" s="381">
        <v>41974</v>
      </c>
      <c r="B353" s="288">
        <v>0</v>
      </c>
      <c r="C353" s="295">
        <f t="shared" si="20"/>
        <v>0</v>
      </c>
      <c r="D353" s="382">
        <f t="shared" si="21"/>
        <v>33.199999999999989</v>
      </c>
      <c r="E353" s="383" t="str">
        <f t="shared" si="22"/>
        <v/>
      </c>
      <c r="F353" s="289">
        <f t="shared" si="23"/>
        <v>0</v>
      </c>
      <c r="G353" s="282"/>
      <c r="H353" s="282"/>
      <c r="I353" s="282"/>
      <c r="J353" s="282"/>
    </row>
    <row r="354" spans="1:10" x14ac:dyDescent="0.35">
      <c r="A354" s="381">
        <v>41975</v>
      </c>
      <c r="B354" s="288">
        <v>0</v>
      </c>
      <c r="C354" s="295">
        <f t="shared" si="20"/>
        <v>0</v>
      </c>
      <c r="D354" s="382">
        <f t="shared" si="21"/>
        <v>32.749999999999986</v>
      </c>
      <c r="E354" s="383" t="str">
        <f t="shared" si="22"/>
        <v/>
      </c>
      <c r="F354" s="289">
        <f t="shared" si="23"/>
        <v>0</v>
      </c>
      <c r="G354" s="282"/>
      <c r="H354" s="282"/>
      <c r="I354" s="282"/>
      <c r="J354" s="282"/>
    </row>
    <row r="355" spans="1:10" x14ac:dyDescent="0.35">
      <c r="A355" s="381">
        <v>41976</v>
      </c>
      <c r="B355" s="288">
        <v>0</v>
      </c>
      <c r="C355" s="295">
        <f t="shared" si="20"/>
        <v>0</v>
      </c>
      <c r="D355" s="382">
        <f t="shared" si="21"/>
        <v>32.299999999999983</v>
      </c>
      <c r="E355" s="383" t="str">
        <f t="shared" si="22"/>
        <v/>
      </c>
      <c r="F355" s="289">
        <f t="shared" si="23"/>
        <v>0</v>
      </c>
      <c r="G355" s="282"/>
      <c r="H355" s="282"/>
      <c r="I355" s="282"/>
      <c r="J355" s="282"/>
    </row>
    <row r="356" spans="1:10" x14ac:dyDescent="0.35">
      <c r="A356" s="381">
        <v>41977</v>
      </c>
      <c r="B356" s="288">
        <v>1.2</v>
      </c>
      <c r="C356" s="295">
        <f t="shared" si="20"/>
        <v>0.12</v>
      </c>
      <c r="D356" s="382">
        <f t="shared" si="21"/>
        <v>31.969999999999981</v>
      </c>
      <c r="E356" s="383" t="str">
        <f t="shared" si="22"/>
        <v/>
      </c>
      <c r="F356" s="289">
        <f t="shared" si="23"/>
        <v>0</v>
      </c>
      <c r="G356" s="282"/>
      <c r="H356" s="282"/>
      <c r="I356" s="282"/>
      <c r="J356" s="282"/>
    </row>
    <row r="357" spans="1:10" x14ac:dyDescent="0.35">
      <c r="A357" s="381">
        <v>41978</v>
      </c>
      <c r="B357" s="288">
        <v>45.4</v>
      </c>
      <c r="C357" s="295">
        <f t="shared" si="20"/>
        <v>2.5</v>
      </c>
      <c r="D357" s="382">
        <f t="shared" si="21"/>
        <v>34.019999999999982</v>
      </c>
      <c r="E357" s="383" t="str">
        <f t="shared" si="22"/>
        <v/>
      </c>
      <c r="F357" s="289">
        <f t="shared" si="23"/>
        <v>0</v>
      </c>
      <c r="G357" s="282"/>
      <c r="H357" s="282"/>
      <c r="I357" s="282"/>
      <c r="J357" s="282"/>
    </row>
    <row r="358" spans="1:10" x14ac:dyDescent="0.35">
      <c r="A358" s="381">
        <v>41979</v>
      </c>
      <c r="B358" s="288">
        <v>0.8</v>
      </c>
      <c r="C358" s="295">
        <f t="shared" si="20"/>
        <v>0.08</v>
      </c>
      <c r="D358" s="382">
        <f t="shared" si="21"/>
        <v>33.649999999999977</v>
      </c>
      <c r="E358" s="383" t="str">
        <f t="shared" si="22"/>
        <v/>
      </c>
      <c r="F358" s="289">
        <f t="shared" si="23"/>
        <v>0</v>
      </c>
      <c r="G358" s="282"/>
      <c r="H358" s="282"/>
      <c r="I358" s="282"/>
      <c r="J358" s="282"/>
    </row>
    <row r="359" spans="1:10" x14ac:dyDescent="0.35">
      <c r="A359" s="381">
        <v>41980</v>
      </c>
      <c r="B359" s="288">
        <v>15.2</v>
      </c>
      <c r="C359" s="295">
        <f t="shared" si="20"/>
        <v>1.52</v>
      </c>
      <c r="D359" s="382">
        <f t="shared" si="21"/>
        <v>34.719999999999978</v>
      </c>
      <c r="E359" s="383" t="str">
        <f t="shared" si="22"/>
        <v/>
      </c>
      <c r="F359" s="289">
        <f t="shared" si="23"/>
        <v>0</v>
      </c>
      <c r="G359" s="282"/>
      <c r="H359" s="282"/>
      <c r="I359" s="282"/>
      <c r="J359" s="282"/>
    </row>
    <row r="360" spans="1:10" x14ac:dyDescent="0.35">
      <c r="A360" s="381">
        <v>41981</v>
      </c>
      <c r="B360" s="288">
        <v>48.6</v>
      </c>
      <c r="C360" s="295">
        <f t="shared" si="20"/>
        <v>2.5</v>
      </c>
      <c r="D360" s="382">
        <f t="shared" si="21"/>
        <v>35</v>
      </c>
      <c r="E360" s="383" t="str">
        <f t="shared" si="22"/>
        <v/>
      </c>
      <c r="F360" s="289">
        <f t="shared" si="23"/>
        <v>0</v>
      </c>
      <c r="G360" s="282"/>
      <c r="H360" s="282"/>
      <c r="I360" s="282"/>
      <c r="J360" s="282"/>
    </row>
    <row r="361" spans="1:10" x14ac:dyDescent="0.35">
      <c r="A361" s="381">
        <v>41982</v>
      </c>
      <c r="B361" s="288">
        <v>34.200000000000003</v>
      </c>
      <c r="C361" s="295">
        <f t="shared" si="20"/>
        <v>2.5</v>
      </c>
      <c r="D361" s="382">
        <f t="shared" si="21"/>
        <v>35</v>
      </c>
      <c r="E361" s="383" t="str">
        <f t="shared" si="22"/>
        <v/>
      </c>
      <c r="F361" s="289">
        <f t="shared" si="23"/>
        <v>0</v>
      </c>
      <c r="G361" s="282"/>
      <c r="H361" s="282"/>
      <c r="I361" s="282"/>
      <c r="J361" s="282"/>
    </row>
    <row r="362" spans="1:10" x14ac:dyDescent="0.35">
      <c r="A362" s="381">
        <v>41983</v>
      </c>
      <c r="B362" s="288">
        <v>4.4000000000000004</v>
      </c>
      <c r="C362" s="295">
        <f t="shared" si="20"/>
        <v>0.44</v>
      </c>
      <c r="D362" s="382">
        <f t="shared" si="21"/>
        <v>34.989999999999995</v>
      </c>
      <c r="E362" s="383" t="str">
        <f t="shared" si="22"/>
        <v/>
      </c>
      <c r="F362" s="289">
        <f t="shared" si="23"/>
        <v>0</v>
      </c>
      <c r="G362" s="282"/>
      <c r="H362" s="282"/>
      <c r="I362" s="282"/>
      <c r="J362" s="282"/>
    </row>
    <row r="363" spans="1:10" x14ac:dyDescent="0.35">
      <c r="A363" s="381">
        <v>41984</v>
      </c>
      <c r="B363" s="288">
        <v>17.8</v>
      </c>
      <c r="C363" s="295">
        <f t="shared" si="20"/>
        <v>1.78</v>
      </c>
      <c r="D363" s="382">
        <f t="shared" si="21"/>
        <v>35</v>
      </c>
      <c r="E363" s="383" t="str">
        <f t="shared" si="22"/>
        <v/>
      </c>
      <c r="F363" s="289">
        <f t="shared" si="23"/>
        <v>0</v>
      </c>
      <c r="G363" s="282"/>
      <c r="H363" s="282"/>
      <c r="I363" s="282"/>
      <c r="J363" s="282"/>
    </row>
    <row r="364" spans="1:10" x14ac:dyDescent="0.35">
      <c r="A364" s="381">
        <v>41985</v>
      </c>
      <c r="B364" s="288">
        <v>1.4</v>
      </c>
      <c r="C364" s="295">
        <f t="shared" si="20"/>
        <v>0.13999999999999999</v>
      </c>
      <c r="D364" s="382">
        <f t="shared" si="21"/>
        <v>34.69</v>
      </c>
      <c r="E364" s="383" t="str">
        <f t="shared" si="22"/>
        <v/>
      </c>
      <c r="F364" s="289">
        <f t="shared" si="23"/>
        <v>0</v>
      </c>
      <c r="G364" s="282"/>
      <c r="H364" s="282"/>
      <c r="I364" s="282"/>
      <c r="J364" s="282"/>
    </row>
    <row r="365" spans="1:10" x14ac:dyDescent="0.35">
      <c r="A365" s="381">
        <v>41986</v>
      </c>
      <c r="B365" s="288">
        <v>1</v>
      </c>
      <c r="C365" s="295">
        <f t="shared" si="20"/>
        <v>0.1</v>
      </c>
      <c r="D365" s="382">
        <f t="shared" si="21"/>
        <v>34.339999999999996</v>
      </c>
      <c r="E365" s="383" t="str">
        <f t="shared" si="22"/>
        <v/>
      </c>
      <c r="F365" s="289">
        <f t="shared" si="23"/>
        <v>0</v>
      </c>
      <c r="G365" s="282"/>
      <c r="H365" s="282"/>
      <c r="I365" s="282"/>
      <c r="J365" s="282"/>
    </row>
    <row r="366" spans="1:10" x14ac:dyDescent="0.35">
      <c r="A366" s="381">
        <v>41987</v>
      </c>
      <c r="B366" s="288">
        <v>0</v>
      </c>
      <c r="C366" s="295">
        <f t="shared" si="20"/>
        <v>0</v>
      </c>
      <c r="D366" s="382">
        <f t="shared" si="21"/>
        <v>33.889999999999993</v>
      </c>
      <c r="E366" s="383" t="str">
        <f t="shared" si="22"/>
        <v/>
      </c>
      <c r="F366" s="289">
        <f t="shared" si="23"/>
        <v>0</v>
      </c>
      <c r="G366" s="282"/>
      <c r="H366" s="282"/>
      <c r="I366" s="282"/>
      <c r="J366" s="282"/>
    </row>
    <row r="367" spans="1:10" x14ac:dyDescent="0.35">
      <c r="A367" s="381">
        <v>41988</v>
      </c>
      <c r="B367" s="288">
        <v>9</v>
      </c>
      <c r="C367" s="295">
        <f t="shared" si="20"/>
        <v>0.89999999999999991</v>
      </c>
      <c r="D367" s="382">
        <f t="shared" si="21"/>
        <v>34.339999999999989</v>
      </c>
      <c r="E367" s="383" t="str">
        <f t="shared" si="22"/>
        <v/>
      </c>
      <c r="F367" s="289">
        <f t="shared" si="23"/>
        <v>0</v>
      </c>
      <c r="G367" s="282"/>
      <c r="H367" s="282"/>
      <c r="I367" s="282"/>
      <c r="J367" s="282"/>
    </row>
    <row r="368" spans="1:10" x14ac:dyDescent="0.35">
      <c r="A368" s="381">
        <v>41989</v>
      </c>
      <c r="B368" s="288">
        <v>20.2</v>
      </c>
      <c r="C368" s="295">
        <f t="shared" si="20"/>
        <v>2.02</v>
      </c>
      <c r="D368" s="382">
        <f t="shared" si="21"/>
        <v>35</v>
      </c>
      <c r="E368" s="383" t="str">
        <f t="shared" si="22"/>
        <v/>
      </c>
      <c r="F368" s="289">
        <f t="shared" si="23"/>
        <v>0</v>
      </c>
      <c r="G368" s="282"/>
      <c r="H368" s="282"/>
      <c r="I368" s="282"/>
      <c r="J368" s="282"/>
    </row>
    <row r="369" spans="1:10" x14ac:dyDescent="0.35">
      <c r="A369" s="381">
        <v>41990</v>
      </c>
      <c r="B369" s="288">
        <v>0.8</v>
      </c>
      <c r="C369" s="295">
        <f t="shared" si="20"/>
        <v>0.08</v>
      </c>
      <c r="D369" s="382">
        <f t="shared" si="21"/>
        <v>34.629999999999995</v>
      </c>
      <c r="E369" s="383" t="str">
        <f t="shared" si="22"/>
        <v/>
      </c>
      <c r="F369" s="289">
        <f t="shared" si="23"/>
        <v>0</v>
      </c>
      <c r="G369" s="282"/>
      <c r="H369" s="282"/>
      <c r="I369" s="282"/>
      <c r="J369" s="282"/>
    </row>
    <row r="370" spans="1:10" x14ac:dyDescent="0.35">
      <c r="A370" s="381">
        <v>41991</v>
      </c>
      <c r="B370" s="288">
        <v>24.6</v>
      </c>
      <c r="C370" s="295">
        <f t="shared" si="20"/>
        <v>2.46</v>
      </c>
      <c r="D370" s="382">
        <f t="shared" si="21"/>
        <v>35</v>
      </c>
      <c r="E370" s="383" t="str">
        <f t="shared" si="22"/>
        <v/>
      </c>
      <c r="F370" s="289">
        <f t="shared" si="23"/>
        <v>0</v>
      </c>
      <c r="G370" s="282"/>
      <c r="H370" s="282"/>
      <c r="I370" s="282"/>
      <c r="J370" s="282"/>
    </row>
    <row r="371" spans="1:10" x14ac:dyDescent="0.35">
      <c r="A371" s="381">
        <v>41992</v>
      </c>
      <c r="B371" s="288">
        <v>0</v>
      </c>
      <c r="C371" s="295">
        <f t="shared" si="20"/>
        <v>0</v>
      </c>
      <c r="D371" s="382">
        <f t="shared" si="21"/>
        <v>34.549999999999997</v>
      </c>
      <c r="E371" s="383" t="str">
        <f t="shared" si="22"/>
        <v/>
      </c>
      <c r="F371" s="289">
        <f t="shared" si="23"/>
        <v>0</v>
      </c>
      <c r="G371" s="282"/>
      <c r="H371" s="282"/>
      <c r="I371" s="282"/>
      <c r="J371" s="282"/>
    </row>
    <row r="372" spans="1:10" x14ac:dyDescent="0.35">
      <c r="A372" s="381">
        <v>41993</v>
      </c>
      <c r="B372" s="288">
        <v>0</v>
      </c>
      <c r="C372" s="295">
        <f t="shared" si="20"/>
        <v>0</v>
      </c>
      <c r="D372" s="382">
        <f t="shared" si="21"/>
        <v>34.099999999999994</v>
      </c>
      <c r="E372" s="383" t="str">
        <f t="shared" si="22"/>
        <v/>
      </c>
      <c r="F372" s="289">
        <f t="shared" si="23"/>
        <v>0</v>
      </c>
      <c r="G372" s="282"/>
      <c r="H372" s="282"/>
      <c r="I372" s="282"/>
      <c r="J372" s="282"/>
    </row>
    <row r="373" spans="1:10" x14ac:dyDescent="0.35">
      <c r="A373" s="381">
        <v>41994</v>
      </c>
      <c r="B373" s="288">
        <v>8.8000000000000007</v>
      </c>
      <c r="C373" s="295">
        <f t="shared" si="20"/>
        <v>0.88</v>
      </c>
      <c r="D373" s="382">
        <f t="shared" si="21"/>
        <v>34.529999999999994</v>
      </c>
      <c r="E373" s="383" t="str">
        <f t="shared" si="22"/>
        <v/>
      </c>
      <c r="F373" s="289">
        <f t="shared" si="23"/>
        <v>0</v>
      </c>
      <c r="G373" s="282"/>
      <c r="H373" s="282"/>
      <c r="I373" s="282"/>
      <c r="J373" s="282"/>
    </row>
    <row r="374" spans="1:10" x14ac:dyDescent="0.35">
      <c r="A374" s="381">
        <v>41995</v>
      </c>
      <c r="B374" s="288">
        <v>11.6</v>
      </c>
      <c r="C374" s="295">
        <f t="shared" si="20"/>
        <v>1.1599999999999999</v>
      </c>
      <c r="D374" s="382">
        <f t="shared" si="21"/>
        <v>35</v>
      </c>
      <c r="E374" s="383" t="str">
        <f t="shared" si="22"/>
        <v/>
      </c>
      <c r="F374" s="289">
        <f t="shared" si="23"/>
        <v>0</v>
      </c>
      <c r="G374" s="282"/>
      <c r="H374" s="282"/>
      <c r="I374" s="282"/>
      <c r="J374" s="282"/>
    </row>
    <row r="375" spans="1:10" x14ac:dyDescent="0.35">
      <c r="A375" s="381">
        <v>41996</v>
      </c>
      <c r="B375" s="288">
        <v>10</v>
      </c>
      <c r="C375" s="295">
        <f t="shared" si="20"/>
        <v>1</v>
      </c>
      <c r="D375" s="382">
        <f t="shared" si="21"/>
        <v>35</v>
      </c>
      <c r="E375" s="383" t="str">
        <f t="shared" si="22"/>
        <v/>
      </c>
      <c r="F375" s="289">
        <f t="shared" si="23"/>
        <v>0</v>
      </c>
      <c r="G375" s="282"/>
      <c r="H375" s="282"/>
      <c r="I375" s="282"/>
      <c r="J375" s="282"/>
    </row>
    <row r="376" spans="1:10" x14ac:dyDescent="0.35">
      <c r="A376" s="381">
        <v>41997</v>
      </c>
      <c r="B376" s="288">
        <v>2.2000000000000002</v>
      </c>
      <c r="C376" s="295">
        <f t="shared" si="20"/>
        <v>0.22</v>
      </c>
      <c r="D376" s="382">
        <f t="shared" si="21"/>
        <v>34.769999999999996</v>
      </c>
      <c r="E376" s="383" t="str">
        <f t="shared" si="22"/>
        <v/>
      </c>
      <c r="F376" s="289">
        <f t="shared" si="23"/>
        <v>0</v>
      </c>
      <c r="G376" s="282"/>
      <c r="H376" s="282"/>
      <c r="I376" s="282"/>
      <c r="J376" s="282"/>
    </row>
    <row r="377" spans="1:10" x14ac:dyDescent="0.35">
      <c r="A377" s="381">
        <v>41998</v>
      </c>
      <c r="B377" s="288">
        <v>0.6</v>
      </c>
      <c r="C377" s="295">
        <f t="shared" si="20"/>
        <v>0.06</v>
      </c>
      <c r="D377" s="382">
        <f t="shared" si="21"/>
        <v>34.379999999999995</v>
      </c>
      <c r="E377" s="383" t="str">
        <f t="shared" si="22"/>
        <v/>
      </c>
      <c r="F377" s="289">
        <f t="shared" si="23"/>
        <v>0</v>
      </c>
      <c r="G377" s="282"/>
      <c r="H377" s="282"/>
      <c r="I377" s="282"/>
      <c r="J377" s="282"/>
    </row>
    <row r="378" spans="1:10" x14ac:dyDescent="0.35">
      <c r="A378" s="381">
        <v>41999</v>
      </c>
      <c r="B378" s="288">
        <v>10.199999999999999</v>
      </c>
      <c r="C378" s="295">
        <f t="shared" si="20"/>
        <v>1.0199999999999998</v>
      </c>
      <c r="D378" s="382">
        <f t="shared" si="21"/>
        <v>34.949999999999996</v>
      </c>
      <c r="E378" s="383" t="str">
        <f t="shared" si="22"/>
        <v/>
      </c>
      <c r="F378" s="289">
        <f t="shared" si="23"/>
        <v>0</v>
      </c>
      <c r="G378" s="282"/>
      <c r="H378" s="282"/>
      <c r="I378" s="282"/>
      <c r="J378" s="282"/>
    </row>
    <row r="379" spans="1:10" x14ac:dyDescent="0.35">
      <c r="A379" s="381">
        <v>42000</v>
      </c>
      <c r="B379" s="288">
        <v>5.4</v>
      </c>
      <c r="C379" s="295">
        <f t="shared" si="20"/>
        <v>0.54</v>
      </c>
      <c r="D379" s="382">
        <f t="shared" si="21"/>
        <v>35</v>
      </c>
      <c r="E379" s="383" t="str">
        <f t="shared" si="22"/>
        <v/>
      </c>
      <c r="F379" s="289">
        <f t="shared" si="23"/>
        <v>0</v>
      </c>
      <c r="G379" s="282"/>
      <c r="H379" s="282"/>
      <c r="I379" s="282"/>
      <c r="J379" s="282"/>
    </row>
    <row r="380" spans="1:10" x14ac:dyDescent="0.35">
      <c r="A380" s="381">
        <v>42001</v>
      </c>
      <c r="B380" s="288">
        <v>0</v>
      </c>
      <c r="C380" s="295">
        <f t="shared" si="20"/>
        <v>0</v>
      </c>
      <c r="D380" s="382">
        <f t="shared" si="21"/>
        <v>34.549999999999997</v>
      </c>
      <c r="E380" s="383" t="str">
        <f t="shared" si="22"/>
        <v/>
      </c>
      <c r="F380" s="289">
        <f t="shared" si="23"/>
        <v>0</v>
      </c>
      <c r="G380" s="282"/>
      <c r="H380" s="282"/>
      <c r="I380" s="282"/>
      <c r="J380" s="282"/>
    </row>
    <row r="381" spans="1:10" x14ac:dyDescent="0.35">
      <c r="A381" s="381">
        <v>42002</v>
      </c>
      <c r="B381" s="288">
        <v>0</v>
      </c>
      <c r="C381" s="295">
        <f t="shared" si="20"/>
        <v>0</v>
      </c>
      <c r="D381" s="382">
        <f t="shared" si="21"/>
        <v>34.099999999999994</v>
      </c>
      <c r="E381" s="383" t="str">
        <f t="shared" si="22"/>
        <v/>
      </c>
      <c r="F381" s="289">
        <f t="shared" si="23"/>
        <v>0</v>
      </c>
      <c r="G381" s="282"/>
      <c r="H381" s="282"/>
      <c r="I381" s="282"/>
      <c r="J381" s="282"/>
    </row>
    <row r="382" spans="1:10" x14ac:dyDescent="0.35">
      <c r="A382" s="381">
        <v>42003</v>
      </c>
      <c r="B382" s="288">
        <v>0</v>
      </c>
      <c r="C382" s="295">
        <f t="shared" si="20"/>
        <v>0</v>
      </c>
      <c r="D382" s="382">
        <f t="shared" si="21"/>
        <v>33.649999999999991</v>
      </c>
      <c r="E382" s="383" t="str">
        <f t="shared" si="22"/>
        <v/>
      </c>
      <c r="F382" s="289">
        <f t="shared" si="23"/>
        <v>0</v>
      </c>
      <c r="G382" s="282"/>
      <c r="H382" s="282"/>
      <c r="I382" s="282"/>
      <c r="J382" s="282"/>
    </row>
    <row r="383" spans="1:10" x14ac:dyDescent="0.35">
      <c r="A383" s="381">
        <v>42004</v>
      </c>
      <c r="B383" s="288">
        <v>0</v>
      </c>
      <c r="C383" s="295">
        <f t="shared" si="20"/>
        <v>0</v>
      </c>
      <c r="D383" s="382">
        <f t="shared" si="21"/>
        <v>33.199999999999989</v>
      </c>
      <c r="E383" s="383" t="str">
        <f t="shared" si="22"/>
        <v/>
      </c>
      <c r="F383" s="289">
        <f t="shared" si="23"/>
        <v>0</v>
      </c>
      <c r="G383" s="282"/>
      <c r="H383" s="282"/>
      <c r="I383" s="282"/>
      <c r="J383" s="282"/>
    </row>
    <row r="384" spans="1:10" x14ac:dyDescent="0.35">
      <c r="A384" s="381">
        <v>42005</v>
      </c>
      <c r="B384" s="288">
        <v>7.8</v>
      </c>
      <c r="C384" s="295">
        <f t="shared" si="20"/>
        <v>0.77999999999999992</v>
      </c>
      <c r="D384" s="382">
        <f t="shared" si="21"/>
        <v>33.529999999999987</v>
      </c>
      <c r="E384" s="383" t="str">
        <f t="shared" si="22"/>
        <v/>
      </c>
      <c r="F384" s="289">
        <f t="shared" si="23"/>
        <v>0</v>
      </c>
      <c r="G384" s="282"/>
      <c r="H384" s="282"/>
      <c r="I384" s="282"/>
      <c r="J384" s="282"/>
    </row>
    <row r="385" spans="1:10" x14ac:dyDescent="0.35">
      <c r="A385" s="381">
        <v>42006</v>
      </c>
      <c r="B385" s="288">
        <v>1</v>
      </c>
      <c r="C385" s="295">
        <f t="shared" si="20"/>
        <v>0.1</v>
      </c>
      <c r="D385" s="382">
        <f t="shared" si="21"/>
        <v>33.179999999999986</v>
      </c>
      <c r="E385" s="383" t="str">
        <f t="shared" si="22"/>
        <v/>
      </c>
      <c r="F385" s="289">
        <f t="shared" si="23"/>
        <v>0</v>
      </c>
      <c r="G385" s="282"/>
      <c r="H385" s="282"/>
      <c r="I385" s="282"/>
      <c r="J385" s="282"/>
    </row>
    <row r="386" spans="1:10" x14ac:dyDescent="0.35">
      <c r="A386" s="381">
        <v>42007</v>
      </c>
      <c r="B386" s="288">
        <v>13.4</v>
      </c>
      <c r="C386" s="295">
        <f t="shared" si="20"/>
        <v>1.34</v>
      </c>
      <c r="D386" s="382">
        <f t="shared" si="21"/>
        <v>34.069999999999986</v>
      </c>
      <c r="E386" s="383" t="str">
        <f t="shared" si="22"/>
        <v/>
      </c>
      <c r="F386" s="289">
        <f t="shared" si="23"/>
        <v>0</v>
      </c>
      <c r="G386" s="282"/>
      <c r="H386" s="282"/>
      <c r="I386" s="282"/>
      <c r="J386" s="282"/>
    </row>
    <row r="387" spans="1:10" x14ac:dyDescent="0.35">
      <c r="A387" s="381">
        <v>42008</v>
      </c>
      <c r="B387" s="288">
        <v>64.2</v>
      </c>
      <c r="C387" s="295">
        <f t="shared" si="20"/>
        <v>2.5</v>
      </c>
      <c r="D387" s="382">
        <f t="shared" si="21"/>
        <v>35</v>
      </c>
      <c r="E387" s="383" t="str">
        <f t="shared" si="22"/>
        <v/>
      </c>
      <c r="F387" s="289">
        <f t="shared" si="23"/>
        <v>0</v>
      </c>
      <c r="G387" s="282"/>
      <c r="H387" s="282"/>
      <c r="I387" s="282"/>
      <c r="J387" s="282"/>
    </row>
    <row r="388" spans="1:10" x14ac:dyDescent="0.35">
      <c r="A388" s="381">
        <v>42009</v>
      </c>
      <c r="B388" s="288">
        <v>32.200000000000003</v>
      </c>
      <c r="C388" s="295">
        <f t="shared" si="20"/>
        <v>2.5</v>
      </c>
      <c r="D388" s="382">
        <f t="shared" si="21"/>
        <v>35</v>
      </c>
      <c r="E388" s="383" t="str">
        <f t="shared" si="22"/>
        <v/>
      </c>
      <c r="F388" s="289">
        <f t="shared" si="23"/>
        <v>0</v>
      </c>
      <c r="G388" s="282"/>
      <c r="H388" s="282"/>
      <c r="I388" s="282"/>
      <c r="J388" s="282"/>
    </row>
    <row r="389" spans="1:10" x14ac:dyDescent="0.35">
      <c r="A389" s="381">
        <v>42010</v>
      </c>
      <c r="B389" s="288">
        <v>2.8</v>
      </c>
      <c r="C389" s="295">
        <f t="shared" si="20"/>
        <v>0.27999999999999997</v>
      </c>
      <c r="D389" s="382">
        <f t="shared" si="21"/>
        <v>34.83</v>
      </c>
      <c r="E389" s="383" t="str">
        <f t="shared" si="22"/>
        <v/>
      </c>
      <c r="F389" s="289">
        <f t="shared" si="23"/>
        <v>0</v>
      </c>
      <c r="G389" s="282"/>
      <c r="H389" s="282"/>
      <c r="I389" s="282"/>
      <c r="J389" s="282"/>
    </row>
    <row r="390" spans="1:10" x14ac:dyDescent="0.35">
      <c r="A390" s="381">
        <v>42011</v>
      </c>
      <c r="B390" s="288">
        <v>0</v>
      </c>
      <c r="C390" s="295">
        <f t="shared" si="20"/>
        <v>0</v>
      </c>
      <c r="D390" s="382">
        <f t="shared" si="21"/>
        <v>34.379999999999995</v>
      </c>
      <c r="E390" s="383" t="str">
        <f t="shared" si="22"/>
        <v/>
      </c>
      <c r="F390" s="289">
        <f t="shared" si="23"/>
        <v>0</v>
      </c>
      <c r="G390" s="282"/>
      <c r="H390" s="282"/>
      <c r="I390" s="282"/>
      <c r="J390" s="282"/>
    </row>
    <row r="391" spans="1:10" x14ac:dyDescent="0.35">
      <c r="A391" s="381">
        <v>42012</v>
      </c>
      <c r="B391" s="288">
        <v>0</v>
      </c>
      <c r="C391" s="295">
        <f t="shared" si="20"/>
        <v>0</v>
      </c>
      <c r="D391" s="382">
        <f t="shared" si="21"/>
        <v>33.929999999999993</v>
      </c>
      <c r="E391" s="383" t="str">
        <f t="shared" si="22"/>
        <v/>
      </c>
      <c r="F391" s="289">
        <f t="shared" si="23"/>
        <v>0</v>
      </c>
      <c r="G391" s="282"/>
      <c r="H391" s="282"/>
      <c r="I391" s="282"/>
      <c r="J391" s="282"/>
    </row>
    <row r="392" spans="1:10" x14ac:dyDescent="0.35">
      <c r="A392" s="381">
        <v>42013</v>
      </c>
      <c r="B392" s="288">
        <v>0.8</v>
      </c>
      <c r="C392" s="295">
        <f t="shared" si="20"/>
        <v>0.08</v>
      </c>
      <c r="D392" s="382">
        <f t="shared" si="21"/>
        <v>33.559999999999988</v>
      </c>
      <c r="E392" s="383" t="str">
        <f t="shared" si="22"/>
        <v/>
      </c>
      <c r="F392" s="289">
        <f t="shared" si="23"/>
        <v>0</v>
      </c>
      <c r="G392" s="282"/>
      <c r="H392" s="282"/>
      <c r="I392" s="282"/>
      <c r="J392" s="282"/>
    </row>
    <row r="393" spans="1:10" x14ac:dyDescent="0.35">
      <c r="A393" s="381">
        <v>42014</v>
      </c>
      <c r="B393" s="288">
        <v>0</v>
      </c>
      <c r="C393" s="295">
        <f t="shared" si="20"/>
        <v>0</v>
      </c>
      <c r="D393" s="382">
        <f t="shared" si="21"/>
        <v>33.109999999999985</v>
      </c>
      <c r="E393" s="383" t="str">
        <f t="shared" si="22"/>
        <v/>
      </c>
      <c r="F393" s="289">
        <f t="shared" si="23"/>
        <v>0</v>
      </c>
      <c r="G393" s="282"/>
      <c r="H393" s="282"/>
      <c r="I393" s="282"/>
      <c r="J393" s="282"/>
    </row>
    <row r="394" spans="1:10" x14ac:dyDescent="0.35">
      <c r="A394" s="381">
        <v>42015</v>
      </c>
      <c r="B394" s="288">
        <v>0</v>
      </c>
      <c r="C394" s="295">
        <f t="shared" si="20"/>
        <v>0</v>
      </c>
      <c r="D394" s="382">
        <f t="shared" si="21"/>
        <v>32.659999999999982</v>
      </c>
      <c r="E394" s="383" t="str">
        <f t="shared" si="22"/>
        <v/>
      </c>
      <c r="F394" s="289">
        <f t="shared" si="23"/>
        <v>0</v>
      </c>
      <c r="G394" s="282"/>
      <c r="H394" s="282"/>
      <c r="I394" s="282"/>
      <c r="J394" s="282"/>
    </row>
    <row r="395" spans="1:10" x14ac:dyDescent="0.35">
      <c r="A395" s="381">
        <v>42016</v>
      </c>
      <c r="B395" s="288">
        <v>0</v>
      </c>
      <c r="C395" s="295">
        <f t="shared" si="20"/>
        <v>0</v>
      </c>
      <c r="D395" s="382">
        <f t="shared" si="21"/>
        <v>32.20999999999998</v>
      </c>
      <c r="E395" s="383" t="str">
        <f t="shared" si="22"/>
        <v/>
      </c>
      <c r="F395" s="289">
        <f t="shared" si="23"/>
        <v>0</v>
      </c>
      <c r="G395" s="282"/>
      <c r="H395" s="282"/>
      <c r="I395" s="282"/>
      <c r="J395" s="282"/>
    </row>
    <row r="396" spans="1:10" x14ac:dyDescent="0.35">
      <c r="A396" s="381">
        <v>42017</v>
      </c>
      <c r="B396" s="288">
        <v>0</v>
      </c>
      <c r="C396" s="295">
        <f t="shared" si="20"/>
        <v>0</v>
      </c>
      <c r="D396" s="382">
        <f t="shared" si="21"/>
        <v>31.75999999999998</v>
      </c>
      <c r="E396" s="383" t="str">
        <f t="shared" si="22"/>
        <v/>
      </c>
      <c r="F396" s="289">
        <f t="shared" si="23"/>
        <v>0</v>
      </c>
      <c r="G396" s="282"/>
      <c r="H396" s="282"/>
      <c r="I396" s="282"/>
      <c r="J396" s="282"/>
    </row>
    <row r="397" spans="1:10" x14ac:dyDescent="0.35">
      <c r="A397" s="381">
        <v>42018</v>
      </c>
      <c r="B397" s="288">
        <v>0.4</v>
      </c>
      <c r="C397" s="295">
        <f t="shared" si="20"/>
        <v>0.04</v>
      </c>
      <c r="D397" s="382">
        <f t="shared" si="21"/>
        <v>31.34999999999998</v>
      </c>
      <c r="E397" s="383" t="str">
        <f t="shared" si="22"/>
        <v/>
      </c>
      <c r="F397" s="289">
        <f t="shared" si="23"/>
        <v>0</v>
      </c>
      <c r="G397" s="282"/>
      <c r="H397" s="282"/>
      <c r="I397" s="282"/>
      <c r="J397" s="282"/>
    </row>
    <row r="398" spans="1:10" x14ac:dyDescent="0.35">
      <c r="A398" s="381">
        <v>42019</v>
      </c>
      <c r="B398" s="288">
        <v>35.4</v>
      </c>
      <c r="C398" s="295">
        <f t="shared" si="20"/>
        <v>2.5</v>
      </c>
      <c r="D398" s="382">
        <f t="shared" si="21"/>
        <v>33.399999999999977</v>
      </c>
      <c r="E398" s="383" t="str">
        <f t="shared" si="22"/>
        <v/>
      </c>
      <c r="F398" s="289">
        <f t="shared" si="23"/>
        <v>0</v>
      </c>
      <c r="G398" s="282"/>
      <c r="H398" s="282"/>
      <c r="I398" s="282"/>
      <c r="J398" s="282"/>
    </row>
    <row r="399" spans="1:10" x14ac:dyDescent="0.35">
      <c r="A399" s="381">
        <v>42020</v>
      </c>
      <c r="B399" s="288">
        <v>6</v>
      </c>
      <c r="C399" s="295">
        <f t="shared" si="20"/>
        <v>0.6</v>
      </c>
      <c r="D399" s="382">
        <f t="shared" si="21"/>
        <v>33.549999999999976</v>
      </c>
      <c r="E399" s="383" t="str">
        <f t="shared" si="22"/>
        <v/>
      </c>
      <c r="F399" s="289">
        <f t="shared" si="23"/>
        <v>0</v>
      </c>
      <c r="G399" s="282"/>
      <c r="H399" s="282"/>
      <c r="I399" s="282"/>
      <c r="J399" s="282"/>
    </row>
    <row r="400" spans="1:10" x14ac:dyDescent="0.35">
      <c r="A400" s="381">
        <v>42021</v>
      </c>
      <c r="B400" s="288">
        <v>20.399999999999999</v>
      </c>
      <c r="C400" s="295">
        <f t="shared" si="20"/>
        <v>2.0399999999999996</v>
      </c>
      <c r="D400" s="382">
        <f t="shared" si="21"/>
        <v>35</v>
      </c>
      <c r="E400" s="383" t="str">
        <f t="shared" si="22"/>
        <v/>
      </c>
      <c r="F400" s="289">
        <f t="shared" si="23"/>
        <v>0</v>
      </c>
      <c r="G400" s="282"/>
      <c r="H400" s="282"/>
      <c r="I400" s="282"/>
      <c r="J400" s="282"/>
    </row>
    <row r="401" spans="1:10" x14ac:dyDescent="0.35">
      <c r="A401" s="381">
        <v>42022</v>
      </c>
      <c r="B401" s="288">
        <v>16.600000000000001</v>
      </c>
      <c r="C401" s="295">
        <f t="shared" si="20"/>
        <v>1.66</v>
      </c>
      <c r="D401" s="382">
        <f t="shared" si="21"/>
        <v>35</v>
      </c>
      <c r="E401" s="383" t="str">
        <f t="shared" si="22"/>
        <v/>
      </c>
      <c r="F401" s="289">
        <f t="shared" si="23"/>
        <v>0</v>
      </c>
      <c r="G401" s="282"/>
      <c r="H401" s="282"/>
      <c r="I401" s="282"/>
      <c r="J401" s="282"/>
    </row>
    <row r="402" spans="1:10" x14ac:dyDescent="0.35">
      <c r="A402" s="381">
        <v>42023</v>
      </c>
      <c r="B402" s="288">
        <v>2.6</v>
      </c>
      <c r="C402" s="295">
        <f t="shared" si="20"/>
        <v>0.26</v>
      </c>
      <c r="D402" s="382">
        <f t="shared" si="21"/>
        <v>34.809999999999995</v>
      </c>
      <c r="E402" s="383" t="str">
        <f t="shared" si="22"/>
        <v/>
      </c>
      <c r="F402" s="289">
        <f t="shared" si="23"/>
        <v>0</v>
      </c>
      <c r="G402" s="282"/>
      <c r="H402" s="282"/>
      <c r="I402" s="282"/>
      <c r="J402" s="282"/>
    </row>
    <row r="403" spans="1:10" x14ac:dyDescent="0.35">
      <c r="A403" s="381">
        <v>42024</v>
      </c>
      <c r="B403" s="288">
        <v>0.4</v>
      </c>
      <c r="C403" s="295">
        <f t="shared" si="20"/>
        <v>0.04</v>
      </c>
      <c r="D403" s="382">
        <f t="shared" si="21"/>
        <v>34.399999999999991</v>
      </c>
      <c r="E403" s="383" t="str">
        <f t="shared" si="22"/>
        <v/>
      </c>
      <c r="F403" s="289">
        <f t="shared" si="23"/>
        <v>0</v>
      </c>
      <c r="G403" s="282"/>
      <c r="H403" s="282"/>
      <c r="I403" s="282"/>
      <c r="J403" s="282"/>
    </row>
    <row r="404" spans="1:10" x14ac:dyDescent="0.35">
      <c r="A404" s="381">
        <v>42025</v>
      </c>
      <c r="B404" s="288">
        <v>18.399999999999999</v>
      </c>
      <c r="C404" s="295">
        <f t="shared" ref="C404:C467" si="24">IF((B404/1000)*$B$2&gt;$B$3,$B$3,(B404/1000)*$B$2)</f>
        <v>1.8399999999999999</v>
      </c>
      <c r="D404" s="382">
        <f t="shared" ref="D404:D467" si="25">IF(A403&gt;=DATEVALUE("2014/02/01"),MAX(MIN(D403+C404-($B$6/1000),$B$4),0),MAX(MIN(D403+C404,$B$4)))</f>
        <v>35</v>
      </c>
      <c r="E404" s="383" t="str">
        <f t="shared" ref="E404:E467" si="26">IF(D404=0,1,"")</f>
        <v/>
      </c>
      <c r="F404" s="289">
        <f t="shared" ref="F404:F467" si="27">IF(D404=0,1,0)</f>
        <v>0</v>
      </c>
      <c r="G404" s="282"/>
      <c r="H404" s="282"/>
      <c r="I404" s="282"/>
      <c r="J404" s="282"/>
    </row>
    <row r="405" spans="1:10" x14ac:dyDescent="0.35">
      <c r="A405" s="381">
        <v>42026</v>
      </c>
      <c r="B405" s="288">
        <v>14</v>
      </c>
      <c r="C405" s="295">
        <f t="shared" si="24"/>
        <v>1.4000000000000001</v>
      </c>
      <c r="D405" s="382">
        <f t="shared" si="25"/>
        <v>35</v>
      </c>
      <c r="E405" s="383" t="str">
        <f t="shared" si="26"/>
        <v/>
      </c>
      <c r="F405" s="289">
        <f t="shared" si="27"/>
        <v>0</v>
      </c>
      <c r="G405" s="282"/>
      <c r="H405" s="282"/>
      <c r="I405" s="282"/>
      <c r="J405" s="282"/>
    </row>
    <row r="406" spans="1:10" x14ac:dyDescent="0.35">
      <c r="A406" s="381">
        <v>42027</v>
      </c>
      <c r="B406" s="288">
        <v>90.8</v>
      </c>
      <c r="C406" s="295">
        <f t="shared" si="24"/>
        <v>2.5</v>
      </c>
      <c r="D406" s="382">
        <f t="shared" si="25"/>
        <v>35</v>
      </c>
      <c r="E406" s="383" t="str">
        <f t="shared" si="26"/>
        <v/>
      </c>
      <c r="F406" s="289">
        <f t="shared" si="27"/>
        <v>0</v>
      </c>
      <c r="G406" s="282"/>
      <c r="H406" s="282"/>
      <c r="I406" s="282"/>
      <c r="J406" s="282"/>
    </row>
    <row r="407" spans="1:10" x14ac:dyDescent="0.35">
      <c r="A407" s="381">
        <v>42028</v>
      </c>
      <c r="B407" s="288">
        <v>40</v>
      </c>
      <c r="C407" s="295">
        <f t="shared" si="24"/>
        <v>2.5</v>
      </c>
      <c r="D407" s="382">
        <f t="shared" si="25"/>
        <v>35</v>
      </c>
      <c r="E407" s="383" t="str">
        <f t="shared" si="26"/>
        <v/>
      </c>
      <c r="F407" s="289">
        <f t="shared" si="27"/>
        <v>0</v>
      </c>
      <c r="G407" s="282"/>
      <c r="H407" s="282"/>
      <c r="I407" s="282"/>
      <c r="J407" s="282"/>
    </row>
    <row r="408" spans="1:10" x14ac:dyDescent="0.35">
      <c r="A408" s="381">
        <v>42029</v>
      </c>
      <c r="B408" s="288">
        <v>1.8</v>
      </c>
      <c r="C408" s="295">
        <f t="shared" si="24"/>
        <v>0.18</v>
      </c>
      <c r="D408" s="382">
        <f t="shared" si="25"/>
        <v>34.729999999999997</v>
      </c>
      <c r="E408" s="383" t="str">
        <f t="shared" si="26"/>
        <v/>
      </c>
      <c r="F408" s="289">
        <f t="shared" si="27"/>
        <v>0</v>
      </c>
      <c r="G408" s="282"/>
      <c r="H408" s="282"/>
      <c r="I408" s="282"/>
      <c r="J408" s="282"/>
    </row>
    <row r="409" spans="1:10" x14ac:dyDescent="0.35">
      <c r="A409" s="381">
        <v>42030</v>
      </c>
      <c r="B409" s="288">
        <v>2.8</v>
      </c>
      <c r="C409" s="295">
        <f t="shared" si="24"/>
        <v>0.27999999999999997</v>
      </c>
      <c r="D409" s="382">
        <f t="shared" si="25"/>
        <v>34.559999999999995</v>
      </c>
      <c r="E409" s="383" t="str">
        <f t="shared" si="26"/>
        <v/>
      </c>
      <c r="F409" s="289">
        <f t="shared" si="27"/>
        <v>0</v>
      </c>
      <c r="G409" s="282"/>
      <c r="H409" s="282"/>
      <c r="I409" s="282"/>
      <c r="J409" s="282"/>
    </row>
    <row r="410" spans="1:10" x14ac:dyDescent="0.35">
      <c r="A410" s="381">
        <v>42031</v>
      </c>
      <c r="B410" s="288">
        <v>2.8</v>
      </c>
      <c r="C410" s="295">
        <f t="shared" si="24"/>
        <v>0.27999999999999997</v>
      </c>
      <c r="D410" s="382">
        <f t="shared" si="25"/>
        <v>34.389999999999993</v>
      </c>
      <c r="E410" s="383" t="str">
        <f t="shared" si="26"/>
        <v/>
      </c>
      <c r="F410" s="289">
        <f t="shared" si="27"/>
        <v>0</v>
      </c>
      <c r="G410" s="282"/>
      <c r="H410" s="282"/>
      <c r="I410" s="282"/>
      <c r="J410" s="282"/>
    </row>
    <row r="411" spans="1:10" x14ac:dyDescent="0.35">
      <c r="A411" s="381">
        <v>42032</v>
      </c>
      <c r="B411" s="288">
        <v>0</v>
      </c>
      <c r="C411" s="295">
        <f t="shared" si="24"/>
        <v>0</v>
      </c>
      <c r="D411" s="382">
        <f t="shared" si="25"/>
        <v>33.939999999999991</v>
      </c>
      <c r="E411" s="383" t="str">
        <f t="shared" si="26"/>
        <v/>
      </c>
      <c r="F411" s="289">
        <f t="shared" si="27"/>
        <v>0</v>
      </c>
      <c r="G411" s="282"/>
      <c r="H411" s="282"/>
      <c r="I411" s="282"/>
      <c r="J411" s="282"/>
    </row>
    <row r="412" spans="1:10" x14ac:dyDescent="0.35">
      <c r="A412" s="381">
        <v>42033</v>
      </c>
      <c r="B412" s="288">
        <v>0</v>
      </c>
      <c r="C412" s="295">
        <f t="shared" si="24"/>
        <v>0</v>
      </c>
      <c r="D412" s="382">
        <f t="shared" si="25"/>
        <v>33.489999999999988</v>
      </c>
      <c r="E412" s="383" t="str">
        <f t="shared" si="26"/>
        <v/>
      </c>
      <c r="F412" s="289">
        <f t="shared" si="27"/>
        <v>0</v>
      </c>
      <c r="G412" s="282"/>
      <c r="H412" s="282"/>
      <c r="I412" s="282"/>
      <c r="J412" s="282"/>
    </row>
    <row r="413" spans="1:10" x14ac:dyDescent="0.35">
      <c r="A413" s="381">
        <v>42034</v>
      </c>
      <c r="B413" s="288">
        <v>0.6</v>
      </c>
      <c r="C413" s="295">
        <f t="shared" si="24"/>
        <v>0.06</v>
      </c>
      <c r="D413" s="382">
        <f t="shared" si="25"/>
        <v>33.099999999999987</v>
      </c>
      <c r="E413" s="383" t="str">
        <f t="shared" si="26"/>
        <v/>
      </c>
      <c r="F413" s="289">
        <f t="shared" si="27"/>
        <v>0</v>
      </c>
      <c r="G413" s="282"/>
      <c r="H413" s="282"/>
      <c r="I413" s="282"/>
      <c r="J413" s="282"/>
    </row>
    <row r="414" spans="1:10" x14ac:dyDescent="0.35">
      <c r="A414" s="381">
        <v>42035</v>
      </c>
      <c r="B414" s="288">
        <v>5.8</v>
      </c>
      <c r="C414" s="295">
        <f t="shared" si="24"/>
        <v>0.57999999999999996</v>
      </c>
      <c r="D414" s="382">
        <f t="shared" si="25"/>
        <v>33.229999999999983</v>
      </c>
      <c r="E414" s="383" t="str">
        <f t="shared" si="26"/>
        <v/>
      </c>
      <c r="F414" s="289">
        <f t="shared" si="27"/>
        <v>0</v>
      </c>
      <c r="G414" s="282"/>
      <c r="H414" s="282"/>
      <c r="I414" s="282"/>
      <c r="J414" s="282"/>
    </row>
    <row r="415" spans="1:10" x14ac:dyDescent="0.35">
      <c r="A415" s="381">
        <v>42036</v>
      </c>
      <c r="B415" s="288">
        <v>8</v>
      </c>
      <c r="C415" s="295">
        <f t="shared" si="24"/>
        <v>0.8</v>
      </c>
      <c r="D415" s="382">
        <f t="shared" si="25"/>
        <v>33.579999999999977</v>
      </c>
      <c r="E415" s="383" t="str">
        <f t="shared" si="26"/>
        <v/>
      </c>
      <c r="F415" s="289">
        <f t="shared" si="27"/>
        <v>0</v>
      </c>
      <c r="G415" s="282"/>
      <c r="H415" s="282"/>
      <c r="I415" s="282"/>
      <c r="J415" s="282"/>
    </row>
    <row r="416" spans="1:10" x14ac:dyDescent="0.35">
      <c r="A416" s="381">
        <v>42037</v>
      </c>
      <c r="B416" s="288">
        <v>27</v>
      </c>
      <c r="C416" s="295">
        <f t="shared" si="24"/>
        <v>2.5</v>
      </c>
      <c r="D416" s="382">
        <f t="shared" si="25"/>
        <v>35</v>
      </c>
      <c r="E416" s="383" t="str">
        <f t="shared" si="26"/>
        <v/>
      </c>
      <c r="F416" s="289">
        <f t="shared" si="27"/>
        <v>0</v>
      </c>
      <c r="G416" s="282"/>
      <c r="H416" s="282"/>
      <c r="I416" s="282"/>
      <c r="J416" s="282"/>
    </row>
    <row r="417" spans="1:10" x14ac:dyDescent="0.35">
      <c r="A417" s="381">
        <v>42038</v>
      </c>
      <c r="B417" s="288">
        <v>0.6</v>
      </c>
      <c r="C417" s="295">
        <f t="shared" si="24"/>
        <v>0.06</v>
      </c>
      <c r="D417" s="382">
        <f t="shared" si="25"/>
        <v>34.61</v>
      </c>
      <c r="E417" s="383" t="str">
        <f t="shared" si="26"/>
        <v/>
      </c>
      <c r="F417" s="289">
        <f t="shared" si="27"/>
        <v>0</v>
      </c>
      <c r="G417" s="282"/>
      <c r="H417" s="282"/>
      <c r="I417" s="282"/>
      <c r="J417" s="282"/>
    </row>
    <row r="418" spans="1:10" x14ac:dyDescent="0.35">
      <c r="A418" s="381">
        <v>42039</v>
      </c>
      <c r="B418" s="288">
        <v>36</v>
      </c>
      <c r="C418" s="295">
        <f t="shared" si="24"/>
        <v>2.5</v>
      </c>
      <c r="D418" s="382">
        <f t="shared" si="25"/>
        <v>35</v>
      </c>
      <c r="E418" s="383" t="str">
        <f t="shared" si="26"/>
        <v/>
      </c>
      <c r="F418" s="289">
        <f t="shared" si="27"/>
        <v>0</v>
      </c>
      <c r="G418" s="282"/>
      <c r="H418" s="282"/>
      <c r="I418" s="282"/>
      <c r="J418" s="282"/>
    </row>
    <row r="419" spans="1:10" x14ac:dyDescent="0.35">
      <c r="A419" s="381">
        <v>42040</v>
      </c>
      <c r="B419" s="288">
        <v>27.2</v>
      </c>
      <c r="C419" s="295">
        <f t="shared" si="24"/>
        <v>2.5</v>
      </c>
      <c r="D419" s="382">
        <f t="shared" si="25"/>
        <v>35</v>
      </c>
      <c r="E419" s="383" t="str">
        <f t="shared" si="26"/>
        <v/>
      </c>
      <c r="F419" s="289">
        <f t="shared" si="27"/>
        <v>0</v>
      </c>
      <c r="G419" s="282"/>
      <c r="H419" s="282"/>
      <c r="I419" s="282"/>
      <c r="J419" s="282"/>
    </row>
    <row r="420" spans="1:10" x14ac:dyDescent="0.35">
      <c r="A420" s="381">
        <v>42041</v>
      </c>
      <c r="B420" s="288">
        <v>28.2</v>
      </c>
      <c r="C420" s="295">
        <f t="shared" si="24"/>
        <v>2.5</v>
      </c>
      <c r="D420" s="382">
        <f t="shared" si="25"/>
        <v>35</v>
      </c>
      <c r="E420" s="383" t="str">
        <f t="shared" si="26"/>
        <v/>
      </c>
      <c r="F420" s="289">
        <f t="shared" si="27"/>
        <v>0</v>
      </c>
      <c r="G420" s="282"/>
      <c r="H420" s="282"/>
      <c r="I420" s="282"/>
      <c r="J420" s="282"/>
    </row>
    <row r="421" spans="1:10" x14ac:dyDescent="0.35">
      <c r="A421" s="381">
        <v>42042</v>
      </c>
      <c r="B421" s="288">
        <v>39.200000000000003</v>
      </c>
      <c r="C421" s="295">
        <f t="shared" si="24"/>
        <v>2.5</v>
      </c>
      <c r="D421" s="382">
        <f t="shared" si="25"/>
        <v>35</v>
      </c>
      <c r="E421" s="383" t="str">
        <f t="shared" si="26"/>
        <v/>
      </c>
      <c r="F421" s="289">
        <f t="shared" si="27"/>
        <v>0</v>
      </c>
      <c r="G421" s="282"/>
      <c r="H421" s="282"/>
      <c r="I421" s="282"/>
      <c r="J421" s="282"/>
    </row>
    <row r="422" spans="1:10" x14ac:dyDescent="0.35">
      <c r="A422" s="381">
        <v>42043</v>
      </c>
      <c r="B422" s="288">
        <v>6.6</v>
      </c>
      <c r="C422" s="295">
        <f t="shared" si="24"/>
        <v>0.66</v>
      </c>
      <c r="D422" s="382">
        <f t="shared" si="25"/>
        <v>35</v>
      </c>
      <c r="E422" s="383" t="str">
        <f t="shared" si="26"/>
        <v/>
      </c>
      <c r="F422" s="289">
        <f t="shared" si="27"/>
        <v>0</v>
      </c>
      <c r="G422" s="282"/>
      <c r="H422" s="282"/>
      <c r="I422" s="282"/>
      <c r="J422" s="282"/>
    </row>
    <row r="423" spans="1:10" x14ac:dyDescent="0.35">
      <c r="A423" s="381">
        <v>42044</v>
      </c>
      <c r="B423" s="288">
        <v>3.2</v>
      </c>
      <c r="C423" s="295">
        <f t="shared" si="24"/>
        <v>0.32</v>
      </c>
      <c r="D423" s="382">
        <f t="shared" si="25"/>
        <v>34.869999999999997</v>
      </c>
      <c r="E423" s="383" t="str">
        <f t="shared" si="26"/>
        <v/>
      </c>
      <c r="F423" s="289">
        <f t="shared" si="27"/>
        <v>0</v>
      </c>
      <c r="G423" s="282"/>
      <c r="H423" s="282"/>
      <c r="I423" s="282"/>
      <c r="J423" s="282"/>
    </row>
    <row r="424" spans="1:10" x14ac:dyDescent="0.35">
      <c r="A424" s="381">
        <v>42045</v>
      </c>
      <c r="B424" s="288">
        <v>0.2</v>
      </c>
      <c r="C424" s="295">
        <f t="shared" si="24"/>
        <v>0.02</v>
      </c>
      <c r="D424" s="382">
        <f t="shared" si="25"/>
        <v>34.44</v>
      </c>
      <c r="E424" s="383" t="str">
        <f t="shared" si="26"/>
        <v/>
      </c>
      <c r="F424" s="289">
        <f t="shared" si="27"/>
        <v>0</v>
      </c>
      <c r="G424" s="282"/>
      <c r="H424" s="282"/>
      <c r="I424" s="282"/>
      <c r="J424" s="282"/>
    </row>
    <row r="425" spans="1:10" x14ac:dyDescent="0.35">
      <c r="A425" s="381">
        <v>42046</v>
      </c>
      <c r="B425" s="288">
        <v>19.600000000000001</v>
      </c>
      <c r="C425" s="295">
        <f t="shared" si="24"/>
        <v>1.9600000000000002</v>
      </c>
      <c r="D425" s="382">
        <f t="shared" si="25"/>
        <v>35</v>
      </c>
      <c r="E425" s="383" t="str">
        <f t="shared" si="26"/>
        <v/>
      </c>
      <c r="F425" s="289">
        <f t="shared" si="27"/>
        <v>0</v>
      </c>
      <c r="G425" s="282"/>
      <c r="H425" s="282"/>
      <c r="I425" s="282"/>
      <c r="J425" s="282"/>
    </row>
    <row r="426" spans="1:10" x14ac:dyDescent="0.35">
      <c r="A426" s="381">
        <v>42047</v>
      </c>
      <c r="B426" s="288">
        <v>30.4</v>
      </c>
      <c r="C426" s="295">
        <f t="shared" si="24"/>
        <v>2.5</v>
      </c>
      <c r="D426" s="382">
        <f t="shared" si="25"/>
        <v>35</v>
      </c>
      <c r="E426" s="383" t="str">
        <f t="shared" si="26"/>
        <v/>
      </c>
      <c r="F426" s="289">
        <f t="shared" si="27"/>
        <v>0</v>
      </c>
      <c r="G426" s="282"/>
      <c r="H426" s="282"/>
      <c r="I426" s="282"/>
      <c r="J426" s="282"/>
    </row>
    <row r="427" spans="1:10" x14ac:dyDescent="0.35">
      <c r="A427" s="381">
        <v>42048</v>
      </c>
      <c r="B427" s="288">
        <v>19</v>
      </c>
      <c r="C427" s="295">
        <f t="shared" si="24"/>
        <v>1.9</v>
      </c>
      <c r="D427" s="382">
        <f t="shared" si="25"/>
        <v>35</v>
      </c>
      <c r="E427" s="383" t="str">
        <f t="shared" si="26"/>
        <v/>
      </c>
      <c r="F427" s="289">
        <f t="shared" si="27"/>
        <v>0</v>
      </c>
      <c r="G427" s="282"/>
      <c r="H427" s="282"/>
      <c r="I427" s="282"/>
      <c r="J427" s="282"/>
    </row>
    <row r="428" spans="1:10" x14ac:dyDescent="0.35">
      <c r="A428" s="381">
        <v>42049</v>
      </c>
      <c r="B428" s="288">
        <v>0.2</v>
      </c>
      <c r="C428" s="295">
        <f t="shared" si="24"/>
        <v>0.02</v>
      </c>
      <c r="D428" s="382">
        <f t="shared" si="25"/>
        <v>34.57</v>
      </c>
      <c r="E428" s="383" t="str">
        <f t="shared" si="26"/>
        <v/>
      </c>
      <c r="F428" s="289">
        <f t="shared" si="27"/>
        <v>0</v>
      </c>
      <c r="G428" s="282"/>
      <c r="H428" s="282"/>
      <c r="I428" s="282"/>
      <c r="J428" s="282"/>
    </row>
    <row r="429" spans="1:10" x14ac:dyDescent="0.35">
      <c r="A429" s="381">
        <v>42050</v>
      </c>
      <c r="B429" s="288">
        <v>0</v>
      </c>
      <c r="C429" s="295">
        <f t="shared" si="24"/>
        <v>0</v>
      </c>
      <c r="D429" s="382">
        <f t="shared" si="25"/>
        <v>34.119999999999997</v>
      </c>
      <c r="E429" s="383" t="str">
        <f t="shared" si="26"/>
        <v/>
      </c>
      <c r="F429" s="289">
        <f t="shared" si="27"/>
        <v>0</v>
      </c>
      <c r="G429" s="282"/>
      <c r="H429" s="282"/>
      <c r="I429" s="282"/>
      <c r="J429" s="282"/>
    </row>
    <row r="430" spans="1:10" x14ac:dyDescent="0.35">
      <c r="A430" s="381">
        <v>42051</v>
      </c>
      <c r="B430" s="288">
        <v>0</v>
      </c>
      <c r="C430" s="295">
        <f t="shared" si="24"/>
        <v>0</v>
      </c>
      <c r="D430" s="382">
        <f t="shared" si="25"/>
        <v>33.669999999999995</v>
      </c>
      <c r="E430" s="383" t="str">
        <f t="shared" si="26"/>
        <v/>
      </c>
      <c r="F430" s="289">
        <f t="shared" si="27"/>
        <v>0</v>
      </c>
      <c r="G430" s="282"/>
      <c r="H430" s="282"/>
      <c r="I430" s="282"/>
      <c r="J430" s="282"/>
    </row>
    <row r="431" spans="1:10" x14ac:dyDescent="0.35">
      <c r="A431" s="381">
        <v>42052</v>
      </c>
      <c r="B431" s="288">
        <v>0</v>
      </c>
      <c r="C431" s="295">
        <f t="shared" si="24"/>
        <v>0</v>
      </c>
      <c r="D431" s="382">
        <f t="shared" si="25"/>
        <v>33.219999999999992</v>
      </c>
      <c r="E431" s="383" t="str">
        <f t="shared" si="26"/>
        <v/>
      </c>
      <c r="F431" s="289">
        <f t="shared" si="27"/>
        <v>0</v>
      </c>
      <c r="G431" s="282"/>
      <c r="H431" s="282"/>
      <c r="I431" s="282"/>
      <c r="J431" s="282"/>
    </row>
    <row r="432" spans="1:10" x14ac:dyDescent="0.35">
      <c r="A432" s="381">
        <v>42053</v>
      </c>
      <c r="B432" s="288">
        <v>4</v>
      </c>
      <c r="C432" s="295">
        <f t="shared" si="24"/>
        <v>0.4</v>
      </c>
      <c r="D432" s="382">
        <f t="shared" si="25"/>
        <v>33.169999999999987</v>
      </c>
      <c r="E432" s="383" t="str">
        <f t="shared" si="26"/>
        <v/>
      </c>
      <c r="F432" s="289">
        <f t="shared" si="27"/>
        <v>0</v>
      </c>
      <c r="G432" s="282"/>
      <c r="H432" s="282"/>
      <c r="I432" s="282"/>
      <c r="J432" s="282"/>
    </row>
    <row r="433" spans="1:10" x14ac:dyDescent="0.35">
      <c r="A433" s="381">
        <v>42054</v>
      </c>
      <c r="B433" s="288">
        <v>11</v>
      </c>
      <c r="C433" s="295">
        <f t="shared" si="24"/>
        <v>1.0999999999999999</v>
      </c>
      <c r="D433" s="382">
        <f t="shared" si="25"/>
        <v>33.819999999999986</v>
      </c>
      <c r="E433" s="383" t="str">
        <f t="shared" si="26"/>
        <v/>
      </c>
      <c r="F433" s="289">
        <f t="shared" si="27"/>
        <v>0</v>
      </c>
      <c r="G433" s="282"/>
      <c r="H433" s="282"/>
      <c r="I433" s="282"/>
      <c r="J433" s="282"/>
    </row>
    <row r="434" spans="1:10" x14ac:dyDescent="0.35">
      <c r="A434" s="381">
        <v>42055</v>
      </c>
      <c r="B434" s="288">
        <v>0.4</v>
      </c>
      <c r="C434" s="295">
        <f t="shared" si="24"/>
        <v>0.04</v>
      </c>
      <c r="D434" s="382">
        <f t="shared" si="25"/>
        <v>33.409999999999982</v>
      </c>
      <c r="E434" s="383" t="str">
        <f t="shared" si="26"/>
        <v/>
      </c>
      <c r="F434" s="289">
        <f t="shared" si="27"/>
        <v>0</v>
      </c>
      <c r="G434" s="282"/>
      <c r="H434" s="282"/>
      <c r="I434" s="282"/>
      <c r="J434" s="282"/>
    </row>
    <row r="435" spans="1:10" x14ac:dyDescent="0.35">
      <c r="A435" s="381">
        <v>42056</v>
      </c>
      <c r="B435" s="288">
        <v>0</v>
      </c>
      <c r="C435" s="295">
        <f t="shared" si="24"/>
        <v>0</v>
      </c>
      <c r="D435" s="382">
        <f t="shared" si="25"/>
        <v>32.95999999999998</v>
      </c>
      <c r="E435" s="383" t="str">
        <f t="shared" si="26"/>
        <v/>
      </c>
      <c r="F435" s="289">
        <f t="shared" si="27"/>
        <v>0</v>
      </c>
      <c r="G435" s="282"/>
      <c r="H435" s="282"/>
      <c r="I435" s="282"/>
      <c r="J435" s="282"/>
    </row>
    <row r="436" spans="1:10" x14ac:dyDescent="0.35">
      <c r="A436" s="381">
        <v>42057</v>
      </c>
      <c r="B436" s="288">
        <v>0</v>
      </c>
      <c r="C436" s="295">
        <f t="shared" si="24"/>
        <v>0</v>
      </c>
      <c r="D436" s="382">
        <f t="shared" si="25"/>
        <v>32.509999999999977</v>
      </c>
      <c r="E436" s="383" t="str">
        <f t="shared" si="26"/>
        <v/>
      </c>
      <c r="F436" s="289">
        <f t="shared" si="27"/>
        <v>0</v>
      </c>
      <c r="G436" s="282"/>
      <c r="H436" s="282"/>
      <c r="I436" s="282"/>
      <c r="J436" s="282"/>
    </row>
    <row r="437" spans="1:10" x14ac:dyDescent="0.35">
      <c r="A437" s="381">
        <v>42058</v>
      </c>
      <c r="B437" s="288">
        <v>0</v>
      </c>
      <c r="C437" s="295">
        <f t="shared" si="24"/>
        <v>0</v>
      </c>
      <c r="D437" s="382">
        <f t="shared" si="25"/>
        <v>32.059999999999974</v>
      </c>
      <c r="E437" s="383" t="str">
        <f t="shared" si="26"/>
        <v/>
      </c>
      <c r="F437" s="289">
        <f t="shared" si="27"/>
        <v>0</v>
      </c>
      <c r="G437" s="282"/>
      <c r="H437" s="282"/>
      <c r="I437" s="282"/>
      <c r="J437" s="282"/>
    </row>
    <row r="438" spans="1:10" x14ac:dyDescent="0.35">
      <c r="A438" s="381">
        <v>42059</v>
      </c>
      <c r="B438" s="288">
        <v>0.2</v>
      </c>
      <c r="C438" s="295">
        <f t="shared" si="24"/>
        <v>0.02</v>
      </c>
      <c r="D438" s="382">
        <f t="shared" si="25"/>
        <v>31.629999999999978</v>
      </c>
      <c r="E438" s="383" t="str">
        <f t="shared" si="26"/>
        <v/>
      </c>
      <c r="F438" s="289">
        <f t="shared" si="27"/>
        <v>0</v>
      </c>
      <c r="G438" s="282"/>
      <c r="H438" s="282"/>
      <c r="I438" s="282"/>
      <c r="J438" s="282"/>
    </row>
    <row r="439" spans="1:10" x14ac:dyDescent="0.35">
      <c r="A439" s="381">
        <v>42060</v>
      </c>
      <c r="B439" s="288">
        <v>4.5999999999999996</v>
      </c>
      <c r="C439" s="295">
        <f t="shared" si="24"/>
        <v>0.45999999999999996</v>
      </c>
      <c r="D439" s="382">
        <f t="shared" si="25"/>
        <v>31.639999999999976</v>
      </c>
      <c r="E439" s="383" t="str">
        <f t="shared" si="26"/>
        <v/>
      </c>
      <c r="F439" s="289">
        <f t="shared" si="27"/>
        <v>0</v>
      </c>
      <c r="G439" s="282"/>
      <c r="H439" s="282"/>
      <c r="I439" s="282"/>
      <c r="J439" s="282"/>
    </row>
    <row r="440" spans="1:10" x14ac:dyDescent="0.35">
      <c r="A440" s="381">
        <v>42061</v>
      </c>
      <c r="B440" s="288">
        <v>8.8000000000000007</v>
      </c>
      <c r="C440" s="295">
        <f t="shared" si="24"/>
        <v>0.88</v>
      </c>
      <c r="D440" s="382">
        <f t="shared" si="25"/>
        <v>32.069999999999972</v>
      </c>
      <c r="E440" s="383" t="str">
        <f t="shared" si="26"/>
        <v/>
      </c>
      <c r="F440" s="289">
        <f t="shared" si="27"/>
        <v>0</v>
      </c>
      <c r="G440" s="282"/>
      <c r="H440" s="282"/>
      <c r="I440" s="282"/>
      <c r="J440" s="282"/>
    </row>
    <row r="441" spans="1:10" x14ac:dyDescent="0.35">
      <c r="A441" s="381">
        <v>42062</v>
      </c>
      <c r="B441" s="288">
        <v>0.4</v>
      </c>
      <c r="C441" s="295">
        <f t="shared" si="24"/>
        <v>0.04</v>
      </c>
      <c r="D441" s="382">
        <f t="shared" si="25"/>
        <v>31.659999999999972</v>
      </c>
      <c r="E441" s="383" t="str">
        <f t="shared" si="26"/>
        <v/>
      </c>
      <c r="F441" s="289">
        <f t="shared" si="27"/>
        <v>0</v>
      </c>
      <c r="G441" s="282"/>
      <c r="H441" s="282"/>
      <c r="I441" s="282"/>
      <c r="J441" s="282"/>
    </row>
    <row r="442" spans="1:10" x14ac:dyDescent="0.35">
      <c r="A442" s="381">
        <v>42063</v>
      </c>
      <c r="B442" s="288">
        <v>0</v>
      </c>
      <c r="C442" s="295">
        <f t="shared" si="24"/>
        <v>0</v>
      </c>
      <c r="D442" s="382">
        <f t="shared" si="25"/>
        <v>31.209999999999972</v>
      </c>
      <c r="E442" s="383" t="str">
        <f t="shared" si="26"/>
        <v/>
      </c>
      <c r="F442" s="289">
        <f t="shared" si="27"/>
        <v>0</v>
      </c>
      <c r="G442" s="282"/>
      <c r="H442" s="282"/>
      <c r="I442" s="282"/>
      <c r="J442" s="282"/>
    </row>
    <row r="443" spans="1:10" x14ac:dyDescent="0.35">
      <c r="A443" s="381">
        <v>42064</v>
      </c>
      <c r="B443" s="288">
        <v>1.2</v>
      </c>
      <c r="C443" s="295">
        <f t="shared" si="24"/>
        <v>0.12</v>
      </c>
      <c r="D443" s="382">
        <f t="shared" si="25"/>
        <v>30.879999999999974</v>
      </c>
      <c r="E443" s="383" t="str">
        <f t="shared" si="26"/>
        <v/>
      </c>
      <c r="F443" s="289">
        <f t="shared" si="27"/>
        <v>0</v>
      </c>
      <c r="G443" s="282"/>
      <c r="H443" s="282"/>
      <c r="I443" s="282"/>
      <c r="J443" s="282"/>
    </row>
    <row r="444" spans="1:10" x14ac:dyDescent="0.35">
      <c r="A444" s="381">
        <v>42065</v>
      </c>
      <c r="B444" s="288">
        <v>0</v>
      </c>
      <c r="C444" s="295">
        <f t="shared" si="24"/>
        <v>0</v>
      </c>
      <c r="D444" s="382">
        <f t="shared" si="25"/>
        <v>30.429999999999975</v>
      </c>
      <c r="E444" s="383" t="str">
        <f t="shared" si="26"/>
        <v/>
      </c>
      <c r="F444" s="289">
        <f t="shared" si="27"/>
        <v>0</v>
      </c>
      <c r="G444" s="282"/>
      <c r="H444" s="282"/>
      <c r="I444" s="282"/>
      <c r="J444" s="282"/>
    </row>
    <row r="445" spans="1:10" x14ac:dyDescent="0.35">
      <c r="A445" s="381">
        <v>42066</v>
      </c>
      <c r="B445" s="288">
        <v>0</v>
      </c>
      <c r="C445" s="295">
        <f t="shared" si="24"/>
        <v>0</v>
      </c>
      <c r="D445" s="382">
        <f t="shared" si="25"/>
        <v>29.979999999999976</v>
      </c>
      <c r="E445" s="383" t="str">
        <f t="shared" si="26"/>
        <v/>
      </c>
      <c r="F445" s="289">
        <f t="shared" si="27"/>
        <v>0</v>
      </c>
      <c r="G445" s="282"/>
      <c r="H445" s="282"/>
      <c r="I445" s="282"/>
      <c r="J445" s="282"/>
    </row>
    <row r="446" spans="1:10" x14ac:dyDescent="0.35">
      <c r="A446" s="381">
        <v>42067</v>
      </c>
      <c r="B446" s="288">
        <v>0.4</v>
      </c>
      <c r="C446" s="295">
        <f t="shared" si="24"/>
        <v>0.04</v>
      </c>
      <c r="D446" s="382">
        <f t="shared" si="25"/>
        <v>29.569999999999975</v>
      </c>
      <c r="E446" s="383" t="str">
        <f t="shared" si="26"/>
        <v/>
      </c>
      <c r="F446" s="289">
        <f t="shared" si="27"/>
        <v>0</v>
      </c>
      <c r="G446" s="282"/>
      <c r="H446" s="282"/>
      <c r="I446" s="282"/>
      <c r="J446" s="282"/>
    </row>
    <row r="447" spans="1:10" x14ac:dyDescent="0.35">
      <c r="A447" s="381">
        <v>42068</v>
      </c>
      <c r="B447" s="288">
        <v>1.8</v>
      </c>
      <c r="C447" s="295">
        <f t="shared" si="24"/>
        <v>0.18</v>
      </c>
      <c r="D447" s="382">
        <f t="shared" si="25"/>
        <v>29.299999999999976</v>
      </c>
      <c r="E447" s="383" t="str">
        <f t="shared" si="26"/>
        <v/>
      </c>
      <c r="F447" s="289">
        <f t="shared" si="27"/>
        <v>0</v>
      </c>
      <c r="G447" s="282"/>
      <c r="H447" s="282"/>
      <c r="I447" s="282"/>
      <c r="J447" s="282"/>
    </row>
    <row r="448" spans="1:10" x14ac:dyDescent="0.35">
      <c r="A448" s="381">
        <v>42069</v>
      </c>
      <c r="B448" s="288">
        <v>0.8</v>
      </c>
      <c r="C448" s="295">
        <f t="shared" si="24"/>
        <v>0.08</v>
      </c>
      <c r="D448" s="382">
        <f t="shared" si="25"/>
        <v>28.929999999999975</v>
      </c>
      <c r="E448" s="383" t="str">
        <f t="shared" si="26"/>
        <v/>
      </c>
      <c r="F448" s="289">
        <f t="shared" si="27"/>
        <v>0</v>
      </c>
      <c r="G448" s="282"/>
      <c r="H448" s="282"/>
      <c r="I448" s="282"/>
      <c r="J448" s="282"/>
    </row>
    <row r="449" spans="1:10" x14ac:dyDescent="0.35">
      <c r="A449" s="381">
        <v>42070</v>
      </c>
      <c r="B449" s="288">
        <v>0</v>
      </c>
      <c r="C449" s="295">
        <f t="shared" si="24"/>
        <v>0</v>
      </c>
      <c r="D449" s="382">
        <f t="shared" si="25"/>
        <v>28.479999999999976</v>
      </c>
      <c r="E449" s="383" t="str">
        <f t="shared" si="26"/>
        <v/>
      </c>
      <c r="F449" s="289">
        <f t="shared" si="27"/>
        <v>0</v>
      </c>
      <c r="G449" s="282"/>
      <c r="H449" s="282"/>
      <c r="I449" s="282"/>
      <c r="J449" s="282"/>
    </row>
    <row r="450" spans="1:10" x14ac:dyDescent="0.35">
      <c r="A450" s="381">
        <v>42071</v>
      </c>
      <c r="B450" s="288">
        <v>0.4</v>
      </c>
      <c r="C450" s="295">
        <f t="shared" si="24"/>
        <v>0.04</v>
      </c>
      <c r="D450" s="382">
        <f t="shared" si="25"/>
        <v>28.069999999999975</v>
      </c>
      <c r="E450" s="383" t="str">
        <f t="shared" si="26"/>
        <v/>
      </c>
      <c r="F450" s="289">
        <f t="shared" si="27"/>
        <v>0</v>
      </c>
      <c r="G450" s="282"/>
      <c r="H450" s="282"/>
      <c r="I450" s="282"/>
      <c r="J450" s="282"/>
    </row>
    <row r="451" spans="1:10" x14ac:dyDescent="0.35">
      <c r="A451" s="381">
        <v>42072</v>
      </c>
      <c r="B451" s="288">
        <v>0.4</v>
      </c>
      <c r="C451" s="295">
        <f t="shared" si="24"/>
        <v>0.04</v>
      </c>
      <c r="D451" s="382">
        <f t="shared" si="25"/>
        <v>27.659999999999975</v>
      </c>
      <c r="E451" s="383" t="str">
        <f t="shared" si="26"/>
        <v/>
      </c>
      <c r="F451" s="289">
        <f t="shared" si="27"/>
        <v>0</v>
      </c>
      <c r="G451" s="282"/>
      <c r="H451" s="282"/>
      <c r="I451" s="282"/>
      <c r="J451" s="282"/>
    </row>
    <row r="452" spans="1:10" x14ac:dyDescent="0.35">
      <c r="A452" s="381">
        <v>42073</v>
      </c>
      <c r="B452" s="288">
        <v>2.8</v>
      </c>
      <c r="C452" s="295">
        <f t="shared" si="24"/>
        <v>0.27999999999999997</v>
      </c>
      <c r="D452" s="382">
        <f t="shared" si="25"/>
        <v>27.489999999999977</v>
      </c>
      <c r="E452" s="383" t="str">
        <f t="shared" si="26"/>
        <v/>
      </c>
      <c r="F452" s="289">
        <f t="shared" si="27"/>
        <v>0</v>
      </c>
      <c r="G452" s="282"/>
      <c r="H452" s="282"/>
      <c r="I452" s="282"/>
      <c r="J452" s="282"/>
    </row>
    <row r="453" spans="1:10" x14ac:dyDescent="0.35">
      <c r="A453" s="381">
        <v>42074</v>
      </c>
      <c r="B453" s="288">
        <v>13.6</v>
      </c>
      <c r="C453" s="295">
        <f t="shared" si="24"/>
        <v>1.3599999999999999</v>
      </c>
      <c r="D453" s="382">
        <f t="shared" si="25"/>
        <v>28.399999999999977</v>
      </c>
      <c r="E453" s="383" t="str">
        <f t="shared" si="26"/>
        <v/>
      </c>
      <c r="F453" s="289">
        <f t="shared" si="27"/>
        <v>0</v>
      </c>
      <c r="G453" s="282"/>
      <c r="H453" s="282"/>
      <c r="I453" s="282"/>
      <c r="J453" s="282"/>
    </row>
    <row r="454" spans="1:10" x14ac:dyDescent="0.35">
      <c r="A454" s="381">
        <v>42075</v>
      </c>
      <c r="B454" s="288">
        <v>8.6</v>
      </c>
      <c r="C454" s="295">
        <f t="shared" si="24"/>
        <v>0.86</v>
      </c>
      <c r="D454" s="382">
        <f t="shared" si="25"/>
        <v>28.809999999999977</v>
      </c>
      <c r="E454" s="383" t="str">
        <f t="shared" si="26"/>
        <v/>
      </c>
      <c r="F454" s="289">
        <f t="shared" si="27"/>
        <v>0</v>
      </c>
      <c r="G454" s="282"/>
      <c r="H454" s="282"/>
      <c r="I454" s="282"/>
      <c r="J454" s="282"/>
    </row>
    <row r="455" spans="1:10" x14ac:dyDescent="0.35">
      <c r="A455" s="381">
        <v>42076</v>
      </c>
      <c r="B455" s="288">
        <v>17.399999999999999</v>
      </c>
      <c r="C455" s="295">
        <f t="shared" si="24"/>
        <v>1.7399999999999998</v>
      </c>
      <c r="D455" s="382">
        <f t="shared" si="25"/>
        <v>30.099999999999977</v>
      </c>
      <c r="E455" s="383" t="str">
        <f t="shared" si="26"/>
        <v/>
      </c>
      <c r="F455" s="289">
        <f t="shared" si="27"/>
        <v>0</v>
      </c>
      <c r="G455" s="282"/>
      <c r="H455" s="282"/>
      <c r="I455" s="282"/>
      <c r="J455" s="282"/>
    </row>
    <row r="456" spans="1:10" x14ac:dyDescent="0.35">
      <c r="A456" s="381">
        <v>42077</v>
      </c>
      <c r="B456" s="288">
        <v>0.6</v>
      </c>
      <c r="C456" s="295">
        <f t="shared" si="24"/>
        <v>0.06</v>
      </c>
      <c r="D456" s="382">
        <f t="shared" si="25"/>
        <v>29.709999999999976</v>
      </c>
      <c r="E456" s="383" t="str">
        <f t="shared" si="26"/>
        <v/>
      </c>
      <c r="F456" s="289">
        <f t="shared" si="27"/>
        <v>0</v>
      </c>
      <c r="G456" s="282"/>
      <c r="H456" s="282"/>
      <c r="I456" s="282"/>
      <c r="J456" s="282"/>
    </row>
    <row r="457" spans="1:10" x14ac:dyDescent="0.35">
      <c r="A457" s="381">
        <v>42078</v>
      </c>
      <c r="B457" s="288">
        <v>0</v>
      </c>
      <c r="C457" s="295">
        <f t="shared" si="24"/>
        <v>0</v>
      </c>
      <c r="D457" s="382">
        <f t="shared" si="25"/>
        <v>29.259999999999977</v>
      </c>
      <c r="E457" s="383" t="str">
        <f t="shared" si="26"/>
        <v/>
      </c>
      <c r="F457" s="289">
        <f t="shared" si="27"/>
        <v>0</v>
      </c>
      <c r="G457" s="282"/>
      <c r="H457" s="282"/>
      <c r="I457" s="282"/>
      <c r="J457" s="282"/>
    </row>
    <row r="458" spans="1:10" x14ac:dyDescent="0.35">
      <c r="A458" s="381">
        <v>42079</v>
      </c>
      <c r="B458" s="288">
        <v>0</v>
      </c>
      <c r="C458" s="295">
        <f t="shared" si="24"/>
        <v>0</v>
      </c>
      <c r="D458" s="382">
        <f t="shared" si="25"/>
        <v>28.809999999999977</v>
      </c>
      <c r="E458" s="383" t="str">
        <f t="shared" si="26"/>
        <v/>
      </c>
      <c r="F458" s="289">
        <f t="shared" si="27"/>
        <v>0</v>
      </c>
      <c r="G458" s="282"/>
      <c r="H458" s="282"/>
      <c r="I458" s="282"/>
      <c r="J458" s="282"/>
    </row>
    <row r="459" spans="1:10" x14ac:dyDescent="0.35">
      <c r="A459" s="381">
        <v>42080</v>
      </c>
      <c r="B459" s="288">
        <v>0</v>
      </c>
      <c r="C459" s="295">
        <f t="shared" si="24"/>
        <v>0</v>
      </c>
      <c r="D459" s="382">
        <f t="shared" si="25"/>
        <v>28.359999999999978</v>
      </c>
      <c r="E459" s="383" t="str">
        <f t="shared" si="26"/>
        <v/>
      </c>
      <c r="F459" s="289">
        <f t="shared" si="27"/>
        <v>0</v>
      </c>
      <c r="G459" s="282"/>
      <c r="H459" s="282"/>
      <c r="I459" s="282"/>
      <c r="J459" s="282"/>
    </row>
    <row r="460" spans="1:10" x14ac:dyDescent="0.35">
      <c r="A460" s="381">
        <v>42081</v>
      </c>
      <c r="B460" s="288">
        <v>31</v>
      </c>
      <c r="C460" s="295">
        <f t="shared" si="24"/>
        <v>2.5</v>
      </c>
      <c r="D460" s="382">
        <f t="shared" si="25"/>
        <v>30.409999999999979</v>
      </c>
      <c r="E460" s="383" t="str">
        <f t="shared" si="26"/>
        <v/>
      </c>
      <c r="F460" s="289">
        <f t="shared" si="27"/>
        <v>0</v>
      </c>
      <c r="G460" s="282"/>
      <c r="H460" s="282"/>
      <c r="I460" s="282"/>
      <c r="J460" s="282"/>
    </row>
    <row r="461" spans="1:10" x14ac:dyDescent="0.35">
      <c r="A461" s="381">
        <v>42082</v>
      </c>
      <c r="B461" s="288">
        <v>35.4</v>
      </c>
      <c r="C461" s="295">
        <f t="shared" si="24"/>
        <v>2.5</v>
      </c>
      <c r="D461" s="382">
        <f t="shared" si="25"/>
        <v>32.45999999999998</v>
      </c>
      <c r="E461" s="383" t="str">
        <f t="shared" si="26"/>
        <v/>
      </c>
      <c r="F461" s="289">
        <f t="shared" si="27"/>
        <v>0</v>
      </c>
      <c r="G461" s="282"/>
      <c r="H461" s="282"/>
      <c r="I461" s="282"/>
      <c r="J461" s="282"/>
    </row>
    <row r="462" spans="1:10" x14ac:dyDescent="0.35">
      <c r="A462" s="381">
        <v>42083</v>
      </c>
      <c r="B462" s="288">
        <v>28.6</v>
      </c>
      <c r="C462" s="295">
        <f t="shared" si="24"/>
        <v>2.5</v>
      </c>
      <c r="D462" s="382">
        <f t="shared" si="25"/>
        <v>34.509999999999977</v>
      </c>
      <c r="E462" s="383" t="str">
        <f t="shared" si="26"/>
        <v/>
      </c>
      <c r="F462" s="289">
        <f t="shared" si="27"/>
        <v>0</v>
      </c>
      <c r="G462" s="282"/>
      <c r="H462" s="282"/>
      <c r="I462" s="282"/>
      <c r="J462" s="282"/>
    </row>
    <row r="463" spans="1:10" x14ac:dyDescent="0.35">
      <c r="A463" s="381">
        <v>42084</v>
      </c>
      <c r="B463" s="288">
        <v>0</v>
      </c>
      <c r="C463" s="295">
        <f t="shared" si="24"/>
        <v>0</v>
      </c>
      <c r="D463" s="382">
        <f t="shared" si="25"/>
        <v>34.059999999999974</v>
      </c>
      <c r="E463" s="383" t="str">
        <f t="shared" si="26"/>
        <v/>
      </c>
      <c r="F463" s="289">
        <f t="shared" si="27"/>
        <v>0</v>
      </c>
      <c r="G463" s="282"/>
      <c r="H463" s="282"/>
      <c r="I463" s="282"/>
      <c r="J463" s="282"/>
    </row>
    <row r="464" spans="1:10" x14ac:dyDescent="0.35">
      <c r="A464" s="381">
        <v>42085</v>
      </c>
      <c r="B464" s="288">
        <v>7</v>
      </c>
      <c r="C464" s="295">
        <f t="shared" si="24"/>
        <v>0.70000000000000007</v>
      </c>
      <c r="D464" s="382">
        <f t="shared" si="25"/>
        <v>34.309999999999974</v>
      </c>
      <c r="E464" s="383" t="str">
        <f t="shared" si="26"/>
        <v/>
      </c>
      <c r="F464" s="289">
        <f t="shared" si="27"/>
        <v>0</v>
      </c>
      <c r="G464" s="282"/>
      <c r="H464" s="282"/>
      <c r="I464" s="282"/>
      <c r="J464" s="282"/>
    </row>
    <row r="465" spans="1:10" x14ac:dyDescent="0.35">
      <c r="A465" s="381">
        <v>42086</v>
      </c>
      <c r="B465" s="288">
        <v>9.6</v>
      </c>
      <c r="C465" s="295">
        <f t="shared" si="24"/>
        <v>0.96</v>
      </c>
      <c r="D465" s="382">
        <f t="shared" si="25"/>
        <v>34.819999999999972</v>
      </c>
      <c r="E465" s="383" t="str">
        <f t="shared" si="26"/>
        <v/>
      </c>
      <c r="F465" s="289">
        <f t="shared" si="27"/>
        <v>0</v>
      </c>
      <c r="G465" s="282"/>
      <c r="H465" s="282"/>
      <c r="I465" s="282"/>
      <c r="J465" s="282"/>
    </row>
    <row r="466" spans="1:10" x14ac:dyDescent="0.35">
      <c r="A466" s="381">
        <v>42087</v>
      </c>
      <c r="B466" s="288">
        <v>18.2</v>
      </c>
      <c r="C466" s="295">
        <f t="shared" si="24"/>
        <v>1.82</v>
      </c>
      <c r="D466" s="382">
        <f t="shared" si="25"/>
        <v>35</v>
      </c>
      <c r="E466" s="383" t="str">
        <f t="shared" si="26"/>
        <v/>
      </c>
      <c r="F466" s="289">
        <f t="shared" si="27"/>
        <v>0</v>
      </c>
      <c r="G466" s="282"/>
      <c r="H466" s="282"/>
      <c r="I466" s="282"/>
      <c r="J466" s="282"/>
    </row>
    <row r="467" spans="1:10" x14ac:dyDescent="0.35">
      <c r="A467" s="381">
        <v>42088</v>
      </c>
      <c r="B467" s="288">
        <v>104.4</v>
      </c>
      <c r="C467" s="295">
        <f t="shared" si="24"/>
        <v>2.5</v>
      </c>
      <c r="D467" s="382">
        <f t="shared" si="25"/>
        <v>35</v>
      </c>
      <c r="E467" s="383" t="str">
        <f t="shared" si="26"/>
        <v/>
      </c>
      <c r="F467" s="289">
        <f t="shared" si="27"/>
        <v>0</v>
      </c>
      <c r="G467" s="282"/>
      <c r="H467" s="282"/>
      <c r="I467" s="282"/>
      <c r="J467" s="282"/>
    </row>
    <row r="468" spans="1:10" x14ac:dyDescent="0.35">
      <c r="A468" s="381">
        <v>42089</v>
      </c>
      <c r="B468" s="288">
        <v>33.200000000000003</v>
      </c>
      <c r="C468" s="295">
        <f t="shared" ref="C468:C531" si="28">IF((B468/1000)*$B$2&gt;$B$3,$B$3,(B468/1000)*$B$2)</f>
        <v>2.5</v>
      </c>
      <c r="D468" s="382">
        <f t="shared" ref="D468:D531" si="29">IF(A467&gt;=DATEVALUE("2014/02/01"),MAX(MIN(D467+C468-($B$6/1000),$B$4),0),MAX(MIN(D467+C468,$B$4)))</f>
        <v>35</v>
      </c>
      <c r="E468" s="383" t="str">
        <f t="shared" ref="E468:E531" si="30">IF(D468=0,1,"")</f>
        <v/>
      </c>
      <c r="F468" s="289">
        <f t="shared" ref="F468:F531" si="31">IF(D468=0,1,0)</f>
        <v>0</v>
      </c>
      <c r="G468" s="282"/>
      <c r="H468" s="282"/>
      <c r="I468" s="282"/>
      <c r="J468" s="282"/>
    </row>
    <row r="469" spans="1:10" x14ac:dyDescent="0.35">
      <c r="A469" s="381">
        <v>42090</v>
      </c>
      <c r="B469" s="288">
        <v>26.2</v>
      </c>
      <c r="C469" s="295">
        <f t="shared" si="28"/>
        <v>2.5</v>
      </c>
      <c r="D469" s="382">
        <f t="shared" si="29"/>
        <v>35</v>
      </c>
      <c r="E469" s="383" t="str">
        <f t="shared" si="30"/>
        <v/>
      </c>
      <c r="F469" s="289">
        <f t="shared" si="31"/>
        <v>0</v>
      </c>
      <c r="G469" s="282"/>
      <c r="H469" s="282"/>
      <c r="I469" s="282"/>
      <c r="J469" s="282"/>
    </row>
    <row r="470" spans="1:10" x14ac:dyDescent="0.35">
      <c r="A470" s="381">
        <v>42091</v>
      </c>
      <c r="B470" s="288">
        <v>68.8</v>
      </c>
      <c r="C470" s="295">
        <f t="shared" si="28"/>
        <v>2.5</v>
      </c>
      <c r="D470" s="382">
        <f t="shared" si="29"/>
        <v>35</v>
      </c>
      <c r="E470" s="383" t="str">
        <f t="shared" si="30"/>
        <v/>
      </c>
      <c r="F470" s="289">
        <f t="shared" si="31"/>
        <v>0</v>
      </c>
      <c r="G470" s="282"/>
      <c r="H470" s="282"/>
      <c r="I470" s="282"/>
      <c r="J470" s="282"/>
    </row>
    <row r="471" spans="1:10" x14ac:dyDescent="0.35">
      <c r="A471" s="381">
        <v>42092</v>
      </c>
      <c r="B471" s="288">
        <v>10</v>
      </c>
      <c r="C471" s="295">
        <f t="shared" si="28"/>
        <v>1</v>
      </c>
      <c r="D471" s="382">
        <f t="shared" si="29"/>
        <v>35</v>
      </c>
      <c r="E471" s="383" t="str">
        <f t="shared" si="30"/>
        <v/>
      </c>
      <c r="F471" s="289">
        <f t="shared" si="31"/>
        <v>0</v>
      </c>
      <c r="G471" s="282"/>
      <c r="H471" s="282"/>
      <c r="I471" s="282"/>
      <c r="J471" s="282"/>
    </row>
    <row r="472" spans="1:10" x14ac:dyDescent="0.35">
      <c r="A472" s="381">
        <v>42093</v>
      </c>
      <c r="B472" s="288">
        <v>37.700000000000003</v>
      </c>
      <c r="C472" s="295">
        <f t="shared" si="28"/>
        <v>2.5</v>
      </c>
      <c r="D472" s="382">
        <f t="shared" si="29"/>
        <v>35</v>
      </c>
      <c r="E472" s="383" t="str">
        <f t="shared" si="30"/>
        <v/>
      </c>
      <c r="F472" s="289">
        <f t="shared" si="31"/>
        <v>0</v>
      </c>
      <c r="G472" s="282"/>
      <c r="H472" s="282"/>
      <c r="I472" s="282"/>
      <c r="J472" s="282"/>
    </row>
    <row r="473" spans="1:10" x14ac:dyDescent="0.35">
      <c r="A473" s="381">
        <v>42094</v>
      </c>
      <c r="B473" s="288">
        <v>11.6</v>
      </c>
      <c r="C473" s="295">
        <f t="shared" si="28"/>
        <v>1.1599999999999999</v>
      </c>
      <c r="D473" s="382">
        <f t="shared" si="29"/>
        <v>35</v>
      </c>
      <c r="E473" s="383" t="str">
        <f t="shared" si="30"/>
        <v/>
      </c>
      <c r="F473" s="289">
        <f t="shared" si="31"/>
        <v>0</v>
      </c>
      <c r="G473" s="282"/>
      <c r="H473" s="282"/>
      <c r="I473" s="282"/>
      <c r="J473" s="282"/>
    </row>
    <row r="474" spans="1:10" x14ac:dyDescent="0.35">
      <c r="A474" s="381">
        <v>42095</v>
      </c>
      <c r="B474" s="288">
        <v>0</v>
      </c>
      <c r="C474" s="295">
        <f t="shared" si="28"/>
        <v>0</v>
      </c>
      <c r="D474" s="382">
        <f t="shared" si="29"/>
        <v>34.549999999999997</v>
      </c>
      <c r="E474" s="383" t="str">
        <f t="shared" si="30"/>
        <v/>
      </c>
      <c r="F474" s="289">
        <f t="shared" si="31"/>
        <v>0</v>
      </c>
      <c r="G474" s="282"/>
      <c r="H474" s="282"/>
      <c r="I474" s="282"/>
      <c r="J474" s="282"/>
    </row>
    <row r="475" spans="1:10" x14ac:dyDescent="0.35">
      <c r="A475" s="381">
        <v>42096</v>
      </c>
      <c r="B475" s="288">
        <v>33.700000000000003</v>
      </c>
      <c r="C475" s="295">
        <f t="shared" si="28"/>
        <v>2.5</v>
      </c>
      <c r="D475" s="382">
        <f t="shared" si="29"/>
        <v>35</v>
      </c>
      <c r="E475" s="383" t="str">
        <f t="shared" si="30"/>
        <v/>
      </c>
      <c r="F475" s="289">
        <f t="shared" si="31"/>
        <v>0</v>
      </c>
      <c r="G475" s="282"/>
      <c r="H475" s="282"/>
      <c r="I475" s="282"/>
      <c r="J475" s="282"/>
    </row>
    <row r="476" spans="1:10" x14ac:dyDescent="0.35">
      <c r="A476" s="381">
        <v>42097</v>
      </c>
      <c r="B476" s="288">
        <v>9</v>
      </c>
      <c r="C476" s="295">
        <f t="shared" si="28"/>
        <v>0.89999999999999991</v>
      </c>
      <c r="D476" s="382">
        <f t="shared" si="29"/>
        <v>35</v>
      </c>
      <c r="E476" s="383" t="str">
        <f t="shared" si="30"/>
        <v/>
      </c>
      <c r="F476" s="289">
        <f t="shared" si="31"/>
        <v>0</v>
      </c>
      <c r="G476" s="282"/>
      <c r="H476" s="282"/>
      <c r="I476" s="282"/>
      <c r="J476" s="282"/>
    </row>
    <row r="477" spans="1:10" x14ac:dyDescent="0.35">
      <c r="A477" s="381">
        <v>42098</v>
      </c>
      <c r="B477" s="288">
        <v>8.4</v>
      </c>
      <c r="C477" s="295">
        <f t="shared" si="28"/>
        <v>0.84000000000000008</v>
      </c>
      <c r="D477" s="382">
        <f t="shared" si="29"/>
        <v>35</v>
      </c>
      <c r="E477" s="383" t="str">
        <f t="shared" si="30"/>
        <v/>
      </c>
      <c r="F477" s="289">
        <f t="shared" si="31"/>
        <v>0</v>
      </c>
      <c r="G477" s="282"/>
      <c r="H477" s="282"/>
      <c r="I477" s="282"/>
      <c r="J477" s="282"/>
    </row>
    <row r="478" spans="1:10" x14ac:dyDescent="0.35">
      <c r="A478" s="381">
        <v>42099</v>
      </c>
      <c r="B478" s="288">
        <v>0.6</v>
      </c>
      <c r="C478" s="295">
        <f t="shared" si="28"/>
        <v>0.06</v>
      </c>
      <c r="D478" s="382">
        <f t="shared" si="29"/>
        <v>34.61</v>
      </c>
      <c r="E478" s="383" t="str">
        <f t="shared" si="30"/>
        <v/>
      </c>
      <c r="F478" s="289">
        <f t="shared" si="31"/>
        <v>0</v>
      </c>
      <c r="G478" s="282"/>
      <c r="H478" s="282"/>
      <c r="I478" s="282"/>
      <c r="J478" s="282"/>
    </row>
    <row r="479" spans="1:10" x14ac:dyDescent="0.35">
      <c r="A479" s="381">
        <v>42100</v>
      </c>
      <c r="B479" s="288">
        <v>0</v>
      </c>
      <c r="C479" s="295">
        <f t="shared" si="28"/>
        <v>0</v>
      </c>
      <c r="D479" s="382">
        <f t="shared" si="29"/>
        <v>34.159999999999997</v>
      </c>
      <c r="E479" s="383" t="str">
        <f t="shared" si="30"/>
        <v/>
      </c>
      <c r="F479" s="289">
        <f t="shared" si="31"/>
        <v>0</v>
      </c>
      <c r="G479" s="282"/>
      <c r="H479" s="282"/>
      <c r="I479" s="282"/>
      <c r="J479" s="282"/>
    </row>
    <row r="480" spans="1:10" x14ac:dyDescent="0.35">
      <c r="A480" s="381">
        <v>42101</v>
      </c>
      <c r="B480" s="288">
        <v>0</v>
      </c>
      <c r="C480" s="295">
        <f t="shared" si="28"/>
        <v>0</v>
      </c>
      <c r="D480" s="382">
        <f t="shared" si="29"/>
        <v>33.709999999999994</v>
      </c>
      <c r="E480" s="383" t="str">
        <f t="shared" si="30"/>
        <v/>
      </c>
      <c r="F480" s="289">
        <f t="shared" si="31"/>
        <v>0</v>
      </c>
      <c r="G480" s="282"/>
      <c r="H480" s="282"/>
      <c r="I480" s="282"/>
      <c r="J480" s="282"/>
    </row>
    <row r="481" spans="1:10" x14ac:dyDescent="0.35">
      <c r="A481" s="381">
        <v>42102</v>
      </c>
      <c r="B481" s="288">
        <v>0</v>
      </c>
      <c r="C481" s="295">
        <f t="shared" si="28"/>
        <v>0</v>
      </c>
      <c r="D481" s="382">
        <f t="shared" si="29"/>
        <v>33.259999999999991</v>
      </c>
      <c r="E481" s="383" t="str">
        <f t="shared" si="30"/>
        <v/>
      </c>
      <c r="F481" s="289">
        <f t="shared" si="31"/>
        <v>0</v>
      </c>
      <c r="G481" s="282"/>
      <c r="H481" s="282"/>
      <c r="I481" s="282"/>
      <c r="J481" s="282"/>
    </row>
    <row r="482" spans="1:10" x14ac:dyDescent="0.35">
      <c r="A482" s="381">
        <v>42103</v>
      </c>
      <c r="B482" s="288">
        <v>3.2</v>
      </c>
      <c r="C482" s="295">
        <f t="shared" si="28"/>
        <v>0.32</v>
      </c>
      <c r="D482" s="382">
        <f t="shared" si="29"/>
        <v>33.129999999999988</v>
      </c>
      <c r="E482" s="383" t="str">
        <f t="shared" si="30"/>
        <v/>
      </c>
      <c r="F482" s="289">
        <f t="shared" si="31"/>
        <v>0</v>
      </c>
      <c r="G482" s="282"/>
      <c r="H482" s="282"/>
      <c r="I482" s="282"/>
      <c r="J482" s="282"/>
    </row>
    <row r="483" spans="1:10" x14ac:dyDescent="0.35">
      <c r="A483" s="381">
        <v>42104</v>
      </c>
      <c r="B483" s="288">
        <v>40.200000000000003</v>
      </c>
      <c r="C483" s="295">
        <f t="shared" si="28"/>
        <v>2.5</v>
      </c>
      <c r="D483" s="382">
        <f t="shared" si="29"/>
        <v>35</v>
      </c>
      <c r="E483" s="383" t="str">
        <f t="shared" si="30"/>
        <v/>
      </c>
      <c r="F483" s="289">
        <f t="shared" si="31"/>
        <v>0</v>
      </c>
      <c r="G483" s="282"/>
      <c r="H483" s="282"/>
      <c r="I483" s="282"/>
      <c r="J483" s="282"/>
    </row>
    <row r="484" spans="1:10" x14ac:dyDescent="0.35">
      <c r="A484" s="381">
        <v>42105</v>
      </c>
      <c r="B484" s="288">
        <v>9.1999999999999993</v>
      </c>
      <c r="C484" s="295">
        <f t="shared" si="28"/>
        <v>0.91999999999999993</v>
      </c>
      <c r="D484" s="382">
        <f t="shared" si="29"/>
        <v>35</v>
      </c>
      <c r="E484" s="383" t="str">
        <f t="shared" si="30"/>
        <v/>
      </c>
      <c r="F484" s="289">
        <f t="shared" si="31"/>
        <v>0</v>
      </c>
      <c r="G484" s="282"/>
      <c r="H484" s="282"/>
      <c r="I484" s="282"/>
      <c r="J484" s="282"/>
    </row>
    <row r="485" spans="1:10" x14ac:dyDescent="0.35">
      <c r="A485" s="381">
        <v>42106</v>
      </c>
      <c r="B485" s="288">
        <v>24.4</v>
      </c>
      <c r="C485" s="295">
        <f t="shared" si="28"/>
        <v>2.44</v>
      </c>
      <c r="D485" s="382">
        <f t="shared" si="29"/>
        <v>35</v>
      </c>
      <c r="E485" s="383" t="str">
        <f t="shared" si="30"/>
        <v/>
      </c>
      <c r="F485" s="289">
        <f t="shared" si="31"/>
        <v>0</v>
      </c>
      <c r="G485" s="282"/>
      <c r="H485" s="282"/>
      <c r="I485" s="282"/>
      <c r="J485" s="282"/>
    </row>
    <row r="486" spans="1:10" x14ac:dyDescent="0.35">
      <c r="A486" s="381">
        <v>42107</v>
      </c>
      <c r="B486" s="288">
        <v>16.2</v>
      </c>
      <c r="C486" s="295">
        <f t="shared" si="28"/>
        <v>1.6199999999999999</v>
      </c>
      <c r="D486" s="382">
        <f t="shared" si="29"/>
        <v>35</v>
      </c>
      <c r="E486" s="383" t="str">
        <f t="shared" si="30"/>
        <v/>
      </c>
      <c r="F486" s="289">
        <f t="shared" si="31"/>
        <v>0</v>
      </c>
      <c r="G486" s="282"/>
      <c r="H486" s="282"/>
      <c r="I486" s="282"/>
      <c r="J486" s="282"/>
    </row>
    <row r="487" spans="1:10" x14ac:dyDescent="0.35">
      <c r="A487" s="381">
        <v>42108</v>
      </c>
      <c r="B487" s="288">
        <v>1.5</v>
      </c>
      <c r="C487" s="295">
        <f t="shared" si="28"/>
        <v>0.15</v>
      </c>
      <c r="D487" s="382">
        <f t="shared" si="29"/>
        <v>34.699999999999996</v>
      </c>
      <c r="E487" s="383" t="str">
        <f t="shared" si="30"/>
        <v/>
      </c>
      <c r="F487" s="289">
        <f t="shared" si="31"/>
        <v>0</v>
      </c>
      <c r="G487" s="282"/>
      <c r="H487" s="282"/>
      <c r="I487" s="282"/>
      <c r="J487" s="282"/>
    </row>
    <row r="488" spans="1:10" x14ac:dyDescent="0.35">
      <c r="A488" s="381">
        <v>42109</v>
      </c>
      <c r="B488" s="288">
        <v>37.200000000000003</v>
      </c>
      <c r="C488" s="295">
        <f t="shared" si="28"/>
        <v>2.5</v>
      </c>
      <c r="D488" s="382">
        <f t="shared" si="29"/>
        <v>35</v>
      </c>
      <c r="E488" s="383" t="str">
        <f t="shared" si="30"/>
        <v/>
      </c>
      <c r="F488" s="289">
        <f t="shared" si="31"/>
        <v>0</v>
      </c>
      <c r="G488" s="282"/>
      <c r="H488" s="282"/>
      <c r="I488" s="282"/>
      <c r="J488" s="282"/>
    </row>
    <row r="489" spans="1:10" x14ac:dyDescent="0.35">
      <c r="A489" s="381">
        <v>42110</v>
      </c>
      <c r="B489" s="288">
        <v>3</v>
      </c>
      <c r="C489" s="295">
        <f t="shared" si="28"/>
        <v>0.3</v>
      </c>
      <c r="D489" s="382">
        <f t="shared" si="29"/>
        <v>34.849999999999994</v>
      </c>
      <c r="E489" s="383" t="str">
        <f t="shared" si="30"/>
        <v/>
      </c>
      <c r="F489" s="289">
        <f t="shared" si="31"/>
        <v>0</v>
      </c>
      <c r="G489" s="282"/>
      <c r="H489" s="282"/>
      <c r="I489" s="282"/>
      <c r="J489" s="282"/>
    </row>
    <row r="490" spans="1:10" x14ac:dyDescent="0.35">
      <c r="A490" s="381">
        <v>42111</v>
      </c>
      <c r="B490" s="288">
        <v>0</v>
      </c>
      <c r="C490" s="295">
        <f t="shared" si="28"/>
        <v>0</v>
      </c>
      <c r="D490" s="382">
        <f t="shared" si="29"/>
        <v>34.399999999999991</v>
      </c>
      <c r="E490" s="383" t="str">
        <f t="shared" si="30"/>
        <v/>
      </c>
      <c r="F490" s="289">
        <f t="shared" si="31"/>
        <v>0</v>
      </c>
      <c r="G490" s="282"/>
      <c r="H490" s="282"/>
      <c r="I490" s="282"/>
      <c r="J490" s="282"/>
    </row>
    <row r="491" spans="1:10" x14ac:dyDescent="0.35">
      <c r="A491" s="381">
        <v>42112</v>
      </c>
      <c r="B491" s="288">
        <v>0</v>
      </c>
      <c r="C491" s="295">
        <f t="shared" si="28"/>
        <v>0</v>
      </c>
      <c r="D491" s="382">
        <f t="shared" si="29"/>
        <v>33.949999999999989</v>
      </c>
      <c r="E491" s="383" t="str">
        <f t="shared" si="30"/>
        <v/>
      </c>
      <c r="F491" s="289">
        <f t="shared" si="31"/>
        <v>0</v>
      </c>
      <c r="G491" s="282"/>
      <c r="H491" s="282"/>
      <c r="I491" s="282"/>
      <c r="J491" s="282"/>
    </row>
    <row r="492" spans="1:10" x14ac:dyDescent="0.35">
      <c r="A492" s="381">
        <v>42113</v>
      </c>
      <c r="B492" s="288">
        <v>0</v>
      </c>
      <c r="C492" s="295">
        <f t="shared" si="28"/>
        <v>0</v>
      </c>
      <c r="D492" s="382">
        <f t="shared" si="29"/>
        <v>33.499999999999986</v>
      </c>
      <c r="E492" s="383" t="str">
        <f t="shared" si="30"/>
        <v/>
      </c>
      <c r="F492" s="289">
        <f t="shared" si="31"/>
        <v>0</v>
      </c>
      <c r="G492" s="282"/>
      <c r="H492" s="282"/>
      <c r="I492" s="282"/>
      <c r="J492" s="282"/>
    </row>
    <row r="493" spans="1:10" x14ac:dyDescent="0.35">
      <c r="A493" s="381">
        <v>42114</v>
      </c>
      <c r="B493" s="288">
        <v>1.1000000000000001</v>
      </c>
      <c r="C493" s="295">
        <f t="shared" si="28"/>
        <v>0.11</v>
      </c>
      <c r="D493" s="382">
        <f t="shared" si="29"/>
        <v>33.159999999999982</v>
      </c>
      <c r="E493" s="383" t="str">
        <f t="shared" si="30"/>
        <v/>
      </c>
      <c r="F493" s="289">
        <f t="shared" si="31"/>
        <v>0</v>
      </c>
      <c r="G493" s="282"/>
      <c r="H493" s="282"/>
      <c r="I493" s="282"/>
      <c r="J493" s="282"/>
    </row>
    <row r="494" spans="1:10" x14ac:dyDescent="0.35">
      <c r="A494" s="381">
        <v>42115</v>
      </c>
      <c r="B494" s="288">
        <v>0.4</v>
      </c>
      <c r="C494" s="295">
        <f t="shared" si="28"/>
        <v>0.04</v>
      </c>
      <c r="D494" s="382">
        <f t="shared" si="29"/>
        <v>32.749999999999979</v>
      </c>
      <c r="E494" s="383" t="str">
        <f t="shared" si="30"/>
        <v/>
      </c>
      <c r="F494" s="289">
        <f t="shared" si="31"/>
        <v>0</v>
      </c>
      <c r="G494" s="282"/>
      <c r="H494" s="282"/>
      <c r="I494" s="282"/>
      <c r="J494" s="282"/>
    </row>
    <row r="495" spans="1:10" x14ac:dyDescent="0.35">
      <c r="A495" s="381">
        <v>42116</v>
      </c>
      <c r="B495" s="288">
        <v>8.1999999999999993</v>
      </c>
      <c r="C495" s="295">
        <f t="shared" si="28"/>
        <v>0.81999999999999984</v>
      </c>
      <c r="D495" s="382">
        <f t="shared" si="29"/>
        <v>33.119999999999976</v>
      </c>
      <c r="E495" s="383" t="str">
        <f t="shared" si="30"/>
        <v/>
      </c>
      <c r="F495" s="289">
        <f t="shared" si="31"/>
        <v>0</v>
      </c>
      <c r="G495" s="282"/>
      <c r="H495" s="282"/>
      <c r="I495" s="282"/>
      <c r="J495" s="282"/>
    </row>
    <row r="496" spans="1:10" x14ac:dyDescent="0.35">
      <c r="A496" s="381">
        <v>42117</v>
      </c>
      <c r="B496" s="288">
        <v>8.4</v>
      </c>
      <c r="C496" s="295">
        <f t="shared" si="28"/>
        <v>0.84000000000000008</v>
      </c>
      <c r="D496" s="382">
        <f t="shared" si="29"/>
        <v>33.509999999999977</v>
      </c>
      <c r="E496" s="383" t="str">
        <f t="shared" si="30"/>
        <v/>
      </c>
      <c r="F496" s="289">
        <f t="shared" si="31"/>
        <v>0</v>
      </c>
      <c r="G496" s="282"/>
      <c r="H496" s="282"/>
      <c r="I496" s="282"/>
      <c r="J496" s="282"/>
    </row>
    <row r="497" spans="1:10" x14ac:dyDescent="0.35">
      <c r="A497" s="381">
        <v>42118</v>
      </c>
      <c r="B497" s="288">
        <v>1.8</v>
      </c>
      <c r="C497" s="295">
        <f t="shared" si="28"/>
        <v>0.18</v>
      </c>
      <c r="D497" s="382">
        <f t="shared" si="29"/>
        <v>33.239999999999974</v>
      </c>
      <c r="E497" s="383" t="str">
        <f t="shared" si="30"/>
        <v/>
      </c>
      <c r="F497" s="289">
        <f t="shared" si="31"/>
        <v>0</v>
      </c>
      <c r="G497" s="282"/>
      <c r="H497" s="282"/>
      <c r="I497" s="282"/>
      <c r="J497" s="282"/>
    </row>
    <row r="498" spans="1:10" x14ac:dyDescent="0.35">
      <c r="A498" s="381">
        <v>42119</v>
      </c>
      <c r="B498" s="288">
        <v>0</v>
      </c>
      <c r="C498" s="295">
        <f t="shared" si="28"/>
        <v>0</v>
      </c>
      <c r="D498" s="382">
        <f t="shared" si="29"/>
        <v>32.789999999999971</v>
      </c>
      <c r="E498" s="383" t="str">
        <f t="shared" si="30"/>
        <v/>
      </c>
      <c r="F498" s="289">
        <f t="shared" si="31"/>
        <v>0</v>
      </c>
      <c r="G498" s="282"/>
      <c r="H498" s="282"/>
      <c r="I498" s="282"/>
      <c r="J498" s="282"/>
    </row>
    <row r="499" spans="1:10" x14ac:dyDescent="0.35">
      <c r="A499" s="381">
        <v>42120</v>
      </c>
      <c r="B499" s="288">
        <v>4.2</v>
      </c>
      <c r="C499" s="295">
        <f t="shared" si="28"/>
        <v>0.42000000000000004</v>
      </c>
      <c r="D499" s="382">
        <f t="shared" si="29"/>
        <v>32.75999999999997</v>
      </c>
      <c r="E499" s="383" t="str">
        <f t="shared" si="30"/>
        <v/>
      </c>
      <c r="F499" s="289">
        <f t="shared" si="31"/>
        <v>0</v>
      </c>
      <c r="G499" s="282"/>
      <c r="H499" s="282"/>
      <c r="I499" s="282"/>
      <c r="J499" s="282"/>
    </row>
    <row r="500" spans="1:10" x14ac:dyDescent="0.35">
      <c r="A500" s="381">
        <v>42121</v>
      </c>
      <c r="B500" s="288">
        <v>22.4</v>
      </c>
      <c r="C500" s="295">
        <f t="shared" si="28"/>
        <v>2.2399999999999998</v>
      </c>
      <c r="D500" s="382">
        <f t="shared" si="29"/>
        <v>34.549999999999969</v>
      </c>
      <c r="E500" s="383" t="str">
        <f t="shared" si="30"/>
        <v/>
      </c>
      <c r="F500" s="289">
        <f t="shared" si="31"/>
        <v>0</v>
      </c>
      <c r="G500" s="282"/>
      <c r="H500" s="282"/>
      <c r="I500" s="282"/>
      <c r="J500" s="282"/>
    </row>
    <row r="501" spans="1:10" x14ac:dyDescent="0.35">
      <c r="A501" s="381">
        <v>42122</v>
      </c>
      <c r="B501" s="288">
        <v>15.4</v>
      </c>
      <c r="C501" s="295">
        <f t="shared" si="28"/>
        <v>1.54</v>
      </c>
      <c r="D501" s="382">
        <f t="shared" si="29"/>
        <v>35</v>
      </c>
      <c r="E501" s="383" t="str">
        <f t="shared" si="30"/>
        <v/>
      </c>
      <c r="F501" s="289">
        <f t="shared" si="31"/>
        <v>0</v>
      </c>
      <c r="G501" s="282"/>
      <c r="H501" s="282"/>
      <c r="I501" s="282"/>
      <c r="J501" s="282"/>
    </row>
    <row r="502" spans="1:10" x14ac:dyDescent="0.35">
      <c r="A502" s="381">
        <v>42123</v>
      </c>
      <c r="B502" s="288">
        <v>27.6</v>
      </c>
      <c r="C502" s="295">
        <f t="shared" si="28"/>
        <v>2.5</v>
      </c>
      <c r="D502" s="382">
        <f t="shared" si="29"/>
        <v>35</v>
      </c>
      <c r="E502" s="383" t="str">
        <f t="shared" si="30"/>
        <v/>
      </c>
      <c r="F502" s="289">
        <f t="shared" si="31"/>
        <v>0</v>
      </c>
      <c r="G502" s="282"/>
      <c r="H502" s="282"/>
      <c r="I502" s="282"/>
      <c r="J502" s="282"/>
    </row>
    <row r="503" spans="1:10" x14ac:dyDescent="0.35">
      <c r="A503" s="381">
        <v>42124</v>
      </c>
      <c r="B503" s="288">
        <v>4.8</v>
      </c>
      <c r="C503" s="295">
        <f t="shared" si="28"/>
        <v>0.48</v>
      </c>
      <c r="D503" s="382">
        <f t="shared" si="29"/>
        <v>35</v>
      </c>
      <c r="E503" s="383" t="str">
        <f t="shared" si="30"/>
        <v/>
      </c>
      <c r="F503" s="289">
        <f t="shared" si="31"/>
        <v>0</v>
      </c>
      <c r="G503" s="282"/>
      <c r="H503" s="282"/>
      <c r="I503" s="282"/>
      <c r="J503" s="282"/>
    </row>
    <row r="504" spans="1:10" x14ac:dyDescent="0.35">
      <c r="A504" s="381">
        <v>42125</v>
      </c>
      <c r="B504" s="288">
        <v>0.8</v>
      </c>
      <c r="C504" s="295">
        <f t="shared" si="28"/>
        <v>0.08</v>
      </c>
      <c r="D504" s="382">
        <f t="shared" si="29"/>
        <v>34.629999999999995</v>
      </c>
      <c r="E504" s="383" t="str">
        <f t="shared" si="30"/>
        <v/>
      </c>
      <c r="F504" s="289">
        <f t="shared" si="31"/>
        <v>0</v>
      </c>
      <c r="G504" s="282"/>
      <c r="H504" s="282"/>
      <c r="I504" s="282"/>
      <c r="J504" s="282"/>
    </row>
    <row r="505" spans="1:10" x14ac:dyDescent="0.35">
      <c r="A505" s="381">
        <v>42126</v>
      </c>
      <c r="B505" s="288">
        <v>0</v>
      </c>
      <c r="C505" s="295">
        <f t="shared" si="28"/>
        <v>0</v>
      </c>
      <c r="D505" s="382">
        <f t="shared" si="29"/>
        <v>34.179999999999993</v>
      </c>
      <c r="E505" s="383" t="str">
        <f t="shared" si="30"/>
        <v/>
      </c>
      <c r="F505" s="289">
        <f t="shared" si="31"/>
        <v>0</v>
      </c>
      <c r="G505" s="282"/>
      <c r="H505" s="282"/>
      <c r="I505" s="282"/>
      <c r="J505" s="282"/>
    </row>
    <row r="506" spans="1:10" x14ac:dyDescent="0.35">
      <c r="A506" s="381">
        <v>42127</v>
      </c>
      <c r="B506" s="288">
        <v>0</v>
      </c>
      <c r="C506" s="295">
        <f t="shared" si="28"/>
        <v>0</v>
      </c>
      <c r="D506" s="382">
        <f t="shared" si="29"/>
        <v>33.72999999999999</v>
      </c>
      <c r="E506" s="383" t="str">
        <f t="shared" si="30"/>
        <v/>
      </c>
      <c r="F506" s="289">
        <f t="shared" si="31"/>
        <v>0</v>
      </c>
      <c r="G506" s="282"/>
      <c r="H506" s="282"/>
      <c r="I506" s="282"/>
      <c r="J506" s="282"/>
    </row>
    <row r="507" spans="1:10" x14ac:dyDescent="0.35">
      <c r="A507" s="381">
        <v>42128</v>
      </c>
      <c r="B507" s="288">
        <v>19.8</v>
      </c>
      <c r="C507" s="295">
        <f t="shared" si="28"/>
        <v>1.9800000000000002</v>
      </c>
      <c r="D507" s="382">
        <f t="shared" si="29"/>
        <v>35</v>
      </c>
      <c r="E507" s="383" t="str">
        <f t="shared" si="30"/>
        <v/>
      </c>
      <c r="F507" s="289">
        <f t="shared" si="31"/>
        <v>0</v>
      </c>
      <c r="G507" s="282"/>
      <c r="H507" s="282"/>
      <c r="I507" s="282"/>
      <c r="J507" s="282"/>
    </row>
    <row r="508" spans="1:10" x14ac:dyDescent="0.35">
      <c r="A508" s="381">
        <v>42129</v>
      </c>
      <c r="B508" s="288">
        <v>0.4</v>
      </c>
      <c r="C508" s="295">
        <f t="shared" si="28"/>
        <v>0.04</v>
      </c>
      <c r="D508" s="382">
        <f t="shared" si="29"/>
        <v>34.589999999999996</v>
      </c>
      <c r="E508" s="383" t="str">
        <f t="shared" si="30"/>
        <v/>
      </c>
      <c r="F508" s="289">
        <f t="shared" si="31"/>
        <v>0</v>
      </c>
      <c r="G508" s="282"/>
      <c r="H508" s="282"/>
      <c r="I508" s="282"/>
      <c r="J508" s="282"/>
    </row>
    <row r="509" spans="1:10" x14ac:dyDescent="0.35">
      <c r="A509" s="381">
        <v>42130</v>
      </c>
      <c r="B509" s="288">
        <v>0</v>
      </c>
      <c r="C509" s="295">
        <f t="shared" si="28"/>
        <v>0</v>
      </c>
      <c r="D509" s="382">
        <f t="shared" si="29"/>
        <v>34.139999999999993</v>
      </c>
      <c r="E509" s="383" t="str">
        <f t="shared" si="30"/>
        <v/>
      </c>
      <c r="F509" s="289">
        <f t="shared" si="31"/>
        <v>0</v>
      </c>
      <c r="G509" s="282"/>
      <c r="H509" s="282"/>
      <c r="I509" s="282"/>
      <c r="J509" s="282"/>
    </row>
    <row r="510" spans="1:10" x14ac:dyDescent="0.35">
      <c r="A510" s="381">
        <v>42131</v>
      </c>
      <c r="B510" s="288">
        <v>0</v>
      </c>
      <c r="C510" s="295">
        <f t="shared" si="28"/>
        <v>0</v>
      </c>
      <c r="D510" s="382">
        <f t="shared" si="29"/>
        <v>33.689999999999991</v>
      </c>
      <c r="E510" s="383" t="str">
        <f t="shared" si="30"/>
        <v/>
      </c>
      <c r="F510" s="289">
        <f t="shared" si="31"/>
        <v>0</v>
      </c>
      <c r="G510" s="282"/>
      <c r="H510" s="282"/>
      <c r="I510" s="282"/>
      <c r="J510" s="282"/>
    </row>
    <row r="511" spans="1:10" x14ac:dyDescent="0.35">
      <c r="A511" s="381">
        <v>42132</v>
      </c>
      <c r="B511" s="288">
        <v>0</v>
      </c>
      <c r="C511" s="295">
        <f t="shared" si="28"/>
        <v>0</v>
      </c>
      <c r="D511" s="382">
        <f t="shared" si="29"/>
        <v>33.239999999999988</v>
      </c>
      <c r="E511" s="383" t="str">
        <f t="shared" si="30"/>
        <v/>
      </c>
      <c r="F511" s="289">
        <f t="shared" si="31"/>
        <v>0</v>
      </c>
      <c r="G511" s="282"/>
      <c r="H511" s="282"/>
      <c r="I511" s="282"/>
      <c r="J511" s="282"/>
    </row>
    <row r="512" spans="1:10" x14ac:dyDescent="0.35">
      <c r="A512" s="381">
        <v>42133</v>
      </c>
      <c r="B512" s="288">
        <v>0</v>
      </c>
      <c r="C512" s="295">
        <f t="shared" si="28"/>
        <v>0</v>
      </c>
      <c r="D512" s="382">
        <f t="shared" si="29"/>
        <v>32.789999999999985</v>
      </c>
      <c r="E512" s="383" t="str">
        <f t="shared" si="30"/>
        <v/>
      </c>
      <c r="F512" s="289">
        <f t="shared" si="31"/>
        <v>0</v>
      </c>
      <c r="G512" s="282"/>
      <c r="H512" s="282"/>
      <c r="I512" s="282"/>
      <c r="J512" s="282"/>
    </row>
    <row r="513" spans="1:10" x14ac:dyDescent="0.35">
      <c r="A513" s="381">
        <v>42134</v>
      </c>
      <c r="B513" s="288">
        <v>0.4</v>
      </c>
      <c r="C513" s="295">
        <f t="shared" si="28"/>
        <v>0.04</v>
      </c>
      <c r="D513" s="382">
        <f t="shared" si="29"/>
        <v>32.379999999999981</v>
      </c>
      <c r="E513" s="383" t="str">
        <f t="shared" si="30"/>
        <v/>
      </c>
      <c r="F513" s="289">
        <f t="shared" si="31"/>
        <v>0</v>
      </c>
      <c r="G513" s="282"/>
      <c r="H513" s="282"/>
      <c r="I513" s="282"/>
      <c r="J513" s="282"/>
    </row>
    <row r="514" spans="1:10" x14ac:dyDescent="0.35">
      <c r="A514" s="381">
        <v>42135</v>
      </c>
      <c r="B514" s="288">
        <v>0</v>
      </c>
      <c r="C514" s="295">
        <f t="shared" si="28"/>
        <v>0</v>
      </c>
      <c r="D514" s="382">
        <f t="shared" si="29"/>
        <v>31.929999999999982</v>
      </c>
      <c r="E514" s="383" t="str">
        <f t="shared" si="30"/>
        <v/>
      </c>
      <c r="F514" s="289">
        <f t="shared" si="31"/>
        <v>0</v>
      </c>
      <c r="G514" s="282"/>
      <c r="H514" s="282"/>
      <c r="I514" s="282"/>
      <c r="J514" s="282"/>
    </row>
    <row r="515" spans="1:10" x14ac:dyDescent="0.35">
      <c r="A515" s="381">
        <v>42136</v>
      </c>
      <c r="B515" s="288">
        <v>0</v>
      </c>
      <c r="C515" s="295">
        <f t="shared" si="28"/>
        <v>0</v>
      </c>
      <c r="D515" s="382">
        <f t="shared" si="29"/>
        <v>31.479999999999983</v>
      </c>
      <c r="E515" s="383" t="str">
        <f t="shared" si="30"/>
        <v/>
      </c>
      <c r="F515" s="289">
        <f t="shared" si="31"/>
        <v>0</v>
      </c>
      <c r="G515" s="282"/>
      <c r="H515" s="282"/>
      <c r="I515" s="282"/>
      <c r="J515" s="282"/>
    </row>
    <row r="516" spans="1:10" x14ac:dyDescent="0.35">
      <c r="A516" s="381">
        <v>42137</v>
      </c>
      <c r="B516" s="288">
        <v>0</v>
      </c>
      <c r="C516" s="295">
        <f t="shared" si="28"/>
        <v>0</v>
      </c>
      <c r="D516" s="382">
        <f t="shared" si="29"/>
        <v>31.029999999999983</v>
      </c>
      <c r="E516" s="383" t="str">
        <f t="shared" si="30"/>
        <v/>
      </c>
      <c r="F516" s="289">
        <f t="shared" si="31"/>
        <v>0</v>
      </c>
      <c r="G516" s="282"/>
      <c r="H516" s="282"/>
      <c r="I516" s="282"/>
      <c r="J516" s="282"/>
    </row>
    <row r="517" spans="1:10" x14ac:dyDescent="0.35">
      <c r="A517" s="381">
        <v>42138</v>
      </c>
      <c r="B517" s="288">
        <v>0</v>
      </c>
      <c r="C517" s="295">
        <f t="shared" si="28"/>
        <v>0</v>
      </c>
      <c r="D517" s="382">
        <f t="shared" si="29"/>
        <v>30.579999999999984</v>
      </c>
      <c r="E517" s="383" t="str">
        <f t="shared" si="30"/>
        <v/>
      </c>
      <c r="F517" s="289">
        <f t="shared" si="31"/>
        <v>0</v>
      </c>
      <c r="G517" s="282"/>
      <c r="H517" s="282"/>
      <c r="I517" s="282"/>
      <c r="J517" s="282"/>
    </row>
    <row r="518" spans="1:10" x14ac:dyDescent="0.35">
      <c r="A518" s="381">
        <v>42139</v>
      </c>
      <c r="B518" s="288">
        <v>0</v>
      </c>
      <c r="C518" s="295">
        <f t="shared" si="28"/>
        <v>0</v>
      </c>
      <c r="D518" s="382">
        <f t="shared" si="29"/>
        <v>30.129999999999985</v>
      </c>
      <c r="E518" s="383" t="str">
        <f t="shared" si="30"/>
        <v/>
      </c>
      <c r="F518" s="289">
        <f t="shared" si="31"/>
        <v>0</v>
      </c>
      <c r="G518" s="282"/>
      <c r="H518" s="282"/>
      <c r="I518" s="282"/>
      <c r="J518" s="282"/>
    </row>
    <row r="519" spans="1:10" x14ac:dyDescent="0.35">
      <c r="A519" s="381">
        <v>42140</v>
      </c>
      <c r="B519" s="288">
        <v>0.2</v>
      </c>
      <c r="C519" s="295">
        <f t="shared" si="28"/>
        <v>0.02</v>
      </c>
      <c r="D519" s="382">
        <f t="shared" si="29"/>
        <v>29.699999999999985</v>
      </c>
      <c r="E519" s="383" t="str">
        <f t="shared" si="30"/>
        <v/>
      </c>
      <c r="F519" s="289">
        <f t="shared" si="31"/>
        <v>0</v>
      </c>
      <c r="G519" s="282"/>
      <c r="H519" s="282"/>
      <c r="I519" s="282"/>
      <c r="J519" s="282"/>
    </row>
    <row r="520" spans="1:10" x14ac:dyDescent="0.35">
      <c r="A520" s="381">
        <v>42141</v>
      </c>
      <c r="B520" s="288">
        <v>0</v>
      </c>
      <c r="C520" s="295">
        <f t="shared" si="28"/>
        <v>0</v>
      </c>
      <c r="D520" s="382">
        <f t="shared" si="29"/>
        <v>29.249999999999986</v>
      </c>
      <c r="E520" s="383" t="str">
        <f t="shared" si="30"/>
        <v/>
      </c>
      <c r="F520" s="289">
        <f t="shared" si="31"/>
        <v>0</v>
      </c>
      <c r="G520" s="282"/>
      <c r="H520" s="282"/>
      <c r="I520" s="282"/>
      <c r="J520" s="282"/>
    </row>
    <row r="521" spans="1:10" x14ac:dyDescent="0.35">
      <c r="A521" s="381">
        <v>42142</v>
      </c>
      <c r="B521" s="288">
        <v>0</v>
      </c>
      <c r="C521" s="295">
        <f t="shared" si="28"/>
        <v>0</v>
      </c>
      <c r="D521" s="382">
        <f t="shared" si="29"/>
        <v>28.799999999999986</v>
      </c>
      <c r="E521" s="383" t="str">
        <f t="shared" si="30"/>
        <v/>
      </c>
      <c r="F521" s="289">
        <f t="shared" si="31"/>
        <v>0</v>
      </c>
      <c r="G521" s="282"/>
      <c r="H521" s="282"/>
      <c r="I521" s="282"/>
      <c r="J521" s="282"/>
    </row>
    <row r="522" spans="1:10" x14ac:dyDescent="0.35">
      <c r="A522" s="381">
        <v>42143</v>
      </c>
      <c r="B522" s="288">
        <v>0</v>
      </c>
      <c r="C522" s="295">
        <f t="shared" si="28"/>
        <v>0</v>
      </c>
      <c r="D522" s="382">
        <f t="shared" si="29"/>
        <v>28.349999999999987</v>
      </c>
      <c r="E522" s="383" t="str">
        <f t="shared" si="30"/>
        <v/>
      </c>
      <c r="F522" s="289">
        <f t="shared" si="31"/>
        <v>0</v>
      </c>
      <c r="G522" s="282"/>
      <c r="H522" s="282"/>
      <c r="I522" s="282"/>
      <c r="J522" s="282"/>
    </row>
    <row r="523" spans="1:10" x14ac:dyDescent="0.35">
      <c r="A523" s="381">
        <v>42144</v>
      </c>
      <c r="B523" s="288">
        <v>0</v>
      </c>
      <c r="C523" s="295">
        <f t="shared" si="28"/>
        <v>0</v>
      </c>
      <c r="D523" s="382">
        <f t="shared" si="29"/>
        <v>27.899999999999988</v>
      </c>
      <c r="E523" s="383" t="str">
        <f t="shared" si="30"/>
        <v/>
      </c>
      <c r="F523" s="289">
        <f t="shared" si="31"/>
        <v>0</v>
      </c>
      <c r="G523" s="282"/>
      <c r="H523" s="282"/>
      <c r="I523" s="282"/>
      <c r="J523" s="282"/>
    </row>
    <row r="524" spans="1:10" x14ac:dyDescent="0.35">
      <c r="A524" s="381">
        <v>42145</v>
      </c>
      <c r="B524" s="288">
        <v>0</v>
      </c>
      <c r="C524" s="295">
        <f t="shared" si="28"/>
        <v>0</v>
      </c>
      <c r="D524" s="382">
        <f t="shared" si="29"/>
        <v>27.449999999999989</v>
      </c>
      <c r="E524" s="383" t="str">
        <f t="shared" si="30"/>
        <v/>
      </c>
      <c r="F524" s="289">
        <f t="shared" si="31"/>
        <v>0</v>
      </c>
      <c r="G524" s="282"/>
      <c r="H524" s="282"/>
      <c r="I524" s="282"/>
      <c r="J524" s="282"/>
    </row>
    <row r="525" spans="1:10" x14ac:dyDescent="0.35">
      <c r="A525" s="381">
        <v>42146</v>
      </c>
      <c r="B525" s="288">
        <v>0.2</v>
      </c>
      <c r="C525" s="295">
        <f t="shared" si="28"/>
        <v>0.02</v>
      </c>
      <c r="D525" s="382">
        <f t="shared" si="29"/>
        <v>27.019999999999989</v>
      </c>
      <c r="E525" s="383" t="str">
        <f t="shared" si="30"/>
        <v/>
      </c>
      <c r="F525" s="289">
        <f t="shared" si="31"/>
        <v>0</v>
      </c>
      <c r="G525" s="282"/>
      <c r="H525" s="282"/>
      <c r="I525" s="282"/>
      <c r="J525" s="282"/>
    </row>
    <row r="526" spans="1:10" x14ac:dyDescent="0.35">
      <c r="A526" s="381">
        <v>42147</v>
      </c>
      <c r="B526" s="288">
        <v>0.2</v>
      </c>
      <c r="C526" s="295">
        <f t="shared" si="28"/>
        <v>0.02</v>
      </c>
      <c r="D526" s="382">
        <f t="shared" si="29"/>
        <v>26.589999999999989</v>
      </c>
      <c r="E526" s="383" t="str">
        <f t="shared" si="30"/>
        <v/>
      </c>
      <c r="F526" s="289">
        <f t="shared" si="31"/>
        <v>0</v>
      </c>
      <c r="G526" s="282"/>
      <c r="H526" s="282"/>
      <c r="I526" s="282"/>
      <c r="J526" s="282"/>
    </row>
    <row r="527" spans="1:10" x14ac:dyDescent="0.35">
      <c r="A527" s="381">
        <v>42148</v>
      </c>
      <c r="B527" s="288">
        <v>0</v>
      </c>
      <c r="C527" s="295">
        <f t="shared" si="28"/>
        <v>0</v>
      </c>
      <c r="D527" s="382">
        <f t="shared" si="29"/>
        <v>26.13999999999999</v>
      </c>
      <c r="E527" s="383" t="str">
        <f t="shared" si="30"/>
        <v/>
      </c>
      <c r="F527" s="289">
        <f t="shared" si="31"/>
        <v>0</v>
      </c>
      <c r="G527" s="282"/>
      <c r="H527" s="282"/>
      <c r="I527" s="282"/>
      <c r="J527" s="282"/>
    </row>
    <row r="528" spans="1:10" x14ac:dyDescent="0.35">
      <c r="A528" s="381">
        <v>42149</v>
      </c>
      <c r="B528" s="288">
        <v>0</v>
      </c>
      <c r="C528" s="295">
        <f t="shared" si="28"/>
        <v>0</v>
      </c>
      <c r="D528" s="382">
        <f t="shared" si="29"/>
        <v>25.689999999999991</v>
      </c>
      <c r="E528" s="383" t="str">
        <f t="shared" si="30"/>
        <v/>
      </c>
      <c r="F528" s="289">
        <f t="shared" si="31"/>
        <v>0</v>
      </c>
      <c r="G528" s="282"/>
      <c r="H528" s="282"/>
      <c r="I528" s="282"/>
      <c r="J528" s="282"/>
    </row>
    <row r="529" spans="1:10" x14ac:dyDescent="0.35">
      <c r="A529" s="381">
        <v>42150</v>
      </c>
      <c r="B529" s="288">
        <v>0</v>
      </c>
      <c r="C529" s="295">
        <f t="shared" si="28"/>
        <v>0</v>
      </c>
      <c r="D529" s="382">
        <f t="shared" si="29"/>
        <v>25.239999999999991</v>
      </c>
      <c r="E529" s="383" t="str">
        <f t="shared" si="30"/>
        <v/>
      </c>
      <c r="F529" s="289">
        <f t="shared" si="31"/>
        <v>0</v>
      </c>
      <c r="G529" s="282"/>
      <c r="H529" s="282"/>
      <c r="I529" s="282"/>
      <c r="J529" s="282"/>
    </row>
    <row r="530" spans="1:10" x14ac:dyDescent="0.35">
      <c r="A530" s="381">
        <v>42151</v>
      </c>
      <c r="B530" s="288">
        <v>0</v>
      </c>
      <c r="C530" s="295">
        <f t="shared" si="28"/>
        <v>0</v>
      </c>
      <c r="D530" s="382">
        <f t="shared" si="29"/>
        <v>24.789999999999992</v>
      </c>
      <c r="E530" s="383" t="str">
        <f t="shared" si="30"/>
        <v/>
      </c>
      <c r="F530" s="289">
        <f t="shared" si="31"/>
        <v>0</v>
      </c>
      <c r="G530" s="282"/>
      <c r="H530" s="282"/>
      <c r="I530" s="282"/>
      <c r="J530" s="282"/>
    </row>
    <row r="531" spans="1:10" x14ac:dyDescent="0.35">
      <c r="A531" s="381">
        <v>42152</v>
      </c>
      <c r="B531" s="288">
        <v>0</v>
      </c>
      <c r="C531" s="295">
        <f t="shared" si="28"/>
        <v>0</v>
      </c>
      <c r="D531" s="382">
        <f t="shared" si="29"/>
        <v>24.339999999999993</v>
      </c>
      <c r="E531" s="383" t="str">
        <f t="shared" si="30"/>
        <v/>
      </c>
      <c r="F531" s="289">
        <f t="shared" si="31"/>
        <v>0</v>
      </c>
      <c r="G531" s="282"/>
      <c r="H531" s="282"/>
      <c r="I531" s="282"/>
      <c r="J531" s="282"/>
    </row>
    <row r="532" spans="1:10" x14ac:dyDescent="0.35">
      <c r="A532" s="381">
        <v>42153</v>
      </c>
      <c r="B532" s="288">
        <v>0</v>
      </c>
      <c r="C532" s="295">
        <f t="shared" ref="C532:C595" si="32">IF((B532/1000)*$B$2&gt;$B$3,$B$3,(B532/1000)*$B$2)</f>
        <v>0</v>
      </c>
      <c r="D532" s="382">
        <f t="shared" ref="D532:D595" si="33">IF(A531&gt;=DATEVALUE("2014/02/01"),MAX(MIN(D531+C532-($B$6/1000),$B$4),0),MAX(MIN(D531+C532,$B$4)))</f>
        <v>23.889999999999993</v>
      </c>
      <c r="E532" s="383" t="str">
        <f t="shared" ref="E532:E595" si="34">IF(D532=0,1,"")</f>
        <v/>
      </c>
      <c r="F532" s="289">
        <f t="shared" ref="F532:F595" si="35">IF(D532=0,1,0)</f>
        <v>0</v>
      </c>
      <c r="G532" s="282"/>
      <c r="H532" s="282"/>
      <c r="I532" s="282"/>
      <c r="J532" s="282"/>
    </row>
    <row r="533" spans="1:10" x14ac:dyDescent="0.35">
      <c r="A533" s="381">
        <v>42154</v>
      </c>
      <c r="B533" s="288">
        <v>0</v>
      </c>
      <c r="C533" s="295">
        <f t="shared" si="32"/>
        <v>0</v>
      </c>
      <c r="D533" s="382">
        <f t="shared" si="33"/>
        <v>23.439999999999994</v>
      </c>
      <c r="E533" s="383" t="str">
        <f t="shared" si="34"/>
        <v/>
      </c>
      <c r="F533" s="289">
        <f t="shared" si="35"/>
        <v>0</v>
      </c>
      <c r="G533" s="282"/>
      <c r="H533" s="282"/>
      <c r="I533" s="282"/>
      <c r="J533" s="282"/>
    </row>
    <row r="534" spans="1:10" x14ac:dyDescent="0.35">
      <c r="A534" s="381">
        <v>42155</v>
      </c>
      <c r="B534" s="288">
        <v>0</v>
      </c>
      <c r="C534" s="295">
        <f t="shared" si="32"/>
        <v>0</v>
      </c>
      <c r="D534" s="382">
        <f t="shared" si="33"/>
        <v>22.989999999999995</v>
      </c>
      <c r="E534" s="383" t="str">
        <f t="shared" si="34"/>
        <v/>
      </c>
      <c r="F534" s="289">
        <f t="shared" si="35"/>
        <v>0</v>
      </c>
      <c r="G534" s="282"/>
      <c r="H534" s="282"/>
      <c r="I534" s="282"/>
      <c r="J534" s="282"/>
    </row>
    <row r="535" spans="1:10" x14ac:dyDescent="0.35">
      <c r="A535" s="381">
        <v>42156</v>
      </c>
      <c r="B535" s="288">
        <v>7.4</v>
      </c>
      <c r="C535" s="295">
        <f t="shared" si="32"/>
        <v>0.74</v>
      </c>
      <c r="D535" s="382">
        <f t="shared" si="33"/>
        <v>23.279999999999994</v>
      </c>
      <c r="E535" s="383" t="str">
        <f t="shared" si="34"/>
        <v/>
      </c>
      <c r="F535" s="289">
        <f t="shared" si="35"/>
        <v>0</v>
      </c>
      <c r="G535" s="282"/>
      <c r="H535" s="282"/>
      <c r="I535" s="282"/>
      <c r="J535" s="282"/>
    </row>
    <row r="536" spans="1:10" x14ac:dyDescent="0.35">
      <c r="A536" s="381">
        <v>42157</v>
      </c>
      <c r="B536" s="288">
        <v>2.8</v>
      </c>
      <c r="C536" s="295">
        <f t="shared" si="32"/>
        <v>0.27999999999999997</v>
      </c>
      <c r="D536" s="382">
        <f t="shared" si="33"/>
        <v>23.109999999999996</v>
      </c>
      <c r="E536" s="383" t="str">
        <f t="shared" si="34"/>
        <v/>
      </c>
      <c r="F536" s="289">
        <f t="shared" si="35"/>
        <v>0</v>
      </c>
      <c r="G536" s="282"/>
      <c r="H536" s="282"/>
      <c r="I536" s="282"/>
      <c r="J536" s="282"/>
    </row>
    <row r="537" spans="1:10" x14ac:dyDescent="0.35">
      <c r="A537" s="381">
        <v>42158</v>
      </c>
      <c r="B537" s="288">
        <v>0</v>
      </c>
      <c r="C537" s="295">
        <f t="shared" si="32"/>
        <v>0</v>
      </c>
      <c r="D537" s="382">
        <f t="shared" si="33"/>
        <v>22.659999999999997</v>
      </c>
      <c r="E537" s="383" t="str">
        <f t="shared" si="34"/>
        <v/>
      </c>
      <c r="F537" s="289">
        <f t="shared" si="35"/>
        <v>0</v>
      </c>
      <c r="G537" s="282"/>
      <c r="H537" s="282"/>
      <c r="I537" s="282"/>
      <c r="J537" s="282"/>
    </row>
    <row r="538" spans="1:10" x14ac:dyDescent="0.35">
      <c r="A538" s="381">
        <v>42159</v>
      </c>
      <c r="B538" s="288">
        <v>0</v>
      </c>
      <c r="C538" s="295">
        <f t="shared" si="32"/>
        <v>0</v>
      </c>
      <c r="D538" s="382">
        <f t="shared" si="33"/>
        <v>22.209999999999997</v>
      </c>
      <c r="E538" s="383" t="str">
        <f t="shared" si="34"/>
        <v/>
      </c>
      <c r="F538" s="289">
        <f t="shared" si="35"/>
        <v>0</v>
      </c>
      <c r="G538" s="282"/>
      <c r="H538" s="282"/>
      <c r="I538" s="282"/>
      <c r="J538" s="282"/>
    </row>
    <row r="539" spans="1:10" x14ac:dyDescent="0.35">
      <c r="A539" s="381">
        <v>42160</v>
      </c>
      <c r="B539" s="288">
        <v>0</v>
      </c>
      <c r="C539" s="295">
        <f t="shared" si="32"/>
        <v>0</v>
      </c>
      <c r="D539" s="382">
        <f t="shared" si="33"/>
        <v>21.759999999999998</v>
      </c>
      <c r="E539" s="383" t="str">
        <f t="shared" si="34"/>
        <v/>
      </c>
      <c r="F539" s="289">
        <f t="shared" si="35"/>
        <v>0</v>
      </c>
      <c r="G539" s="282"/>
      <c r="H539" s="282"/>
      <c r="I539" s="282"/>
      <c r="J539" s="282"/>
    </row>
    <row r="540" spans="1:10" x14ac:dyDescent="0.35">
      <c r="A540" s="381">
        <v>42161</v>
      </c>
      <c r="B540" s="288">
        <v>0</v>
      </c>
      <c r="C540" s="295">
        <f t="shared" si="32"/>
        <v>0</v>
      </c>
      <c r="D540" s="382">
        <f t="shared" si="33"/>
        <v>21.31</v>
      </c>
      <c r="E540" s="383" t="str">
        <f t="shared" si="34"/>
        <v/>
      </c>
      <c r="F540" s="289">
        <f t="shared" si="35"/>
        <v>0</v>
      </c>
      <c r="G540" s="282"/>
      <c r="H540" s="282"/>
      <c r="I540" s="282"/>
      <c r="J540" s="282"/>
    </row>
    <row r="541" spans="1:10" x14ac:dyDescent="0.35">
      <c r="A541" s="381">
        <v>42162</v>
      </c>
      <c r="B541" s="288">
        <v>0</v>
      </c>
      <c r="C541" s="295">
        <f t="shared" si="32"/>
        <v>0</v>
      </c>
      <c r="D541" s="382">
        <f t="shared" si="33"/>
        <v>20.86</v>
      </c>
      <c r="E541" s="383" t="str">
        <f t="shared" si="34"/>
        <v/>
      </c>
      <c r="F541" s="289">
        <f t="shared" si="35"/>
        <v>0</v>
      </c>
      <c r="G541" s="282"/>
      <c r="H541" s="282"/>
      <c r="I541" s="282"/>
      <c r="J541" s="282"/>
    </row>
    <row r="542" spans="1:10" x14ac:dyDescent="0.35">
      <c r="A542" s="381">
        <v>42163</v>
      </c>
      <c r="B542" s="288">
        <v>0</v>
      </c>
      <c r="C542" s="295">
        <f t="shared" si="32"/>
        <v>0</v>
      </c>
      <c r="D542" s="382">
        <f t="shared" si="33"/>
        <v>20.41</v>
      </c>
      <c r="E542" s="383" t="str">
        <f t="shared" si="34"/>
        <v/>
      </c>
      <c r="F542" s="289">
        <f t="shared" si="35"/>
        <v>0</v>
      </c>
      <c r="G542" s="282"/>
      <c r="H542" s="282"/>
      <c r="I542" s="282"/>
      <c r="J542" s="282"/>
    </row>
    <row r="543" spans="1:10" x14ac:dyDescent="0.35">
      <c r="A543" s="381">
        <v>42164</v>
      </c>
      <c r="B543" s="288">
        <v>0</v>
      </c>
      <c r="C543" s="295">
        <f t="shared" si="32"/>
        <v>0</v>
      </c>
      <c r="D543" s="382">
        <f t="shared" si="33"/>
        <v>19.96</v>
      </c>
      <c r="E543" s="383" t="str">
        <f t="shared" si="34"/>
        <v/>
      </c>
      <c r="F543" s="289">
        <f t="shared" si="35"/>
        <v>0</v>
      </c>
      <c r="G543" s="282"/>
      <c r="H543" s="282"/>
      <c r="I543" s="282"/>
      <c r="J543" s="282"/>
    </row>
    <row r="544" spans="1:10" x14ac:dyDescent="0.35">
      <c r="A544" s="381">
        <v>42165</v>
      </c>
      <c r="B544" s="288">
        <v>0</v>
      </c>
      <c r="C544" s="295">
        <f t="shared" si="32"/>
        <v>0</v>
      </c>
      <c r="D544" s="382">
        <f t="shared" si="33"/>
        <v>19.510000000000002</v>
      </c>
      <c r="E544" s="383" t="str">
        <f t="shared" si="34"/>
        <v/>
      </c>
      <c r="F544" s="289">
        <f t="shared" si="35"/>
        <v>0</v>
      </c>
      <c r="G544" s="282"/>
      <c r="H544" s="282"/>
      <c r="I544" s="282"/>
      <c r="J544" s="282"/>
    </row>
    <row r="545" spans="1:10" x14ac:dyDescent="0.35">
      <c r="A545" s="381">
        <v>42166</v>
      </c>
      <c r="B545" s="288">
        <v>0</v>
      </c>
      <c r="C545" s="295">
        <f t="shared" si="32"/>
        <v>0</v>
      </c>
      <c r="D545" s="382">
        <f t="shared" si="33"/>
        <v>19.060000000000002</v>
      </c>
      <c r="E545" s="383" t="str">
        <f t="shared" si="34"/>
        <v/>
      </c>
      <c r="F545" s="289">
        <f t="shared" si="35"/>
        <v>0</v>
      </c>
      <c r="G545" s="282"/>
      <c r="H545" s="282"/>
      <c r="I545" s="282"/>
      <c r="J545" s="282"/>
    </row>
    <row r="546" spans="1:10" x14ac:dyDescent="0.35">
      <c r="A546" s="381">
        <v>42167</v>
      </c>
      <c r="B546" s="288">
        <v>0</v>
      </c>
      <c r="C546" s="295">
        <f t="shared" si="32"/>
        <v>0</v>
      </c>
      <c r="D546" s="382">
        <f t="shared" si="33"/>
        <v>18.610000000000003</v>
      </c>
      <c r="E546" s="383" t="str">
        <f t="shared" si="34"/>
        <v/>
      </c>
      <c r="F546" s="289">
        <f t="shared" si="35"/>
        <v>0</v>
      </c>
      <c r="G546" s="282"/>
      <c r="H546" s="282"/>
      <c r="I546" s="282"/>
      <c r="J546" s="282"/>
    </row>
    <row r="547" spans="1:10" x14ac:dyDescent="0.35">
      <c r="A547" s="381">
        <v>42168</v>
      </c>
      <c r="B547" s="288">
        <v>0</v>
      </c>
      <c r="C547" s="295">
        <f t="shared" si="32"/>
        <v>0</v>
      </c>
      <c r="D547" s="382">
        <f t="shared" si="33"/>
        <v>18.160000000000004</v>
      </c>
      <c r="E547" s="383" t="str">
        <f t="shared" si="34"/>
        <v/>
      </c>
      <c r="F547" s="289">
        <f t="shared" si="35"/>
        <v>0</v>
      </c>
      <c r="G547" s="282"/>
      <c r="H547" s="282"/>
      <c r="I547" s="282"/>
      <c r="J547" s="282"/>
    </row>
    <row r="548" spans="1:10" x14ac:dyDescent="0.35">
      <c r="A548" s="381">
        <v>42169</v>
      </c>
      <c r="B548" s="288">
        <v>0</v>
      </c>
      <c r="C548" s="295">
        <f t="shared" si="32"/>
        <v>0</v>
      </c>
      <c r="D548" s="382">
        <f t="shared" si="33"/>
        <v>17.710000000000004</v>
      </c>
      <c r="E548" s="383" t="str">
        <f t="shared" si="34"/>
        <v/>
      </c>
      <c r="F548" s="289">
        <f t="shared" si="35"/>
        <v>0</v>
      </c>
      <c r="G548" s="282"/>
      <c r="H548" s="282"/>
      <c r="I548" s="282"/>
      <c r="J548" s="282"/>
    </row>
    <row r="549" spans="1:10" x14ac:dyDescent="0.35">
      <c r="A549" s="381">
        <v>42170</v>
      </c>
      <c r="B549" s="288">
        <v>0</v>
      </c>
      <c r="C549" s="295">
        <f t="shared" si="32"/>
        <v>0</v>
      </c>
      <c r="D549" s="382">
        <f t="shared" si="33"/>
        <v>17.260000000000005</v>
      </c>
      <c r="E549" s="383" t="str">
        <f t="shared" si="34"/>
        <v/>
      </c>
      <c r="F549" s="289">
        <f t="shared" si="35"/>
        <v>0</v>
      </c>
      <c r="G549" s="282"/>
      <c r="H549" s="282"/>
      <c r="I549" s="282"/>
      <c r="J549" s="282"/>
    </row>
    <row r="550" spans="1:10" x14ac:dyDescent="0.35">
      <c r="A550" s="381">
        <v>42171</v>
      </c>
      <c r="B550" s="288">
        <v>0</v>
      </c>
      <c r="C550" s="295">
        <f t="shared" si="32"/>
        <v>0</v>
      </c>
      <c r="D550" s="382">
        <f t="shared" si="33"/>
        <v>16.810000000000006</v>
      </c>
      <c r="E550" s="383" t="str">
        <f t="shared" si="34"/>
        <v/>
      </c>
      <c r="F550" s="289">
        <f t="shared" si="35"/>
        <v>0</v>
      </c>
      <c r="G550" s="282"/>
      <c r="H550" s="282"/>
      <c r="I550" s="282"/>
      <c r="J550" s="282"/>
    </row>
    <row r="551" spans="1:10" x14ac:dyDescent="0.35">
      <c r="A551" s="381">
        <v>42172</v>
      </c>
      <c r="B551" s="288">
        <v>0</v>
      </c>
      <c r="C551" s="295">
        <f t="shared" si="32"/>
        <v>0</v>
      </c>
      <c r="D551" s="382">
        <f t="shared" si="33"/>
        <v>16.360000000000007</v>
      </c>
      <c r="E551" s="383" t="str">
        <f t="shared" si="34"/>
        <v/>
      </c>
      <c r="F551" s="289">
        <f t="shared" si="35"/>
        <v>0</v>
      </c>
      <c r="G551" s="282"/>
      <c r="H551" s="282"/>
      <c r="I551" s="282"/>
      <c r="J551" s="282"/>
    </row>
    <row r="552" spans="1:10" x14ac:dyDescent="0.35">
      <c r="A552" s="381">
        <v>42173</v>
      </c>
      <c r="B552" s="288">
        <v>7</v>
      </c>
      <c r="C552" s="295">
        <f t="shared" si="32"/>
        <v>0.70000000000000007</v>
      </c>
      <c r="D552" s="382">
        <f t="shared" si="33"/>
        <v>16.610000000000007</v>
      </c>
      <c r="E552" s="383" t="str">
        <f t="shared" si="34"/>
        <v/>
      </c>
      <c r="F552" s="289">
        <f t="shared" si="35"/>
        <v>0</v>
      </c>
      <c r="G552" s="282"/>
      <c r="H552" s="282"/>
      <c r="I552" s="282"/>
      <c r="J552" s="282"/>
    </row>
    <row r="553" spans="1:10" x14ac:dyDescent="0.35">
      <c r="A553" s="381">
        <v>42174</v>
      </c>
      <c r="B553" s="288">
        <v>0</v>
      </c>
      <c r="C553" s="295">
        <f t="shared" si="32"/>
        <v>0</v>
      </c>
      <c r="D553" s="382">
        <f t="shared" si="33"/>
        <v>16.160000000000007</v>
      </c>
      <c r="E553" s="383" t="str">
        <f t="shared" si="34"/>
        <v/>
      </c>
      <c r="F553" s="289">
        <f t="shared" si="35"/>
        <v>0</v>
      </c>
      <c r="G553" s="282"/>
      <c r="H553" s="282"/>
      <c r="I553" s="282"/>
      <c r="J553" s="282"/>
    </row>
    <row r="554" spans="1:10" x14ac:dyDescent="0.35">
      <c r="A554" s="381">
        <v>42175</v>
      </c>
      <c r="B554" s="288">
        <v>0</v>
      </c>
      <c r="C554" s="295">
        <f t="shared" si="32"/>
        <v>0</v>
      </c>
      <c r="D554" s="382">
        <f t="shared" si="33"/>
        <v>15.710000000000008</v>
      </c>
      <c r="E554" s="383" t="str">
        <f t="shared" si="34"/>
        <v/>
      </c>
      <c r="F554" s="289">
        <f t="shared" si="35"/>
        <v>0</v>
      </c>
      <c r="G554" s="282"/>
      <c r="H554" s="282"/>
      <c r="I554" s="282"/>
      <c r="J554" s="282"/>
    </row>
    <row r="555" spans="1:10" x14ac:dyDescent="0.35">
      <c r="A555" s="381">
        <v>42176</v>
      </c>
      <c r="B555" s="288">
        <v>0</v>
      </c>
      <c r="C555" s="295">
        <f t="shared" si="32"/>
        <v>0</v>
      </c>
      <c r="D555" s="382">
        <f t="shared" si="33"/>
        <v>15.260000000000009</v>
      </c>
      <c r="E555" s="383" t="str">
        <f t="shared" si="34"/>
        <v/>
      </c>
      <c r="F555" s="289">
        <f t="shared" si="35"/>
        <v>0</v>
      </c>
      <c r="G555" s="282"/>
      <c r="H555" s="282"/>
      <c r="I555" s="282"/>
      <c r="J555" s="282"/>
    </row>
    <row r="556" spans="1:10" x14ac:dyDescent="0.35">
      <c r="A556" s="381">
        <v>42177</v>
      </c>
      <c r="B556" s="288">
        <v>0</v>
      </c>
      <c r="C556" s="295">
        <f t="shared" si="32"/>
        <v>0</v>
      </c>
      <c r="D556" s="382">
        <f t="shared" si="33"/>
        <v>14.810000000000009</v>
      </c>
      <c r="E556" s="383" t="str">
        <f t="shared" si="34"/>
        <v/>
      </c>
      <c r="F556" s="289">
        <f t="shared" si="35"/>
        <v>0</v>
      </c>
      <c r="G556" s="282"/>
      <c r="H556" s="282"/>
      <c r="I556" s="282"/>
      <c r="J556" s="282"/>
    </row>
    <row r="557" spans="1:10" x14ac:dyDescent="0.35">
      <c r="A557" s="381">
        <v>42178</v>
      </c>
      <c r="B557" s="288">
        <v>1.4</v>
      </c>
      <c r="C557" s="295">
        <f t="shared" si="32"/>
        <v>0.13999999999999999</v>
      </c>
      <c r="D557" s="382">
        <f t="shared" si="33"/>
        <v>14.500000000000011</v>
      </c>
      <c r="E557" s="383" t="str">
        <f t="shared" si="34"/>
        <v/>
      </c>
      <c r="F557" s="289">
        <f t="shared" si="35"/>
        <v>0</v>
      </c>
      <c r="G557" s="282"/>
      <c r="H557" s="282"/>
      <c r="I557" s="282"/>
      <c r="J557" s="282"/>
    </row>
    <row r="558" spans="1:10" x14ac:dyDescent="0.35">
      <c r="A558" s="381">
        <v>42179</v>
      </c>
      <c r="B558" s="288">
        <v>13.4</v>
      </c>
      <c r="C558" s="295">
        <f t="shared" si="32"/>
        <v>1.34</v>
      </c>
      <c r="D558" s="382">
        <f t="shared" si="33"/>
        <v>15.390000000000011</v>
      </c>
      <c r="E558" s="383" t="str">
        <f t="shared" si="34"/>
        <v/>
      </c>
      <c r="F558" s="289">
        <f t="shared" si="35"/>
        <v>0</v>
      </c>
      <c r="G558" s="282"/>
      <c r="H558" s="282"/>
      <c r="I558" s="282"/>
      <c r="J558" s="282"/>
    </row>
    <row r="559" spans="1:10" x14ac:dyDescent="0.35">
      <c r="A559" s="381">
        <v>42180</v>
      </c>
      <c r="B559" s="288">
        <v>4</v>
      </c>
      <c r="C559" s="295">
        <f t="shared" si="32"/>
        <v>0.4</v>
      </c>
      <c r="D559" s="382">
        <f t="shared" si="33"/>
        <v>15.340000000000012</v>
      </c>
      <c r="E559" s="383" t="str">
        <f t="shared" si="34"/>
        <v/>
      </c>
      <c r="F559" s="289">
        <f t="shared" si="35"/>
        <v>0</v>
      </c>
      <c r="G559" s="282"/>
      <c r="H559" s="282"/>
      <c r="I559" s="282"/>
      <c r="J559" s="282"/>
    </row>
    <row r="560" spans="1:10" x14ac:dyDescent="0.35">
      <c r="A560" s="381">
        <v>42181</v>
      </c>
      <c r="B560" s="288">
        <v>0</v>
      </c>
      <c r="C560" s="295">
        <f t="shared" si="32"/>
        <v>0</v>
      </c>
      <c r="D560" s="382">
        <f t="shared" si="33"/>
        <v>14.890000000000013</v>
      </c>
      <c r="E560" s="383" t="str">
        <f t="shared" si="34"/>
        <v/>
      </c>
      <c r="F560" s="289">
        <f t="shared" si="35"/>
        <v>0</v>
      </c>
      <c r="G560" s="282"/>
      <c r="H560" s="282"/>
      <c r="I560" s="282"/>
      <c r="J560" s="282"/>
    </row>
    <row r="561" spans="1:10" x14ac:dyDescent="0.35">
      <c r="A561" s="381">
        <v>42182</v>
      </c>
      <c r="B561" s="288">
        <v>0</v>
      </c>
      <c r="C561" s="295">
        <f t="shared" si="32"/>
        <v>0</v>
      </c>
      <c r="D561" s="382">
        <f t="shared" si="33"/>
        <v>14.440000000000014</v>
      </c>
      <c r="E561" s="383" t="str">
        <f t="shared" si="34"/>
        <v/>
      </c>
      <c r="F561" s="289">
        <f t="shared" si="35"/>
        <v>0</v>
      </c>
      <c r="G561" s="282"/>
      <c r="H561" s="282"/>
      <c r="I561" s="282"/>
      <c r="J561" s="282"/>
    </row>
    <row r="562" spans="1:10" x14ac:dyDescent="0.35">
      <c r="A562" s="381">
        <v>42183</v>
      </c>
      <c r="B562" s="288">
        <v>0</v>
      </c>
      <c r="C562" s="295">
        <f t="shared" si="32"/>
        <v>0</v>
      </c>
      <c r="D562" s="382">
        <f t="shared" si="33"/>
        <v>13.990000000000014</v>
      </c>
      <c r="E562" s="383" t="str">
        <f t="shared" si="34"/>
        <v/>
      </c>
      <c r="F562" s="289">
        <f t="shared" si="35"/>
        <v>0</v>
      </c>
      <c r="G562" s="282"/>
      <c r="H562" s="282"/>
      <c r="I562" s="282"/>
      <c r="J562" s="282"/>
    </row>
    <row r="563" spans="1:10" x14ac:dyDescent="0.35">
      <c r="A563" s="381">
        <v>42184</v>
      </c>
      <c r="B563" s="288">
        <v>0</v>
      </c>
      <c r="C563" s="295">
        <f t="shared" si="32"/>
        <v>0</v>
      </c>
      <c r="D563" s="382">
        <f t="shared" si="33"/>
        <v>13.540000000000015</v>
      </c>
      <c r="E563" s="383" t="str">
        <f t="shared" si="34"/>
        <v/>
      </c>
      <c r="F563" s="289">
        <f t="shared" si="35"/>
        <v>0</v>
      </c>
      <c r="G563" s="282"/>
      <c r="H563" s="282"/>
      <c r="I563" s="282"/>
      <c r="J563" s="282"/>
    </row>
    <row r="564" spans="1:10" x14ac:dyDescent="0.35">
      <c r="A564" s="381">
        <v>42185</v>
      </c>
      <c r="B564" s="288">
        <v>0</v>
      </c>
      <c r="C564" s="295">
        <f t="shared" si="32"/>
        <v>0</v>
      </c>
      <c r="D564" s="382">
        <f t="shared" si="33"/>
        <v>13.090000000000016</v>
      </c>
      <c r="E564" s="383" t="str">
        <f t="shared" si="34"/>
        <v/>
      </c>
      <c r="F564" s="289">
        <f t="shared" si="35"/>
        <v>0</v>
      </c>
      <c r="G564" s="282"/>
      <c r="H564" s="282"/>
      <c r="I564" s="282"/>
      <c r="J564" s="282"/>
    </row>
    <row r="565" spans="1:10" x14ac:dyDescent="0.35">
      <c r="A565" s="381">
        <v>42186</v>
      </c>
      <c r="B565" s="288">
        <v>0</v>
      </c>
      <c r="C565" s="295">
        <f t="shared" si="32"/>
        <v>0</v>
      </c>
      <c r="D565" s="382">
        <f t="shared" si="33"/>
        <v>12.640000000000017</v>
      </c>
      <c r="E565" s="383" t="str">
        <f t="shared" si="34"/>
        <v/>
      </c>
      <c r="F565" s="289">
        <f t="shared" si="35"/>
        <v>0</v>
      </c>
      <c r="G565" s="282"/>
      <c r="H565" s="282"/>
      <c r="I565" s="282"/>
      <c r="J565" s="282"/>
    </row>
    <row r="566" spans="1:10" x14ac:dyDescent="0.35">
      <c r="A566" s="381">
        <v>42187</v>
      </c>
      <c r="B566" s="288">
        <v>0</v>
      </c>
      <c r="C566" s="295">
        <f t="shared" si="32"/>
        <v>0</v>
      </c>
      <c r="D566" s="382">
        <f t="shared" si="33"/>
        <v>12.190000000000017</v>
      </c>
      <c r="E566" s="383" t="str">
        <f t="shared" si="34"/>
        <v/>
      </c>
      <c r="F566" s="289">
        <f t="shared" si="35"/>
        <v>0</v>
      </c>
      <c r="G566" s="282"/>
      <c r="H566" s="282"/>
      <c r="I566" s="282"/>
      <c r="J566" s="282"/>
    </row>
    <row r="567" spans="1:10" x14ac:dyDescent="0.35">
      <c r="A567" s="381">
        <v>42188</v>
      </c>
      <c r="B567" s="288">
        <v>0</v>
      </c>
      <c r="C567" s="295">
        <f t="shared" si="32"/>
        <v>0</v>
      </c>
      <c r="D567" s="382">
        <f t="shared" si="33"/>
        <v>11.740000000000018</v>
      </c>
      <c r="E567" s="383" t="str">
        <f t="shared" si="34"/>
        <v/>
      </c>
      <c r="F567" s="289">
        <f t="shared" si="35"/>
        <v>0</v>
      </c>
      <c r="G567" s="282"/>
      <c r="H567" s="282"/>
      <c r="I567" s="282"/>
      <c r="J567" s="282"/>
    </row>
    <row r="568" spans="1:10" x14ac:dyDescent="0.35">
      <c r="A568" s="381">
        <v>42189</v>
      </c>
      <c r="B568" s="288">
        <v>0</v>
      </c>
      <c r="C568" s="295">
        <f t="shared" si="32"/>
        <v>0</v>
      </c>
      <c r="D568" s="382">
        <f t="shared" si="33"/>
        <v>11.290000000000019</v>
      </c>
      <c r="E568" s="383" t="str">
        <f t="shared" si="34"/>
        <v/>
      </c>
      <c r="F568" s="289">
        <f t="shared" si="35"/>
        <v>0</v>
      </c>
      <c r="G568" s="282"/>
      <c r="H568" s="282"/>
      <c r="I568" s="282"/>
      <c r="J568" s="282"/>
    </row>
    <row r="569" spans="1:10" x14ac:dyDescent="0.35">
      <c r="A569" s="381">
        <v>42190</v>
      </c>
      <c r="B569" s="288">
        <v>0</v>
      </c>
      <c r="C569" s="295">
        <f t="shared" si="32"/>
        <v>0</v>
      </c>
      <c r="D569" s="382">
        <f t="shared" si="33"/>
        <v>10.840000000000019</v>
      </c>
      <c r="E569" s="383" t="str">
        <f t="shared" si="34"/>
        <v/>
      </c>
      <c r="F569" s="289">
        <f t="shared" si="35"/>
        <v>0</v>
      </c>
      <c r="G569" s="282"/>
      <c r="H569" s="282"/>
      <c r="I569" s="282"/>
      <c r="J569" s="282"/>
    </row>
    <row r="570" spans="1:10" x14ac:dyDescent="0.35">
      <c r="A570" s="381">
        <v>42191</v>
      </c>
      <c r="B570" s="288">
        <v>0</v>
      </c>
      <c r="C570" s="295">
        <f t="shared" si="32"/>
        <v>0</v>
      </c>
      <c r="D570" s="382">
        <f t="shared" si="33"/>
        <v>10.39000000000002</v>
      </c>
      <c r="E570" s="383" t="str">
        <f t="shared" si="34"/>
        <v/>
      </c>
      <c r="F570" s="289">
        <f t="shared" si="35"/>
        <v>0</v>
      </c>
      <c r="G570" s="282"/>
      <c r="H570" s="282"/>
      <c r="I570" s="282"/>
      <c r="J570" s="282"/>
    </row>
    <row r="571" spans="1:10" x14ac:dyDescent="0.35">
      <c r="A571" s="381">
        <v>42192</v>
      </c>
      <c r="B571" s="288">
        <v>0.2</v>
      </c>
      <c r="C571" s="295">
        <f t="shared" si="32"/>
        <v>0.02</v>
      </c>
      <c r="D571" s="382">
        <f t="shared" si="33"/>
        <v>9.9600000000000204</v>
      </c>
      <c r="E571" s="383" t="str">
        <f t="shared" si="34"/>
        <v/>
      </c>
      <c r="F571" s="289">
        <f t="shared" si="35"/>
        <v>0</v>
      </c>
      <c r="G571" s="282"/>
      <c r="H571" s="282"/>
      <c r="I571" s="282"/>
      <c r="J571" s="282"/>
    </row>
    <row r="572" spans="1:10" x14ac:dyDescent="0.35">
      <c r="A572" s="381">
        <v>42193</v>
      </c>
      <c r="B572" s="288">
        <v>0</v>
      </c>
      <c r="C572" s="295">
        <f t="shared" si="32"/>
        <v>0</v>
      </c>
      <c r="D572" s="382">
        <f t="shared" si="33"/>
        <v>9.5100000000000211</v>
      </c>
      <c r="E572" s="383" t="str">
        <f t="shared" si="34"/>
        <v/>
      </c>
      <c r="F572" s="289">
        <f t="shared" si="35"/>
        <v>0</v>
      </c>
      <c r="G572" s="282"/>
      <c r="H572" s="282"/>
      <c r="I572" s="282"/>
      <c r="J572" s="282"/>
    </row>
    <row r="573" spans="1:10" x14ac:dyDescent="0.35">
      <c r="A573" s="381">
        <v>42194</v>
      </c>
      <c r="B573" s="288">
        <v>1</v>
      </c>
      <c r="C573" s="295">
        <f t="shared" si="32"/>
        <v>0.1</v>
      </c>
      <c r="D573" s="382">
        <f t="shared" si="33"/>
        <v>9.1600000000000215</v>
      </c>
      <c r="E573" s="383" t="str">
        <f t="shared" si="34"/>
        <v/>
      </c>
      <c r="F573" s="289">
        <f t="shared" si="35"/>
        <v>0</v>
      </c>
      <c r="G573" s="282"/>
      <c r="H573" s="282"/>
      <c r="I573" s="282"/>
      <c r="J573" s="282"/>
    </row>
    <row r="574" spans="1:10" x14ac:dyDescent="0.35">
      <c r="A574" s="381">
        <v>42195</v>
      </c>
      <c r="B574" s="288">
        <v>1.2</v>
      </c>
      <c r="C574" s="295">
        <f t="shared" si="32"/>
        <v>0.12</v>
      </c>
      <c r="D574" s="382">
        <f t="shared" si="33"/>
        <v>8.8300000000000214</v>
      </c>
      <c r="E574" s="383" t="str">
        <f t="shared" si="34"/>
        <v/>
      </c>
      <c r="F574" s="289">
        <f t="shared" si="35"/>
        <v>0</v>
      </c>
      <c r="G574" s="282"/>
      <c r="H574" s="282"/>
      <c r="I574" s="282"/>
      <c r="J574" s="282"/>
    </row>
    <row r="575" spans="1:10" x14ac:dyDescent="0.35">
      <c r="A575" s="381">
        <v>42196</v>
      </c>
      <c r="B575" s="288">
        <v>2.4</v>
      </c>
      <c r="C575" s="295">
        <f t="shared" si="32"/>
        <v>0.24</v>
      </c>
      <c r="D575" s="382">
        <f t="shared" si="33"/>
        <v>8.6200000000000223</v>
      </c>
      <c r="E575" s="383" t="str">
        <f t="shared" si="34"/>
        <v/>
      </c>
      <c r="F575" s="289">
        <f t="shared" si="35"/>
        <v>0</v>
      </c>
      <c r="G575" s="282"/>
      <c r="H575" s="282"/>
      <c r="I575" s="282"/>
      <c r="J575" s="282"/>
    </row>
    <row r="576" spans="1:10" x14ac:dyDescent="0.35">
      <c r="A576" s="381">
        <v>42197</v>
      </c>
      <c r="B576" s="288">
        <v>4</v>
      </c>
      <c r="C576" s="295">
        <f t="shared" si="32"/>
        <v>0.4</v>
      </c>
      <c r="D576" s="382">
        <f t="shared" si="33"/>
        <v>8.5700000000000234</v>
      </c>
      <c r="E576" s="383" t="str">
        <f t="shared" si="34"/>
        <v/>
      </c>
      <c r="F576" s="289">
        <f t="shared" si="35"/>
        <v>0</v>
      </c>
      <c r="G576" s="282"/>
      <c r="H576" s="282"/>
      <c r="I576" s="282"/>
      <c r="J576" s="282"/>
    </row>
    <row r="577" spans="1:10" x14ac:dyDescent="0.35">
      <c r="A577" s="381">
        <v>42198</v>
      </c>
      <c r="B577" s="288">
        <v>0</v>
      </c>
      <c r="C577" s="295">
        <f t="shared" si="32"/>
        <v>0</v>
      </c>
      <c r="D577" s="382">
        <f t="shared" si="33"/>
        <v>8.1200000000000241</v>
      </c>
      <c r="E577" s="383" t="str">
        <f t="shared" si="34"/>
        <v/>
      </c>
      <c r="F577" s="289">
        <f t="shared" si="35"/>
        <v>0</v>
      </c>
      <c r="G577" s="282"/>
      <c r="H577" s="282"/>
      <c r="I577" s="282"/>
      <c r="J577" s="282"/>
    </row>
    <row r="578" spans="1:10" x14ac:dyDescent="0.35">
      <c r="A578" s="381">
        <v>42199</v>
      </c>
      <c r="B578" s="288">
        <v>0</v>
      </c>
      <c r="C578" s="295">
        <f t="shared" si="32"/>
        <v>0</v>
      </c>
      <c r="D578" s="382">
        <f t="shared" si="33"/>
        <v>7.6700000000000239</v>
      </c>
      <c r="E578" s="383" t="str">
        <f t="shared" si="34"/>
        <v/>
      </c>
      <c r="F578" s="289">
        <f t="shared" si="35"/>
        <v>0</v>
      </c>
      <c r="G578" s="282"/>
      <c r="H578" s="282"/>
      <c r="I578" s="282"/>
      <c r="J578" s="282"/>
    </row>
    <row r="579" spans="1:10" x14ac:dyDescent="0.35">
      <c r="A579" s="381">
        <v>42200</v>
      </c>
      <c r="B579" s="288">
        <v>0</v>
      </c>
      <c r="C579" s="295">
        <f t="shared" si="32"/>
        <v>0</v>
      </c>
      <c r="D579" s="382">
        <f t="shared" si="33"/>
        <v>7.2200000000000237</v>
      </c>
      <c r="E579" s="383" t="str">
        <f t="shared" si="34"/>
        <v/>
      </c>
      <c r="F579" s="289">
        <f t="shared" si="35"/>
        <v>0</v>
      </c>
      <c r="G579" s="282"/>
      <c r="H579" s="282"/>
      <c r="I579" s="282"/>
      <c r="J579" s="282"/>
    </row>
    <row r="580" spans="1:10" x14ac:dyDescent="0.35">
      <c r="A580" s="381">
        <v>42201</v>
      </c>
      <c r="B580" s="288">
        <v>0</v>
      </c>
      <c r="C580" s="295">
        <f t="shared" si="32"/>
        <v>0</v>
      </c>
      <c r="D580" s="382">
        <f t="shared" si="33"/>
        <v>6.7700000000000236</v>
      </c>
      <c r="E580" s="383" t="str">
        <f t="shared" si="34"/>
        <v/>
      </c>
      <c r="F580" s="289">
        <f t="shared" si="35"/>
        <v>0</v>
      </c>
      <c r="G580" s="282"/>
      <c r="H580" s="282"/>
      <c r="I580" s="282"/>
      <c r="J580" s="282"/>
    </row>
    <row r="581" spans="1:10" x14ac:dyDescent="0.35">
      <c r="A581" s="381">
        <v>42202</v>
      </c>
      <c r="B581" s="288">
        <v>0</v>
      </c>
      <c r="C581" s="295">
        <f t="shared" si="32"/>
        <v>0</v>
      </c>
      <c r="D581" s="382">
        <f t="shared" si="33"/>
        <v>6.3200000000000234</v>
      </c>
      <c r="E581" s="383" t="str">
        <f t="shared" si="34"/>
        <v/>
      </c>
      <c r="F581" s="289">
        <f t="shared" si="35"/>
        <v>0</v>
      </c>
      <c r="G581" s="282"/>
      <c r="H581" s="282"/>
      <c r="I581" s="282"/>
      <c r="J581" s="282"/>
    </row>
    <row r="582" spans="1:10" x14ac:dyDescent="0.35">
      <c r="A582" s="381">
        <v>42203</v>
      </c>
      <c r="B582" s="288">
        <v>0</v>
      </c>
      <c r="C582" s="295">
        <f t="shared" si="32"/>
        <v>0</v>
      </c>
      <c r="D582" s="382">
        <f t="shared" si="33"/>
        <v>5.8700000000000232</v>
      </c>
      <c r="E582" s="383" t="str">
        <f t="shared" si="34"/>
        <v/>
      </c>
      <c r="F582" s="289">
        <f t="shared" si="35"/>
        <v>0</v>
      </c>
      <c r="G582" s="282"/>
      <c r="H582" s="282"/>
      <c r="I582" s="282"/>
      <c r="J582" s="282"/>
    </row>
    <row r="583" spans="1:10" x14ac:dyDescent="0.35">
      <c r="A583" s="381">
        <v>42204</v>
      </c>
      <c r="B583" s="288">
        <v>0</v>
      </c>
      <c r="C583" s="295">
        <f t="shared" si="32"/>
        <v>0</v>
      </c>
      <c r="D583" s="382">
        <f t="shared" si="33"/>
        <v>5.420000000000023</v>
      </c>
      <c r="E583" s="383" t="str">
        <f t="shared" si="34"/>
        <v/>
      </c>
      <c r="F583" s="289">
        <f t="shared" si="35"/>
        <v>0</v>
      </c>
      <c r="G583" s="282"/>
      <c r="H583" s="282"/>
      <c r="I583" s="282"/>
      <c r="J583" s="282"/>
    </row>
    <row r="584" spans="1:10" x14ac:dyDescent="0.35">
      <c r="A584" s="381">
        <v>42205</v>
      </c>
      <c r="B584" s="288">
        <v>0.6</v>
      </c>
      <c r="C584" s="295">
        <f t="shared" si="32"/>
        <v>0.06</v>
      </c>
      <c r="D584" s="382">
        <f t="shared" si="33"/>
        <v>5.0300000000000225</v>
      </c>
      <c r="E584" s="383" t="str">
        <f t="shared" si="34"/>
        <v/>
      </c>
      <c r="F584" s="289">
        <f t="shared" si="35"/>
        <v>0</v>
      </c>
      <c r="G584" s="282"/>
      <c r="H584" s="282"/>
      <c r="I584" s="282"/>
      <c r="J584" s="282"/>
    </row>
    <row r="585" spans="1:10" x14ac:dyDescent="0.35">
      <c r="A585" s="381">
        <v>42206</v>
      </c>
      <c r="B585" s="288">
        <v>0</v>
      </c>
      <c r="C585" s="295">
        <f t="shared" si="32"/>
        <v>0</v>
      </c>
      <c r="D585" s="382">
        <f t="shared" si="33"/>
        <v>4.5800000000000223</v>
      </c>
      <c r="E585" s="383" t="str">
        <f t="shared" si="34"/>
        <v/>
      </c>
      <c r="F585" s="289">
        <f t="shared" si="35"/>
        <v>0</v>
      </c>
      <c r="G585" s="282"/>
      <c r="H585" s="282"/>
      <c r="I585" s="282"/>
      <c r="J585" s="282"/>
    </row>
    <row r="586" spans="1:10" x14ac:dyDescent="0.35">
      <c r="A586" s="381">
        <v>42207</v>
      </c>
      <c r="B586" s="288">
        <v>0</v>
      </c>
      <c r="C586" s="295">
        <f t="shared" si="32"/>
        <v>0</v>
      </c>
      <c r="D586" s="382">
        <f t="shared" si="33"/>
        <v>4.1300000000000221</v>
      </c>
      <c r="E586" s="383" t="str">
        <f t="shared" si="34"/>
        <v/>
      </c>
      <c r="F586" s="289">
        <f t="shared" si="35"/>
        <v>0</v>
      </c>
      <c r="G586" s="282"/>
      <c r="H586" s="282"/>
      <c r="I586" s="282"/>
      <c r="J586" s="282"/>
    </row>
    <row r="587" spans="1:10" x14ac:dyDescent="0.35">
      <c r="A587" s="381">
        <v>42208</v>
      </c>
      <c r="B587" s="288">
        <v>8.4</v>
      </c>
      <c r="C587" s="295">
        <f t="shared" si="32"/>
        <v>0.84000000000000008</v>
      </c>
      <c r="D587" s="382">
        <f t="shared" si="33"/>
        <v>4.5200000000000218</v>
      </c>
      <c r="E587" s="383" t="str">
        <f t="shared" si="34"/>
        <v/>
      </c>
      <c r="F587" s="289">
        <f t="shared" si="35"/>
        <v>0</v>
      </c>
      <c r="G587" s="282"/>
      <c r="H587" s="282"/>
      <c r="I587" s="282"/>
      <c r="J587" s="282"/>
    </row>
    <row r="588" spans="1:10" x14ac:dyDescent="0.35">
      <c r="A588" s="381">
        <v>42209</v>
      </c>
      <c r="B588" s="288">
        <v>4</v>
      </c>
      <c r="C588" s="295">
        <f t="shared" si="32"/>
        <v>0.4</v>
      </c>
      <c r="D588" s="382">
        <f t="shared" si="33"/>
        <v>4.470000000000022</v>
      </c>
      <c r="E588" s="383" t="str">
        <f t="shared" si="34"/>
        <v/>
      </c>
      <c r="F588" s="289">
        <f t="shared" si="35"/>
        <v>0</v>
      </c>
      <c r="G588" s="282"/>
      <c r="H588" s="282"/>
      <c r="I588" s="282"/>
      <c r="J588" s="282"/>
    </row>
    <row r="589" spans="1:10" x14ac:dyDescent="0.35">
      <c r="A589" s="381">
        <v>42210</v>
      </c>
      <c r="B589" s="288">
        <v>4.2</v>
      </c>
      <c r="C589" s="295">
        <f t="shared" si="32"/>
        <v>0.42000000000000004</v>
      </c>
      <c r="D589" s="382">
        <f t="shared" si="33"/>
        <v>4.4400000000000217</v>
      </c>
      <c r="E589" s="383" t="str">
        <f t="shared" si="34"/>
        <v/>
      </c>
      <c r="F589" s="289">
        <f t="shared" si="35"/>
        <v>0</v>
      </c>
      <c r="G589" s="282"/>
      <c r="H589" s="282"/>
      <c r="I589" s="282"/>
      <c r="J589" s="282"/>
    </row>
    <row r="590" spans="1:10" x14ac:dyDescent="0.35">
      <c r="A590" s="381">
        <v>42211</v>
      </c>
      <c r="B590" s="288">
        <v>0</v>
      </c>
      <c r="C590" s="295">
        <f t="shared" si="32"/>
        <v>0</v>
      </c>
      <c r="D590" s="382">
        <f t="shared" si="33"/>
        <v>3.9900000000000215</v>
      </c>
      <c r="E590" s="383" t="str">
        <f t="shared" si="34"/>
        <v/>
      </c>
      <c r="F590" s="289">
        <f t="shared" si="35"/>
        <v>0</v>
      </c>
      <c r="G590" s="282"/>
      <c r="H590" s="282"/>
      <c r="I590" s="282"/>
      <c r="J590" s="282"/>
    </row>
    <row r="591" spans="1:10" x14ac:dyDescent="0.35">
      <c r="A591" s="381">
        <v>42212</v>
      </c>
      <c r="B591" s="288">
        <v>0</v>
      </c>
      <c r="C591" s="295">
        <f t="shared" si="32"/>
        <v>0</v>
      </c>
      <c r="D591" s="382">
        <f t="shared" si="33"/>
        <v>3.5400000000000214</v>
      </c>
      <c r="E591" s="383" t="str">
        <f t="shared" si="34"/>
        <v/>
      </c>
      <c r="F591" s="289">
        <f t="shared" si="35"/>
        <v>0</v>
      </c>
      <c r="G591" s="282"/>
      <c r="H591" s="282"/>
      <c r="I591" s="282"/>
      <c r="J591" s="282"/>
    </row>
    <row r="592" spans="1:10" x14ac:dyDescent="0.35">
      <c r="A592" s="381">
        <v>42213</v>
      </c>
      <c r="B592" s="288">
        <v>0</v>
      </c>
      <c r="C592" s="295">
        <f t="shared" si="32"/>
        <v>0</v>
      </c>
      <c r="D592" s="382">
        <f t="shared" si="33"/>
        <v>3.0900000000000212</v>
      </c>
      <c r="E592" s="383" t="str">
        <f t="shared" si="34"/>
        <v/>
      </c>
      <c r="F592" s="289">
        <f t="shared" si="35"/>
        <v>0</v>
      </c>
      <c r="G592" s="282"/>
      <c r="H592" s="282"/>
      <c r="I592" s="282"/>
      <c r="J592" s="282"/>
    </row>
    <row r="593" spans="1:10" x14ac:dyDescent="0.35">
      <c r="A593" s="381">
        <v>42214</v>
      </c>
      <c r="B593" s="288">
        <v>0</v>
      </c>
      <c r="C593" s="295">
        <f t="shared" si="32"/>
        <v>0</v>
      </c>
      <c r="D593" s="382">
        <f t="shared" si="33"/>
        <v>2.640000000000021</v>
      </c>
      <c r="E593" s="383" t="str">
        <f t="shared" si="34"/>
        <v/>
      </c>
      <c r="F593" s="289">
        <f t="shared" si="35"/>
        <v>0</v>
      </c>
      <c r="G593" s="282"/>
      <c r="H593" s="282"/>
      <c r="I593" s="282"/>
      <c r="J593" s="282"/>
    </row>
    <row r="594" spans="1:10" x14ac:dyDescent="0.35">
      <c r="A594" s="381">
        <v>42215</v>
      </c>
      <c r="B594" s="288">
        <v>0</v>
      </c>
      <c r="C594" s="295">
        <f t="shared" si="32"/>
        <v>0</v>
      </c>
      <c r="D594" s="382">
        <f t="shared" si="33"/>
        <v>2.1900000000000208</v>
      </c>
      <c r="E594" s="383" t="str">
        <f t="shared" si="34"/>
        <v/>
      </c>
      <c r="F594" s="289">
        <f t="shared" si="35"/>
        <v>0</v>
      </c>
      <c r="G594" s="282"/>
      <c r="H594" s="282"/>
      <c r="I594" s="282"/>
      <c r="J594" s="282"/>
    </row>
    <row r="595" spans="1:10" x14ac:dyDescent="0.35">
      <c r="A595" s="381">
        <v>42216</v>
      </c>
      <c r="B595" s="288">
        <v>0</v>
      </c>
      <c r="C595" s="295">
        <f t="shared" si="32"/>
        <v>0</v>
      </c>
      <c r="D595" s="382">
        <f t="shared" si="33"/>
        <v>1.7400000000000209</v>
      </c>
      <c r="E595" s="383" t="str">
        <f t="shared" si="34"/>
        <v/>
      </c>
      <c r="F595" s="289">
        <f t="shared" si="35"/>
        <v>0</v>
      </c>
      <c r="G595" s="282"/>
      <c r="H595" s="282"/>
      <c r="I595" s="282"/>
      <c r="J595" s="282"/>
    </row>
    <row r="596" spans="1:10" x14ac:dyDescent="0.35">
      <c r="A596" s="381">
        <v>42217</v>
      </c>
      <c r="B596" s="288">
        <v>0</v>
      </c>
      <c r="C596" s="295">
        <f t="shared" ref="C596:C659" si="36">IF((B596/1000)*$B$2&gt;$B$3,$B$3,(B596/1000)*$B$2)</f>
        <v>0</v>
      </c>
      <c r="D596" s="382">
        <f t="shared" ref="D596:D659" si="37">IF(A595&gt;=DATEVALUE("2014/02/01"),MAX(MIN(D595+C596-($B$6/1000),$B$4),0),MAX(MIN(D595+C596,$B$4)))</f>
        <v>1.2900000000000209</v>
      </c>
      <c r="E596" s="383" t="str">
        <f t="shared" ref="E596:E659" si="38">IF(D596=0,1,"")</f>
        <v/>
      </c>
      <c r="F596" s="289">
        <f t="shared" ref="F596:F659" si="39">IF(D596=0,1,0)</f>
        <v>0</v>
      </c>
      <c r="G596" s="282"/>
      <c r="H596" s="282"/>
      <c r="I596" s="282"/>
      <c r="J596" s="282"/>
    </row>
    <row r="597" spans="1:10" x14ac:dyDescent="0.35">
      <c r="A597" s="381">
        <v>42218</v>
      </c>
      <c r="B597" s="288">
        <v>0</v>
      </c>
      <c r="C597" s="295">
        <f t="shared" si="36"/>
        <v>0</v>
      </c>
      <c r="D597" s="382">
        <f t="shared" si="37"/>
        <v>0.84000000000002095</v>
      </c>
      <c r="E597" s="383" t="str">
        <f t="shared" si="38"/>
        <v/>
      </c>
      <c r="F597" s="289">
        <f t="shared" si="39"/>
        <v>0</v>
      </c>
      <c r="G597" s="282"/>
      <c r="H597" s="282"/>
      <c r="I597" s="282"/>
      <c r="J597" s="282"/>
    </row>
    <row r="598" spans="1:10" x14ac:dyDescent="0.35">
      <c r="A598" s="381">
        <v>42219</v>
      </c>
      <c r="B598" s="288">
        <v>0</v>
      </c>
      <c r="C598" s="295">
        <f t="shared" si="36"/>
        <v>0</v>
      </c>
      <c r="D598" s="382">
        <f t="shared" si="37"/>
        <v>0.39000000000002094</v>
      </c>
      <c r="E598" s="383" t="str">
        <f t="shared" si="38"/>
        <v/>
      </c>
      <c r="F598" s="289">
        <f t="shared" si="39"/>
        <v>0</v>
      </c>
      <c r="G598" s="282"/>
      <c r="H598" s="282"/>
      <c r="I598" s="282"/>
      <c r="J598" s="282"/>
    </row>
    <row r="599" spans="1:10" x14ac:dyDescent="0.35">
      <c r="A599" s="381">
        <v>42220</v>
      </c>
      <c r="B599" s="288">
        <v>0</v>
      </c>
      <c r="C599" s="295">
        <f t="shared" si="36"/>
        <v>0</v>
      </c>
      <c r="D599" s="382">
        <f t="shared" si="37"/>
        <v>0</v>
      </c>
      <c r="E599" s="383">
        <f t="shared" si="38"/>
        <v>1</v>
      </c>
      <c r="F599" s="289">
        <f t="shared" si="39"/>
        <v>1</v>
      </c>
      <c r="G599" s="282"/>
      <c r="H599" s="282"/>
      <c r="I599" s="282"/>
      <c r="J599" s="282"/>
    </row>
    <row r="600" spans="1:10" x14ac:dyDescent="0.35">
      <c r="A600" s="381">
        <v>42221</v>
      </c>
      <c r="B600" s="288">
        <v>0</v>
      </c>
      <c r="C600" s="295">
        <f t="shared" si="36"/>
        <v>0</v>
      </c>
      <c r="D600" s="382">
        <f t="shared" si="37"/>
        <v>0</v>
      </c>
      <c r="E600" s="383">
        <f t="shared" si="38"/>
        <v>1</v>
      </c>
      <c r="F600" s="289">
        <f t="shared" si="39"/>
        <v>1</v>
      </c>
      <c r="G600" s="282"/>
      <c r="H600" s="282"/>
      <c r="I600" s="282"/>
      <c r="J600" s="282"/>
    </row>
    <row r="601" spans="1:10" x14ac:dyDescent="0.35">
      <c r="A601" s="381">
        <v>42222</v>
      </c>
      <c r="B601" s="288">
        <v>3.2</v>
      </c>
      <c r="C601" s="295">
        <f t="shared" si="36"/>
        <v>0.32</v>
      </c>
      <c r="D601" s="382">
        <f t="shared" si="37"/>
        <v>0</v>
      </c>
      <c r="E601" s="383">
        <f t="shared" si="38"/>
        <v>1</v>
      </c>
      <c r="F601" s="289">
        <f t="shared" si="39"/>
        <v>1</v>
      </c>
      <c r="G601" s="282"/>
      <c r="H601" s="282"/>
      <c r="I601" s="282"/>
      <c r="J601" s="282"/>
    </row>
    <row r="602" spans="1:10" x14ac:dyDescent="0.35">
      <c r="A602" s="381">
        <v>42223</v>
      </c>
      <c r="B602" s="288">
        <v>14.6</v>
      </c>
      <c r="C602" s="295">
        <f t="shared" si="36"/>
        <v>1.46</v>
      </c>
      <c r="D602" s="382">
        <f t="shared" si="37"/>
        <v>1.01</v>
      </c>
      <c r="E602" s="383" t="str">
        <f t="shared" si="38"/>
        <v/>
      </c>
      <c r="F602" s="289">
        <f t="shared" si="39"/>
        <v>0</v>
      </c>
      <c r="G602" s="282"/>
      <c r="H602" s="282"/>
      <c r="I602" s="282"/>
      <c r="J602" s="282"/>
    </row>
    <row r="603" spans="1:10" x14ac:dyDescent="0.35">
      <c r="A603" s="381">
        <v>42224</v>
      </c>
      <c r="B603" s="288">
        <v>24.4</v>
      </c>
      <c r="C603" s="295">
        <f t="shared" si="36"/>
        <v>2.44</v>
      </c>
      <c r="D603" s="382">
        <f t="shared" si="37"/>
        <v>3</v>
      </c>
      <c r="E603" s="383" t="str">
        <f t="shared" si="38"/>
        <v/>
      </c>
      <c r="F603" s="289">
        <f t="shared" si="39"/>
        <v>0</v>
      </c>
      <c r="G603" s="282"/>
      <c r="H603" s="282"/>
      <c r="I603" s="282"/>
      <c r="J603" s="282"/>
    </row>
    <row r="604" spans="1:10" x14ac:dyDescent="0.35">
      <c r="A604" s="381">
        <v>42225</v>
      </c>
      <c r="B604" s="288">
        <v>1.8</v>
      </c>
      <c r="C604" s="295">
        <f t="shared" si="36"/>
        <v>0.18</v>
      </c>
      <c r="D604" s="382">
        <f t="shared" si="37"/>
        <v>2.73</v>
      </c>
      <c r="E604" s="383" t="str">
        <f t="shared" si="38"/>
        <v/>
      </c>
      <c r="F604" s="289">
        <f t="shared" si="39"/>
        <v>0</v>
      </c>
      <c r="G604" s="282"/>
      <c r="H604" s="282"/>
      <c r="I604" s="282"/>
      <c r="J604" s="282"/>
    </row>
    <row r="605" spans="1:10" x14ac:dyDescent="0.35">
      <c r="A605" s="381">
        <v>42226</v>
      </c>
      <c r="B605" s="288">
        <v>0</v>
      </c>
      <c r="C605" s="295">
        <f t="shared" si="36"/>
        <v>0</v>
      </c>
      <c r="D605" s="382">
        <f t="shared" si="37"/>
        <v>2.2799999999999998</v>
      </c>
      <c r="E605" s="383" t="str">
        <f t="shared" si="38"/>
        <v/>
      </c>
      <c r="F605" s="289">
        <f t="shared" si="39"/>
        <v>0</v>
      </c>
      <c r="G605" s="282"/>
      <c r="H605" s="282"/>
      <c r="I605" s="282"/>
      <c r="J605" s="282"/>
    </row>
    <row r="606" spans="1:10" x14ac:dyDescent="0.35">
      <c r="A606" s="381">
        <v>42227</v>
      </c>
      <c r="B606" s="288">
        <v>0</v>
      </c>
      <c r="C606" s="295">
        <f t="shared" si="36"/>
        <v>0</v>
      </c>
      <c r="D606" s="382">
        <f t="shared" si="37"/>
        <v>1.8299999999999998</v>
      </c>
      <c r="E606" s="383" t="str">
        <f t="shared" si="38"/>
        <v/>
      </c>
      <c r="F606" s="289">
        <f t="shared" si="39"/>
        <v>0</v>
      </c>
      <c r="G606" s="282"/>
      <c r="H606" s="282"/>
      <c r="I606" s="282"/>
      <c r="J606" s="282"/>
    </row>
    <row r="607" spans="1:10" x14ac:dyDescent="0.35">
      <c r="A607" s="381">
        <v>42228</v>
      </c>
      <c r="B607" s="288">
        <v>0</v>
      </c>
      <c r="C607" s="295">
        <f t="shared" si="36"/>
        <v>0</v>
      </c>
      <c r="D607" s="382">
        <f t="shared" si="37"/>
        <v>1.38</v>
      </c>
      <c r="E607" s="383" t="str">
        <f t="shared" si="38"/>
        <v/>
      </c>
      <c r="F607" s="289">
        <f t="shared" si="39"/>
        <v>0</v>
      </c>
      <c r="G607" s="282"/>
      <c r="H607" s="282"/>
      <c r="I607" s="282"/>
      <c r="J607" s="282"/>
    </row>
    <row r="608" spans="1:10" x14ac:dyDescent="0.35">
      <c r="A608" s="381">
        <v>42229</v>
      </c>
      <c r="B608" s="288">
        <v>0</v>
      </c>
      <c r="C608" s="295">
        <f t="shared" si="36"/>
        <v>0</v>
      </c>
      <c r="D608" s="382">
        <f t="shared" si="37"/>
        <v>0.92999999999999994</v>
      </c>
      <c r="E608" s="383" t="str">
        <f t="shared" si="38"/>
        <v/>
      </c>
      <c r="F608" s="289">
        <f t="shared" si="39"/>
        <v>0</v>
      </c>
      <c r="G608" s="282"/>
      <c r="H608" s="282"/>
      <c r="I608" s="282"/>
      <c r="J608" s="282"/>
    </row>
    <row r="609" spans="1:10" x14ac:dyDescent="0.35">
      <c r="A609" s="381">
        <v>42230</v>
      </c>
      <c r="B609" s="288">
        <v>0</v>
      </c>
      <c r="C609" s="295">
        <f t="shared" si="36"/>
        <v>0</v>
      </c>
      <c r="D609" s="382">
        <f t="shared" si="37"/>
        <v>0.47999999999999993</v>
      </c>
      <c r="E609" s="383" t="str">
        <f t="shared" si="38"/>
        <v/>
      </c>
      <c r="F609" s="289">
        <f t="shared" si="39"/>
        <v>0</v>
      </c>
      <c r="G609" s="282"/>
      <c r="H609" s="282"/>
      <c r="I609" s="282"/>
      <c r="J609" s="282"/>
    </row>
    <row r="610" spans="1:10" x14ac:dyDescent="0.35">
      <c r="A610" s="381">
        <v>42231</v>
      </c>
      <c r="B610" s="288">
        <v>0</v>
      </c>
      <c r="C610" s="295">
        <f t="shared" si="36"/>
        <v>0</v>
      </c>
      <c r="D610" s="382">
        <f t="shared" si="37"/>
        <v>2.9999999999999916E-2</v>
      </c>
      <c r="E610" s="383" t="str">
        <f t="shared" si="38"/>
        <v/>
      </c>
      <c r="F610" s="289">
        <f t="shared" si="39"/>
        <v>0</v>
      </c>
      <c r="G610" s="282"/>
      <c r="H610" s="282"/>
      <c r="I610" s="282"/>
      <c r="J610" s="282"/>
    </row>
    <row r="611" spans="1:10" x14ac:dyDescent="0.35">
      <c r="A611" s="381">
        <v>42232</v>
      </c>
      <c r="B611" s="288">
        <v>0</v>
      </c>
      <c r="C611" s="295">
        <f t="shared" si="36"/>
        <v>0</v>
      </c>
      <c r="D611" s="382">
        <f t="shared" si="37"/>
        <v>0</v>
      </c>
      <c r="E611" s="383">
        <f t="shared" si="38"/>
        <v>1</v>
      </c>
      <c r="F611" s="289">
        <f t="shared" si="39"/>
        <v>1</v>
      </c>
      <c r="G611" s="282"/>
      <c r="H611" s="282"/>
      <c r="I611" s="282"/>
      <c r="J611" s="282"/>
    </row>
    <row r="612" spans="1:10" x14ac:dyDescent="0.35">
      <c r="A612" s="381">
        <v>42233</v>
      </c>
      <c r="B612" s="288">
        <v>0</v>
      </c>
      <c r="C612" s="295">
        <f t="shared" si="36"/>
        <v>0</v>
      </c>
      <c r="D612" s="382">
        <f t="shared" si="37"/>
        <v>0</v>
      </c>
      <c r="E612" s="383">
        <f t="shared" si="38"/>
        <v>1</v>
      </c>
      <c r="F612" s="289">
        <f t="shared" si="39"/>
        <v>1</v>
      </c>
      <c r="G612" s="282"/>
      <c r="H612" s="282"/>
      <c r="I612" s="282"/>
      <c r="J612" s="282"/>
    </row>
    <row r="613" spans="1:10" x14ac:dyDescent="0.35">
      <c r="A613" s="381">
        <v>42234</v>
      </c>
      <c r="B613" s="288">
        <v>0</v>
      </c>
      <c r="C613" s="295">
        <f t="shared" si="36"/>
        <v>0</v>
      </c>
      <c r="D613" s="382">
        <f t="shared" si="37"/>
        <v>0</v>
      </c>
      <c r="E613" s="383">
        <f t="shared" si="38"/>
        <v>1</v>
      </c>
      <c r="F613" s="289">
        <f t="shared" si="39"/>
        <v>1</v>
      </c>
      <c r="G613" s="282"/>
      <c r="H613" s="282"/>
      <c r="I613" s="282"/>
      <c r="J613" s="282"/>
    </row>
    <row r="614" spans="1:10" x14ac:dyDescent="0.35">
      <c r="A614" s="381">
        <v>42235</v>
      </c>
      <c r="B614" s="288">
        <v>0</v>
      </c>
      <c r="C614" s="295">
        <f t="shared" si="36"/>
        <v>0</v>
      </c>
      <c r="D614" s="382">
        <f t="shared" si="37"/>
        <v>0</v>
      </c>
      <c r="E614" s="383">
        <f t="shared" si="38"/>
        <v>1</v>
      </c>
      <c r="F614" s="289">
        <f t="shared" si="39"/>
        <v>1</v>
      </c>
      <c r="G614" s="282"/>
      <c r="H614" s="282"/>
      <c r="I614" s="282"/>
      <c r="J614" s="282"/>
    </row>
    <row r="615" spans="1:10" x14ac:dyDescent="0.35">
      <c r="A615" s="381">
        <v>42236</v>
      </c>
      <c r="B615" s="288">
        <v>0</v>
      </c>
      <c r="C615" s="295">
        <f t="shared" si="36"/>
        <v>0</v>
      </c>
      <c r="D615" s="382">
        <f t="shared" si="37"/>
        <v>0</v>
      </c>
      <c r="E615" s="383">
        <f t="shared" si="38"/>
        <v>1</v>
      </c>
      <c r="F615" s="289">
        <f t="shared" si="39"/>
        <v>1</v>
      </c>
      <c r="G615" s="282"/>
      <c r="H615" s="282"/>
      <c r="I615" s="282"/>
      <c r="J615" s="282"/>
    </row>
    <row r="616" spans="1:10" x14ac:dyDescent="0.35">
      <c r="A616" s="381">
        <v>42237</v>
      </c>
      <c r="B616" s="288">
        <v>0</v>
      </c>
      <c r="C616" s="295">
        <f t="shared" si="36"/>
        <v>0</v>
      </c>
      <c r="D616" s="382">
        <f t="shared" si="37"/>
        <v>0</v>
      </c>
      <c r="E616" s="383">
        <f t="shared" si="38"/>
        <v>1</v>
      </c>
      <c r="F616" s="289">
        <f t="shared" si="39"/>
        <v>1</v>
      </c>
      <c r="G616" s="282"/>
      <c r="H616" s="282"/>
      <c r="I616" s="282"/>
      <c r="J616" s="282"/>
    </row>
    <row r="617" spans="1:10" x14ac:dyDescent="0.35">
      <c r="A617" s="381">
        <v>42238</v>
      </c>
      <c r="B617" s="288">
        <v>0</v>
      </c>
      <c r="C617" s="295">
        <f t="shared" si="36"/>
        <v>0</v>
      </c>
      <c r="D617" s="382">
        <f t="shared" si="37"/>
        <v>0</v>
      </c>
      <c r="E617" s="383">
        <f t="shared" si="38"/>
        <v>1</v>
      </c>
      <c r="F617" s="289">
        <f t="shared" si="39"/>
        <v>1</v>
      </c>
      <c r="G617" s="282"/>
      <c r="H617" s="282"/>
      <c r="I617" s="282"/>
      <c r="J617" s="282"/>
    </row>
    <row r="618" spans="1:10" x14ac:dyDescent="0.35">
      <c r="A618" s="381">
        <v>42239</v>
      </c>
      <c r="B618" s="288">
        <v>0</v>
      </c>
      <c r="C618" s="295">
        <f t="shared" si="36"/>
        <v>0</v>
      </c>
      <c r="D618" s="382">
        <f t="shared" si="37"/>
        <v>0</v>
      </c>
      <c r="E618" s="383">
        <f t="shared" si="38"/>
        <v>1</v>
      </c>
      <c r="F618" s="289">
        <f t="shared" si="39"/>
        <v>1</v>
      </c>
      <c r="G618" s="282"/>
      <c r="H618" s="282"/>
      <c r="I618" s="282"/>
      <c r="J618" s="282"/>
    </row>
    <row r="619" spans="1:10" x14ac:dyDescent="0.35">
      <c r="A619" s="381">
        <v>42240</v>
      </c>
      <c r="B619" s="288">
        <v>0</v>
      </c>
      <c r="C619" s="295">
        <f t="shared" si="36"/>
        <v>0</v>
      </c>
      <c r="D619" s="382">
        <f t="shared" si="37"/>
        <v>0</v>
      </c>
      <c r="E619" s="383">
        <f t="shared" si="38"/>
        <v>1</v>
      </c>
      <c r="F619" s="289">
        <f t="shared" si="39"/>
        <v>1</v>
      </c>
      <c r="G619" s="282"/>
      <c r="H619" s="282"/>
      <c r="I619" s="282"/>
      <c r="J619" s="282"/>
    </row>
    <row r="620" spans="1:10" x14ac:dyDescent="0.35">
      <c r="A620" s="381">
        <v>42241</v>
      </c>
      <c r="B620" s="288">
        <v>0</v>
      </c>
      <c r="C620" s="295">
        <f t="shared" si="36"/>
        <v>0</v>
      </c>
      <c r="D620" s="382">
        <f t="shared" si="37"/>
        <v>0</v>
      </c>
      <c r="E620" s="383">
        <f t="shared" si="38"/>
        <v>1</v>
      </c>
      <c r="F620" s="289">
        <f t="shared" si="39"/>
        <v>1</v>
      </c>
      <c r="G620" s="282"/>
      <c r="H620" s="282"/>
      <c r="I620" s="282"/>
      <c r="J620" s="282"/>
    </row>
    <row r="621" spans="1:10" x14ac:dyDescent="0.35">
      <c r="A621" s="381">
        <v>42242</v>
      </c>
      <c r="B621" s="288">
        <v>0</v>
      </c>
      <c r="C621" s="295">
        <f t="shared" si="36"/>
        <v>0</v>
      </c>
      <c r="D621" s="382">
        <f t="shared" si="37"/>
        <v>0</v>
      </c>
      <c r="E621" s="383">
        <f t="shared" si="38"/>
        <v>1</v>
      </c>
      <c r="F621" s="289">
        <f t="shared" si="39"/>
        <v>1</v>
      </c>
      <c r="G621" s="282"/>
      <c r="H621" s="282"/>
      <c r="I621" s="282"/>
      <c r="J621" s="282"/>
    </row>
    <row r="622" spans="1:10" x14ac:dyDescent="0.35">
      <c r="A622" s="381">
        <v>42243</v>
      </c>
      <c r="B622" s="288">
        <v>2.8</v>
      </c>
      <c r="C622" s="295">
        <f t="shared" si="36"/>
        <v>0.27999999999999997</v>
      </c>
      <c r="D622" s="382">
        <f t="shared" si="37"/>
        <v>0</v>
      </c>
      <c r="E622" s="383">
        <f t="shared" si="38"/>
        <v>1</v>
      </c>
      <c r="F622" s="289">
        <f t="shared" si="39"/>
        <v>1</v>
      </c>
      <c r="G622" s="282"/>
      <c r="H622" s="282"/>
      <c r="I622" s="282"/>
      <c r="J622" s="282"/>
    </row>
    <row r="623" spans="1:10" x14ac:dyDescent="0.35">
      <c r="A623" s="381">
        <v>42244</v>
      </c>
      <c r="B623" s="288">
        <v>10.4</v>
      </c>
      <c r="C623" s="295">
        <f t="shared" si="36"/>
        <v>1.04</v>
      </c>
      <c r="D623" s="382">
        <f t="shared" si="37"/>
        <v>0.59000000000000008</v>
      </c>
      <c r="E623" s="383" t="str">
        <f t="shared" si="38"/>
        <v/>
      </c>
      <c r="F623" s="289">
        <f t="shared" si="39"/>
        <v>0</v>
      </c>
      <c r="G623" s="282"/>
      <c r="H623" s="282"/>
      <c r="I623" s="282"/>
      <c r="J623" s="282"/>
    </row>
    <row r="624" spans="1:10" x14ac:dyDescent="0.35">
      <c r="A624" s="381">
        <v>42245</v>
      </c>
      <c r="B624" s="288">
        <v>33.4</v>
      </c>
      <c r="C624" s="295">
        <f t="shared" si="36"/>
        <v>2.5</v>
      </c>
      <c r="D624" s="382">
        <f t="shared" si="37"/>
        <v>2.6399999999999997</v>
      </c>
      <c r="E624" s="383" t="str">
        <f t="shared" si="38"/>
        <v/>
      </c>
      <c r="F624" s="289">
        <f t="shared" si="39"/>
        <v>0</v>
      </c>
      <c r="G624" s="282"/>
      <c r="H624" s="282"/>
      <c r="I624" s="282"/>
      <c r="J624" s="282"/>
    </row>
    <row r="625" spans="1:10" x14ac:dyDescent="0.35">
      <c r="A625" s="381">
        <v>42246</v>
      </c>
      <c r="B625" s="288">
        <v>26</v>
      </c>
      <c r="C625" s="295">
        <f t="shared" si="36"/>
        <v>2.5</v>
      </c>
      <c r="D625" s="382">
        <f t="shared" si="37"/>
        <v>4.6899999999999995</v>
      </c>
      <c r="E625" s="383" t="str">
        <f t="shared" si="38"/>
        <v/>
      </c>
      <c r="F625" s="289">
        <f t="shared" si="39"/>
        <v>0</v>
      </c>
      <c r="G625" s="282"/>
      <c r="H625" s="282"/>
      <c r="I625" s="282"/>
      <c r="J625" s="282"/>
    </row>
    <row r="626" spans="1:10" x14ac:dyDescent="0.35">
      <c r="A626" s="381">
        <v>42247</v>
      </c>
      <c r="B626" s="288">
        <v>6</v>
      </c>
      <c r="C626" s="295">
        <f t="shared" si="36"/>
        <v>0.6</v>
      </c>
      <c r="D626" s="382">
        <f t="shared" si="37"/>
        <v>4.839999999999999</v>
      </c>
      <c r="E626" s="383" t="str">
        <f t="shared" si="38"/>
        <v/>
      </c>
      <c r="F626" s="289">
        <f t="shared" si="39"/>
        <v>0</v>
      </c>
      <c r="G626" s="282"/>
      <c r="H626" s="282"/>
      <c r="I626" s="282"/>
      <c r="J626" s="282"/>
    </row>
    <row r="627" spans="1:10" x14ac:dyDescent="0.35">
      <c r="A627" s="381">
        <v>42248</v>
      </c>
      <c r="B627" s="288">
        <v>15.8</v>
      </c>
      <c r="C627" s="295">
        <f t="shared" si="36"/>
        <v>1.58</v>
      </c>
      <c r="D627" s="382">
        <f t="shared" si="37"/>
        <v>5.9699999999999989</v>
      </c>
      <c r="E627" s="383" t="str">
        <f t="shared" si="38"/>
        <v/>
      </c>
      <c r="F627" s="289">
        <f t="shared" si="39"/>
        <v>0</v>
      </c>
      <c r="G627" s="282"/>
      <c r="H627" s="282"/>
      <c r="I627" s="282"/>
      <c r="J627" s="282"/>
    </row>
    <row r="628" spans="1:10" x14ac:dyDescent="0.35">
      <c r="A628" s="381">
        <v>42249</v>
      </c>
      <c r="B628" s="288">
        <v>0.8</v>
      </c>
      <c r="C628" s="295">
        <f t="shared" si="36"/>
        <v>0.08</v>
      </c>
      <c r="D628" s="382">
        <f t="shared" si="37"/>
        <v>5.5999999999999988</v>
      </c>
      <c r="E628" s="383" t="str">
        <f t="shared" si="38"/>
        <v/>
      </c>
      <c r="F628" s="289">
        <f t="shared" si="39"/>
        <v>0</v>
      </c>
      <c r="G628" s="282"/>
      <c r="H628" s="282"/>
      <c r="I628" s="282"/>
      <c r="J628" s="282"/>
    </row>
    <row r="629" spans="1:10" x14ac:dyDescent="0.35">
      <c r="A629" s="381">
        <v>42250</v>
      </c>
      <c r="B629" s="288">
        <v>2.4</v>
      </c>
      <c r="C629" s="295">
        <f t="shared" si="36"/>
        <v>0.24</v>
      </c>
      <c r="D629" s="382">
        <f t="shared" si="37"/>
        <v>5.3899999999999988</v>
      </c>
      <c r="E629" s="383" t="str">
        <f t="shared" si="38"/>
        <v/>
      </c>
      <c r="F629" s="289">
        <f t="shared" si="39"/>
        <v>0</v>
      </c>
      <c r="G629" s="282"/>
      <c r="H629" s="282"/>
      <c r="I629" s="282"/>
      <c r="J629" s="282"/>
    </row>
    <row r="630" spans="1:10" x14ac:dyDescent="0.35">
      <c r="A630" s="381">
        <v>42251</v>
      </c>
      <c r="B630" s="288">
        <v>0</v>
      </c>
      <c r="C630" s="295">
        <f t="shared" si="36"/>
        <v>0</v>
      </c>
      <c r="D630" s="382">
        <f t="shared" si="37"/>
        <v>4.9399999999999986</v>
      </c>
      <c r="E630" s="383" t="str">
        <f t="shared" si="38"/>
        <v/>
      </c>
      <c r="F630" s="289">
        <f t="shared" si="39"/>
        <v>0</v>
      </c>
      <c r="G630" s="282"/>
      <c r="H630" s="282"/>
      <c r="I630" s="282"/>
      <c r="J630" s="282"/>
    </row>
    <row r="631" spans="1:10" x14ac:dyDescent="0.35">
      <c r="A631" s="381">
        <v>42252</v>
      </c>
      <c r="B631" s="288">
        <v>1.6</v>
      </c>
      <c r="C631" s="295">
        <f t="shared" si="36"/>
        <v>0.16</v>
      </c>
      <c r="D631" s="382">
        <f t="shared" si="37"/>
        <v>4.6499999999999986</v>
      </c>
      <c r="E631" s="383" t="str">
        <f t="shared" si="38"/>
        <v/>
      </c>
      <c r="F631" s="289">
        <f t="shared" si="39"/>
        <v>0</v>
      </c>
      <c r="G631" s="282"/>
      <c r="H631" s="282"/>
      <c r="I631" s="282"/>
      <c r="J631" s="282"/>
    </row>
    <row r="632" spans="1:10" x14ac:dyDescent="0.35">
      <c r="A632" s="381">
        <v>42253</v>
      </c>
      <c r="B632" s="288">
        <v>0</v>
      </c>
      <c r="C632" s="295">
        <f t="shared" si="36"/>
        <v>0</v>
      </c>
      <c r="D632" s="382">
        <f t="shared" si="37"/>
        <v>4.1999999999999984</v>
      </c>
      <c r="E632" s="383" t="str">
        <f t="shared" si="38"/>
        <v/>
      </c>
      <c r="F632" s="289">
        <f t="shared" si="39"/>
        <v>0</v>
      </c>
      <c r="G632" s="282"/>
      <c r="H632" s="282"/>
      <c r="I632" s="282"/>
      <c r="J632" s="282"/>
    </row>
    <row r="633" spans="1:10" x14ac:dyDescent="0.35">
      <c r="A633" s="381">
        <v>42254</v>
      </c>
      <c r="B633" s="288">
        <v>29.6</v>
      </c>
      <c r="C633" s="295">
        <f t="shared" si="36"/>
        <v>2.5</v>
      </c>
      <c r="D633" s="382">
        <f t="shared" si="37"/>
        <v>6.2499999999999982</v>
      </c>
      <c r="E633" s="383" t="str">
        <f t="shared" si="38"/>
        <v/>
      </c>
      <c r="F633" s="289">
        <f t="shared" si="39"/>
        <v>0</v>
      </c>
      <c r="G633" s="282"/>
      <c r="H633" s="282"/>
      <c r="I633" s="282"/>
      <c r="J633" s="282"/>
    </row>
    <row r="634" spans="1:10" x14ac:dyDescent="0.35">
      <c r="A634" s="381">
        <v>42255</v>
      </c>
      <c r="B634" s="288">
        <v>13</v>
      </c>
      <c r="C634" s="295">
        <f t="shared" si="36"/>
        <v>1.3</v>
      </c>
      <c r="D634" s="382">
        <f t="shared" si="37"/>
        <v>7.0999999999999979</v>
      </c>
      <c r="E634" s="383" t="str">
        <f t="shared" si="38"/>
        <v/>
      </c>
      <c r="F634" s="289">
        <f t="shared" si="39"/>
        <v>0</v>
      </c>
      <c r="G634" s="282"/>
      <c r="H634" s="282"/>
      <c r="I634" s="282"/>
      <c r="J634" s="282"/>
    </row>
    <row r="635" spans="1:10" x14ac:dyDescent="0.35">
      <c r="A635" s="381">
        <v>42256</v>
      </c>
      <c r="B635" s="288">
        <v>1.4</v>
      </c>
      <c r="C635" s="295">
        <f t="shared" si="36"/>
        <v>0.13999999999999999</v>
      </c>
      <c r="D635" s="382">
        <f t="shared" si="37"/>
        <v>6.7899999999999974</v>
      </c>
      <c r="E635" s="383" t="str">
        <f t="shared" si="38"/>
        <v/>
      </c>
      <c r="F635" s="289">
        <f t="shared" si="39"/>
        <v>0</v>
      </c>
      <c r="G635" s="282"/>
      <c r="H635" s="282"/>
      <c r="I635" s="282"/>
      <c r="J635" s="282"/>
    </row>
    <row r="636" spans="1:10" x14ac:dyDescent="0.35">
      <c r="A636" s="381">
        <v>42257</v>
      </c>
      <c r="B636" s="288">
        <v>0</v>
      </c>
      <c r="C636" s="295">
        <f t="shared" si="36"/>
        <v>0</v>
      </c>
      <c r="D636" s="382">
        <f t="shared" si="37"/>
        <v>6.3399999999999972</v>
      </c>
      <c r="E636" s="383" t="str">
        <f t="shared" si="38"/>
        <v/>
      </c>
      <c r="F636" s="289">
        <f t="shared" si="39"/>
        <v>0</v>
      </c>
      <c r="G636" s="282"/>
      <c r="H636" s="282"/>
      <c r="I636" s="282"/>
      <c r="J636" s="282"/>
    </row>
    <row r="637" spans="1:10" x14ac:dyDescent="0.35">
      <c r="A637" s="381">
        <v>42258</v>
      </c>
      <c r="B637" s="288">
        <v>0</v>
      </c>
      <c r="C637" s="295">
        <f t="shared" si="36"/>
        <v>0</v>
      </c>
      <c r="D637" s="382">
        <f t="shared" si="37"/>
        <v>5.889999999999997</v>
      </c>
      <c r="E637" s="383" t="str">
        <f t="shared" si="38"/>
        <v/>
      </c>
      <c r="F637" s="289">
        <f t="shared" si="39"/>
        <v>0</v>
      </c>
      <c r="G637" s="282"/>
      <c r="H637" s="282"/>
      <c r="I637" s="282"/>
      <c r="J637" s="282"/>
    </row>
    <row r="638" spans="1:10" x14ac:dyDescent="0.35">
      <c r="A638" s="381">
        <v>42259</v>
      </c>
      <c r="B638" s="288">
        <v>0</v>
      </c>
      <c r="C638" s="295">
        <f t="shared" si="36"/>
        <v>0</v>
      </c>
      <c r="D638" s="382">
        <f t="shared" si="37"/>
        <v>5.4399999999999968</v>
      </c>
      <c r="E638" s="383" t="str">
        <f t="shared" si="38"/>
        <v/>
      </c>
      <c r="F638" s="289">
        <f t="shared" si="39"/>
        <v>0</v>
      </c>
      <c r="G638" s="282"/>
      <c r="H638" s="282"/>
      <c r="I638" s="282"/>
      <c r="J638" s="282"/>
    </row>
    <row r="639" spans="1:10" x14ac:dyDescent="0.35">
      <c r="A639" s="381">
        <v>42260</v>
      </c>
      <c r="B639" s="288">
        <v>0</v>
      </c>
      <c r="C639" s="295">
        <f t="shared" si="36"/>
        <v>0</v>
      </c>
      <c r="D639" s="382">
        <f t="shared" si="37"/>
        <v>4.9899999999999967</v>
      </c>
      <c r="E639" s="383" t="str">
        <f t="shared" si="38"/>
        <v/>
      </c>
      <c r="F639" s="289">
        <f t="shared" si="39"/>
        <v>0</v>
      </c>
      <c r="G639" s="282"/>
      <c r="H639" s="282"/>
      <c r="I639" s="282"/>
      <c r="J639" s="282"/>
    </row>
    <row r="640" spans="1:10" x14ac:dyDescent="0.35">
      <c r="A640" s="381">
        <v>42261</v>
      </c>
      <c r="B640" s="288">
        <v>0</v>
      </c>
      <c r="C640" s="295">
        <f t="shared" si="36"/>
        <v>0</v>
      </c>
      <c r="D640" s="382">
        <f t="shared" si="37"/>
        <v>4.5399999999999965</v>
      </c>
      <c r="E640" s="383" t="str">
        <f t="shared" si="38"/>
        <v/>
      </c>
      <c r="F640" s="289">
        <f t="shared" si="39"/>
        <v>0</v>
      </c>
      <c r="G640" s="282"/>
      <c r="H640" s="282"/>
      <c r="I640" s="282"/>
      <c r="J640" s="282"/>
    </row>
    <row r="641" spans="1:10" x14ac:dyDescent="0.35">
      <c r="A641" s="381">
        <v>42262</v>
      </c>
      <c r="B641" s="288">
        <v>2</v>
      </c>
      <c r="C641" s="295">
        <f t="shared" si="36"/>
        <v>0.2</v>
      </c>
      <c r="D641" s="382">
        <f t="shared" si="37"/>
        <v>4.2899999999999965</v>
      </c>
      <c r="E641" s="383" t="str">
        <f t="shared" si="38"/>
        <v/>
      </c>
      <c r="F641" s="289">
        <f t="shared" si="39"/>
        <v>0</v>
      </c>
      <c r="G641" s="282"/>
      <c r="H641" s="282"/>
      <c r="I641" s="282"/>
      <c r="J641" s="282"/>
    </row>
    <row r="642" spans="1:10" x14ac:dyDescent="0.35">
      <c r="A642" s="381">
        <v>42263</v>
      </c>
      <c r="B642" s="288">
        <v>4</v>
      </c>
      <c r="C642" s="295">
        <f t="shared" si="36"/>
        <v>0.4</v>
      </c>
      <c r="D642" s="382">
        <f t="shared" si="37"/>
        <v>4.2399999999999967</v>
      </c>
      <c r="E642" s="383" t="str">
        <f t="shared" si="38"/>
        <v/>
      </c>
      <c r="F642" s="289">
        <f t="shared" si="39"/>
        <v>0</v>
      </c>
      <c r="G642" s="282"/>
      <c r="H642" s="282"/>
      <c r="I642" s="282"/>
      <c r="J642" s="282"/>
    </row>
    <row r="643" spans="1:10" x14ac:dyDescent="0.35">
      <c r="A643" s="381">
        <v>42264</v>
      </c>
      <c r="B643" s="288">
        <v>2.8</v>
      </c>
      <c r="C643" s="295">
        <f t="shared" si="36"/>
        <v>0.27999999999999997</v>
      </c>
      <c r="D643" s="382">
        <f t="shared" si="37"/>
        <v>4.0699999999999967</v>
      </c>
      <c r="E643" s="383" t="str">
        <f t="shared" si="38"/>
        <v/>
      </c>
      <c r="F643" s="289">
        <f t="shared" si="39"/>
        <v>0</v>
      </c>
      <c r="G643" s="282"/>
      <c r="H643" s="282"/>
      <c r="I643" s="282"/>
      <c r="J643" s="282"/>
    </row>
    <row r="644" spans="1:10" x14ac:dyDescent="0.35">
      <c r="A644" s="381">
        <v>42265</v>
      </c>
      <c r="B644" s="288">
        <v>46.4</v>
      </c>
      <c r="C644" s="295">
        <f t="shared" si="36"/>
        <v>2.5</v>
      </c>
      <c r="D644" s="382">
        <f t="shared" si="37"/>
        <v>6.1199999999999966</v>
      </c>
      <c r="E644" s="383" t="str">
        <f t="shared" si="38"/>
        <v/>
      </c>
      <c r="F644" s="289">
        <f t="shared" si="39"/>
        <v>0</v>
      </c>
      <c r="G644" s="282"/>
      <c r="H644" s="282"/>
      <c r="I644" s="282"/>
      <c r="J644" s="282"/>
    </row>
    <row r="645" spans="1:10" x14ac:dyDescent="0.35">
      <c r="A645" s="381">
        <v>42266</v>
      </c>
      <c r="B645" s="288">
        <v>86.8</v>
      </c>
      <c r="C645" s="295">
        <f t="shared" si="36"/>
        <v>2.5</v>
      </c>
      <c r="D645" s="382">
        <f t="shared" si="37"/>
        <v>8.1699999999999982</v>
      </c>
      <c r="E645" s="383" t="str">
        <f t="shared" si="38"/>
        <v/>
      </c>
      <c r="F645" s="289">
        <f t="shared" si="39"/>
        <v>0</v>
      </c>
      <c r="G645" s="282"/>
      <c r="H645" s="282"/>
      <c r="I645" s="282"/>
      <c r="J645" s="282"/>
    </row>
    <row r="646" spans="1:10" x14ac:dyDescent="0.35">
      <c r="A646" s="381">
        <v>42267</v>
      </c>
      <c r="B646" s="288">
        <v>1.4</v>
      </c>
      <c r="C646" s="295">
        <f t="shared" si="36"/>
        <v>0.13999999999999999</v>
      </c>
      <c r="D646" s="382">
        <f t="shared" si="37"/>
        <v>7.8599999999999985</v>
      </c>
      <c r="E646" s="383" t="str">
        <f t="shared" si="38"/>
        <v/>
      </c>
      <c r="F646" s="289">
        <f t="shared" si="39"/>
        <v>0</v>
      </c>
      <c r="G646" s="282"/>
      <c r="H646" s="282"/>
      <c r="I646" s="282"/>
      <c r="J646" s="282"/>
    </row>
    <row r="647" spans="1:10" x14ac:dyDescent="0.35">
      <c r="A647" s="381">
        <v>42268</v>
      </c>
      <c r="B647" s="288">
        <v>4.2</v>
      </c>
      <c r="C647" s="295">
        <f t="shared" si="36"/>
        <v>0.42000000000000004</v>
      </c>
      <c r="D647" s="382">
        <f t="shared" si="37"/>
        <v>7.8299999999999992</v>
      </c>
      <c r="E647" s="383" t="str">
        <f t="shared" si="38"/>
        <v/>
      </c>
      <c r="F647" s="289">
        <f t="shared" si="39"/>
        <v>0</v>
      </c>
      <c r="G647" s="282"/>
      <c r="H647" s="282"/>
      <c r="I647" s="282"/>
      <c r="J647" s="282"/>
    </row>
    <row r="648" spans="1:10" x14ac:dyDescent="0.35">
      <c r="A648" s="381">
        <v>42269</v>
      </c>
      <c r="B648" s="288">
        <v>39.799999999999997</v>
      </c>
      <c r="C648" s="295">
        <f t="shared" si="36"/>
        <v>2.5</v>
      </c>
      <c r="D648" s="382">
        <f t="shared" si="37"/>
        <v>9.879999999999999</v>
      </c>
      <c r="E648" s="383" t="str">
        <f t="shared" si="38"/>
        <v/>
      </c>
      <c r="F648" s="289">
        <f t="shared" si="39"/>
        <v>0</v>
      </c>
      <c r="G648" s="282"/>
      <c r="H648" s="282"/>
      <c r="I648" s="282"/>
      <c r="J648" s="282"/>
    </row>
    <row r="649" spans="1:10" x14ac:dyDescent="0.35">
      <c r="A649" s="381">
        <v>42270</v>
      </c>
      <c r="B649" s="288">
        <v>29.8</v>
      </c>
      <c r="C649" s="295">
        <f t="shared" si="36"/>
        <v>2.5</v>
      </c>
      <c r="D649" s="382">
        <f t="shared" si="37"/>
        <v>11.93</v>
      </c>
      <c r="E649" s="383" t="str">
        <f t="shared" si="38"/>
        <v/>
      </c>
      <c r="F649" s="289">
        <f t="shared" si="39"/>
        <v>0</v>
      </c>
      <c r="G649" s="282"/>
      <c r="H649" s="282"/>
      <c r="I649" s="282"/>
      <c r="J649" s="282"/>
    </row>
    <row r="650" spans="1:10" x14ac:dyDescent="0.35">
      <c r="A650" s="381">
        <v>42271</v>
      </c>
      <c r="B650" s="288">
        <v>11.8</v>
      </c>
      <c r="C650" s="295">
        <f t="shared" si="36"/>
        <v>1.1800000000000002</v>
      </c>
      <c r="D650" s="382">
        <f t="shared" si="37"/>
        <v>12.66</v>
      </c>
      <c r="E650" s="383" t="str">
        <f t="shared" si="38"/>
        <v/>
      </c>
      <c r="F650" s="289">
        <f t="shared" si="39"/>
        <v>0</v>
      </c>
      <c r="G650" s="282"/>
      <c r="H650" s="282"/>
      <c r="I650" s="282"/>
      <c r="J650" s="282"/>
    </row>
    <row r="651" spans="1:10" x14ac:dyDescent="0.35">
      <c r="A651" s="381">
        <v>42272</v>
      </c>
      <c r="B651" s="288">
        <v>1.6</v>
      </c>
      <c r="C651" s="295">
        <f t="shared" si="36"/>
        <v>0.16</v>
      </c>
      <c r="D651" s="382">
        <f t="shared" si="37"/>
        <v>12.370000000000001</v>
      </c>
      <c r="E651" s="383" t="str">
        <f t="shared" si="38"/>
        <v/>
      </c>
      <c r="F651" s="289">
        <f t="shared" si="39"/>
        <v>0</v>
      </c>
      <c r="G651" s="282"/>
      <c r="H651" s="282"/>
      <c r="I651" s="282"/>
      <c r="J651" s="282"/>
    </row>
    <row r="652" spans="1:10" x14ac:dyDescent="0.35">
      <c r="A652" s="381">
        <v>42273</v>
      </c>
      <c r="B652" s="288">
        <v>0</v>
      </c>
      <c r="C652" s="295">
        <f t="shared" si="36"/>
        <v>0</v>
      </c>
      <c r="D652" s="382">
        <f t="shared" si="37"/>
        <v>11.920000000000002</v>
      </c>
      <c r="E652" s="383" t="str">
        <f t="shared" si="38"/>
        <v/>
      </c>
      <c r="F652" s="289">
        <f t="shared" si="39"/>
        <v>0</v>
      </c>
      <c r="G652" s="282"/>
      <c r="H652" s="282"/>
      <c r="I652" s="282"/>
      <c r="J652" s="282"/>
    </row>
    <row r="653" spans="1:10" x14ac:dyDescent="0.35">
      <c r="A653" s="381">
        <v>42274</v>
      </c>
      <c r="B653" s="288">
        <v>0</v>
      </c>
      <c r="C653" s="295">
        <f t="shared" si="36"/>
        <v>0</v>
      </c>
      <c r="D653" s="382">
        <f t="shared" si="37"/>
        <v>11.470000000000002</v>
      </c>
      <c r="E653" s="383" t="str">
        <f t="shared" si="38"/>
        <v/>
      </c>
      <c r="F653" s="289">
        <f t="shared" si="39"/>
        <v>0</v>
      </c>
      <c r="G653" s="282"/>
      <c r="H653" s="282"/>
      <c r="I653" s="282"/>
      <c r="J653" s="282"/>
    </row>
    <row r="654" spans="1:10" x14ac:dyDescent="0.35">
      <c r="A654" s="381">
        <v>42275</v>
      </c>
      <c r="B654" s="288">
        <v>0</v>
      </c>
      <c r="C654" s="295">
        <f t="shared" si="36"/>
        <v>0</v>
      </c>
      <c r="D654" s="382">
        <f t="shared" si="37"/>
        <v>11.020000000000003</v>
      </c>
      <c r="E654" s="383" t="str">
        <f t="shared" si="38"/>
        <v/>
      </c>
      <c r="F654" s="289">
        <f t="shared" si="39"/>
        <v>0</v>
      </c>
      <c r="G654" s="282"/>
      <c r="H654" s="282"/>
      <c r="I654" s="282"/>
      <c r="J654" s="282"/>
    </row>
    <row r="655" spans="1:10" x14ac:dyDescent="0.35">
      <c r="A655" s="381">
        <v>42276</v>
      </c>
      <c r="B655" s="288">
        <v>0</v>
      </c>
      <c r="C655" s="295">
        <f t="shared" si="36"/>
        <v>0</v>
      </c>
      <c r="D655" s="382">
        <f t="shared" si="37"/>
        <v>10.570000000000004</v>
      </c>
      <c r="E655" s="383" t="str">
        <f t="shared" si="38"/>
        <v/>
      </c>
      <c r="F655" s="289">
        <f t="shared" si="39"/>
        <v>0</v>
      </c>
      <c r="G655" s="282"/>
      <c r="H655" s="282"/>
      <c r="I655" s="282"/>
      <c r="J655" s="282"/>
    </row>
    <row r="656" spans="1:10" x14ac:dyDescent="0.35">
      <c r="A656" s="381">
        <v>42277</v>
      </c>
      <c r="B656" s="288">
        <v>0</v>
      </c>
      <c r="C656" s="295">
        <f t="shared" si="36"/>
        <v>0</v>
      </c>
      <c r="D656" s="382">
        <f t="shared" si="37"/>
        <v>10.120000000000005</v>
      </c>
      <c r="E656" s="383" t="str">
        <f t="shared" si="38"/>
        <v/>
      </c>
      <c r="F656" s="289">
        <f t="shared" si="39"/>
        <v>0</v>
      </c>
      <c r="G656" s="282"/>
      <c r="H656" s="282"/>
      <c r="I656" s="282"/>
      <c r="J656" s="282"/>
    </row>
    <row r="657" spans="1:10" x14ac:dyDescent="0.35">
      <c r="A657" s="381">
        <v>42278</v>
      </c>
      <c r="B657" s="288">
        <v>0</v>
      </c>
      <c r="C657" s="295">
        <f t="shared" si="36"/>
        <v>0</v>
      </c>
      <c r="D657" s="382">
        <f t="shared" si="37"/>
        <v>9.6700000000000053</v>
      </c>
      <c r="E657" s="383" t="str">
        <f t="shared" si="38"/>
        <v/>
      </c>
      <c r="F657" s="289">
        <f t="shared" si="39"/>
        <v>0</v>
      </c>
      <c r="G657" s="282"/>
      <c r="H657" s="282"/>
      <c r="I657" s="282"/>
      <c r="J657" s="282"/>
    </row>
    <row r="658" spans="1:10" x14ac:dyDescent="0.35">
      <c r="A658" s="381">
        <v>42279</v>
      </c>
      <c r="B658" s="288">
        <v>0</v>
      </c>
      <c r="C658" s="295">
        <f t="shared" si="36"/>
        <v>0</v>
      </c>
      <c r="D658" s="382">
        <f t="shared" si="37"/>
        <v>9.220000000000006</v>
      </c>
      <c r="E658" s="383" t="str">
        <f t="shared" si="38"/>
        <v/>
      </c>
      <c r="F658" s="289">
        <f t="shared" si="39"/>
        <v>0</v>
      </c>
      <c r="G658" s="282"/>
      <c r="H658" s="282"/>
      <c r="I658" s="282"/>
      <c r="J658" s="282"/>
    </row>
    <row r="659" spans="1:10" x14ac:dyDescent="0.35">
      <c r="A659" s="381">
        <v>42280</v>
      </c>
      <c r="B659" s="288">
        <v>0</v>
      </c>
      <c r="C659" s="295">
        <f t="shared" si="36"/>
        <v>0</v>
      </c>
      <c r="D659" s="382">
        <f t="shared" si="37"/>
        <v>8.7700000000000067</v>
      </c>
      <c r="E659" s="383" t="str">
        <f t="shared" si="38"/>
        <v/>
      </c>
      <c r="F659" s="289">
        <f t="shared" si="39"/>
        <v>0</v>
      </c>
      <c r="G659" s="282"/>
      <c r="H659" s="282"/>
      <c r="I659" s="282"/>
      <c r="J659" s="282"/>
    </row>
    <row r="660" spans="1:10" x14ac:dyDescent="0.35">
      <c r="A660" s="381">
        <v>42281</v>
      </c>
      <c r="B660" s="288">
        <v>0</v>
      </c>
      <c r="C660" s="295">
        <f t="shared" ref="C660:C723" si="40">IF((B660/1000)*$B$2&gt;$B$3,$B$3,(B660/1000)*$B$2)</f>
        <v>0</v>
      </c>
      <c r="D660" s="382">
        <f t="shared" ref="D660:D723" si="41">IF(A659&gt;=DATEVALUE("2014/02/01"),MAX(MIN(D659+C660-($B$6/1000),$B$4),0),MAX(MIN(D659+C660,$B$4)))</f>
        <v>8.3200000000000074</v>
      </c>
      <c r="E660" s="383" t="str">
        <f t="shared" ref="E660:E723" si="42">IF(D660=0,1,"")</f>
        <v/>
      </c>
      <c r="F660" s="289">
        <f t="shared" ref="F660:F723" si="43">IF(D660=0,1,0)</f>
        <v>0</v>
      </c>
      <c r="G660" s="282"/>
      <c r="H660" s="282"/>
      <c r="I660" s="282"/>
      <c r="J660" s="282"/>
    </row>
    <row r="661" spans="1:10" x14ac:dyDescent="0.35">
      <c r="A661" s="381">
        <v>42282</v>
      </c>
      <c r="B661" s="288">
        <v>0</v>
      </c>
      <c r="C661" s="295">
        <f t="shared" si="40"/>
        <v>0</v>
      </c>
      <c r="D661" s="382">
        <f t="shared" si="41"/>
        <v>7.8700000000000072</v>
      </c>
      <c r="E661" s="383" t="str">
        <f t="shared" si="42"/>
        <v/>
      </c>
      <c r="F661" s="289">
        <f t="shared" si="43"/>
        <v>0</v>
      </c>
      <c r="G661" s="282"/>
      <c r="H661" s="282"/>
      <c r="I661" s="282"/>
      <c r="J661" s="282"/>
    </row>
    <row r="662" spans="1:10" x14ac:dyDescent="0.35">
      <c r="A662" s="381">
        <v>42283</v>
      </c>
      <c r="B662" s="288">
        <v>4</v>
      </c>
      <c r="C662" s="295">
        <f t="shared" si="40"/>
        <v>0.4</v>
      </c>
      <c r="D662" s="382">
        <f t="shared" si="41"/>
        <v>7.8200000000000065</v>
      </c>
      <c r="E662" s="383" t="str">
        <f t="shared" si="42"/>
        <v/>
      </c>
      <c r="F662" s="289">
        <f t="shared" si="43"/>
        <v>0</v>
      </c>
      <c r="G662" s="282"/>
      <c r="H662" s="282"/>
      <c r="I662" s="282"/>
      <c r="J662" s="282"/>
    </row>
    <row r="663" spans="1:10" x14ac:dyDescent="0.35">
      <c r="A663" s="381">
        <v>42284</v>
      </c>
      <c r="B663" s="288">
        <v>15.6</v>
      </c>
      <c r="C663" s="295">
        <f t="shared" si="40"/>
        <v>1.5599999999999998</v>
      </c>
      <c r="D663" s="382">
        <f t="shared" si="41"/>
        <v>8.9300000000000068</v>
      </c>
      <c r="E663" s="383" t="str">
        <f t="shared" si="42"/>
        <v/>
      </c>
      <c r="F663" s="289">
        <f t="shared" si="43"/>
        <v>0</v>
      </c>
      <c r="G663" s="282"/>
      <c r="H663" s="282"/>
      <c r="I663" s="282"/>
      <c r="J663" s="282"/>
    </row>
    <row r="664" spans="1:10" x14ac:dyDescent="0.35">
      <c r="A664" s="381">
        <v>42285</v>
      </c>
      <c r="B664" s="288">
        <v>9.1999999999999993</v>
      </c>
      <c r="C664" s="295">
        <f t="shared" si="40"/>
        <v>0.91999999999999993</v>
      </c>
      <c r="D664" s="382">
        <f t="shared" si="41"/>
        <v>9.4000000000000075</v>
      </c>
      <c r="E664" s="383" t="str">
        <f t="shared" si="42"/>
        <v/>
      </c>
      <c r="F664" s="289">
        <f t="shared" si="43"/>
        <v>0</v>
      </c>
      <c r="G664" s="282"/>
      <c r="H664" s="282"/>
      <c r="I664" s="282"/>
      <c r="J664" s="282"/>
    </row>
    <row r="665" spans="1:10" x14ac:dyDescent="0.35">
      <c r="A665" s="381">
        <v>42286</v>
      </c>
      <c r="B665" s="288">
        <v>26.4</v>
      </c>
      <c r="C665" s="295">
        <f t="shared" si="40"/>
        <v>2.5</v>
      </c>
      <c r="D665" s="382">
        <f t="shared" si="41"/>
        <v>11.450000000000008</v>
      </c>
      <c r="E665" s="383" t="str">
        <f t="shared" si="42"/>
        <v/>
      </c>
      <c r="F665" s="289">
        <f t="shared" si="43"/>
        <v>0</v>
      </c>
      <c r="G665" s="282"/>
      <c r="H665" s="282"/>
      <c r="I665" s="282"/>
      <c r="J665" s="282"/>
    </row>
    <row r="666" spans="1:10" x14ac:dyDescent="0.35">
      <c r="A666" s="381">
        <v>42287</v>
      </c>
      <c r="B666" s="288">
        <v>27</v>
      </c>
      <c r="C666" s="295">
        <f t="shared" si="40"/>
        <v>2.5</v>
      </c>
      <c r="D666" s="382">
        <f t="shared" si="41"/>
        <v>13.500000000000009</v>
      </c>
      <c r="E666" s="383" t="str">
        <f t="shared" si="42"/>
        <v/>
      </c>
      <c r="F666" s="289">
        <f t="shared" si="43"/>
        <v>0</v>
      </c>
      <c r="G666" s="282"/>
      <c r="H666" s="282"/>
      <c r="I666" s="282"/>
      <c r="J666" s="282"/>
    </row>
    <row r="667" spans="1:10" x14ac:dyDescent="0.35">
      <c r="A667" s="381">
        <v>42288</v>
      </c>
      <c r="B667" s="288">
        <v>37.6</v>
      </c>
      <c r="C667" s="295">
        <f t="shared" si="40"/>
        <v>2.5</v>
      </c>
      <c r="D667" s="382">
        <f t="shared" si="41"/>
        <v>15.550000000000008</v>
      </c>
      <c r="E667" s="383" t="str">
        <f t="shared" si="42"/>
        <v/>
      </c>
      <c r="F667" s="289">
        <f t="shared" si="43"/>
        <v>0</v>
      </c>
      <c r="G667" s="282"/>
      <c r="H667" s="282"/>
      <c r="I667" s="282"/>
      <c r="J667" s="282"/>
    </row>
    <row r="668" spans="1:10" x14ac:dyDescent="0.35">
      <c r="A668" s="381">
        <v>42289</v>
      </c>
      <c r="B668" s="288">
        <v>0.8</v>
      </c>
      <c r="C668" s="295">
        <f t="shared" si="40"/>
        <v>0.08</v>
      </c>
      <c r="D668" s="382">
        <f t="shared" si="41"/>
        <v>15.180000000000009</v>
      </c>
      <c r="E668" s="383" t="str">
        <f t="shared" si="42"/>
        <v/>
      </c>
      <c r="F668" s="289">
        <f t="shared" si="43"/>
        <v>0</v>
      </c>
      <c r="G668" s="282"/>
      <c r="H668" s="282"/>
      <c r="I668" s="282"/>
      <c r="J668" s="282"/>
    </row>
    <row r="669" spans="1:10" x14ac:dyDescent="0.35">
      <c r="A669" s="381">
        <v>42290</v>
      </c>
      <c r="B669" s="288">
        <v>0.6</v>
      </c>
      <c r="C669" s="295">
        <f t="shared" si="40"/>
        <v>0.06</v>
      </c>
      <c r="D669" s="382">
        <f t="shared" si="41"/>
        <v>14.79000000000001</v>
      </c>
      <c r="E669" s="383" t="str">
        <f t="shared" si="42"/>
        <v/>
      </c>
      <c r="F669" s="289">
        <f t="shared" si="43"/>
        <v>0</v>
      </c>
      <c r="G669" s="282"/>
      <c r="H669" s="282"/>
      <c r="I669" s="282"/>
      <c r="J669" s="282"/>
    </row>
    <row r="670" spans="1:10" x14ac:dyDescent="0.35">
      <c r="A670" s="381">
        <v>42291</v>
      </c>
      <c r="B670" s="288">
        <v>0</v>
      </c>
      <c r="C670" s="295">
        <f t="shared" si="40"/>
        <v>0</v>
      </c>
      <c r="D670" s="382">
        <f t="shared" si="41"/>
        <v>14.340000000000011</v>
      </c>
      <c r="E670" s="383" t="str">
        <f t="shared" si="42"/>
        <v/>
      </c>
      <c r="F670" s="289">
        <f t="shared" si="43"/>
        <v>0</v>
      </c>
      <c r="G670" s="282"/>
      <c r="H670" s="282"/>
      <c r="I670" s="282"/>
      <c r="J670" s="282"/>
    </row>
    <row r="671" spans="1:10" x14ac:dyDescent="0.35">
      <c r="A671" s="381">
        <v>42292</v>
      </c>
      <c r="B671" s="288">
        <v>0</v>
      </c>
      <c r="C671" s="295">
        <f t="shared" si="40"/>
        <v>0</v>
      </c>
      <c r="D671" s="382">
        <f t="shared" si="41"/>
        <v>13.890000000000011</v>
      </c>
      <c r="E671" s="383" t="str">
        <f t="shared" si="42"/>
        <v/>
      </c>
      <c r="F671" s="289">
        <f t="shared" si="43"/>
        <v>0</v>
      </c>
      <c r="G671" s="282"/>
      <c r="H671" s="282"/>
      <c r="I671" s="282"/>
      <c r="J671" s="282"/>
    </row>
    <row r="672" spans="1:10" x14ac:dyDescent="0.35">
      <c r="A672" s="381">
        <v>42293</v>
      </c>
      <c r="B672" s="288">
        <v>14.2</v>
      </c>
      <c r="C672" s="295">
        <f t="shared" si="40"/>
        <v>1.42</v>
      </c>
      <c r="D672" s="382">
        <f t="shared" si="41"/>
        <v>14.860000000000012</v>
      </c>
      <c r="E672" s="383" t="str">
        <f t="shared" si="42"/>
        <v/>
      </c>
      <c r="F672" s="289">
        <f t="shared" si="43"/>
        <v>0</v>
      </c>
      <c r="G672" s="282"/>
      <c r="H672" s="282"/>
      <c r="I672" s="282"/>
      <c r="J672" s="282"/>
    </row>
    <row r="673" spans="1:10" x14ac:dyDescent="0.35">
      <c r="A673" s="381">
        <v>42294</v>
      </c>
      <c r="B673" s="288">
        <v>6.4</v>
      </c>
      <c r="C673" s="295">
        <f t="shared" si="40"/>
        <v>0.64</v>
      </c>
      <c r="D673" s="382">
        <f t="shared" si="41"/>
        <v>15.050000000000013</v>
      </c>
      <c r="E673" s="383" t="str">
        <f t="shared" si="42"/>
        <v/>
      </c>
      <c r="F673" s="289">
        <f t="shared" si="43"/>
        <v>0</v>
      </c>
      <c r="G673" s="282"/>
      <c r="H673" s="282"/>
      <c r="I673" s="282"/>
      <c r="J673" s="282"/>
    </row>
    <row r="674" spans="1:10" x14ac:dyDescent="0.35">
      <c r="A674" s="381">
        <v>42295</v>
      </c>
      <c r="B674" s="288">
        <v>23.4</v>
      </c>
      <c r="C674" s="295">
        <f t="shared" si="40"/>
        <v>2.34</v>
      </c>
      <c r="D674" s="382">
        <f t="shared" si="41"/>
        <v>16.940000000000015</v>
      </c>
      <c r="E674" s="383" t="str">
        <f t="shared" si="42"/>
        <v/>
      </c>
      <c r="F674" s="289">
        <f t="shared" si="43"/>
        <v>0</v>
      </c>
      <c r="G674" s="282"/>
      <c r="H674" s="282"/>
      <c r="I674" s="282"/>
      <c r="J674" s="282"/>
    </row>
    <row r="675" spans="1:10" x14ac:dyDescent="0.35">
      <c r="A675" s="381">
        <v>42296</v>
      </c>
      <c r="B675" s="288">
        <v>0.6</v>
      </c>
      <c r="C675" s="295">
        <f t="shared" si="40"/>
        <v>0.06</v>
      </c>
      <c r="D675" s="382">
        <f t="shared" si="41"/>
        <v>16.550000000000015</v>
      </c>
      <c r="E675" s="383" t="str">
        <f t="shared" si="42"/>
        <v/>
      </c>
      <c r="F675" s="289">
        <f t="shared" si="43"/>
        <v>0</v>
      </c>
      <c r="G675" s="282"/>
      <c r="H675" s="282"/>
      <c r="I675" s="282"/>
      <c r="J675" s="282"/>
    </row>
    <row r="676" spans="1:10" x14ac:dyDescent="0.35">
      <c r="A676" s="381">
        <v>42297</v>
      </c>
      <c r="B676" s="288">
        <v>10.199999999999999</v>
      </c>
      <c r="C676" s="295">
        <f t="shared" si="40"/>
        <v>1.0199999999999998</v>
      </c>
      <c r="D676" s="382">
        <f t="shared" si="41"/>
        <v>17.120000000000015</v>
      </c>
      <c r="E676" s="383" t="str">
        <f t="shared" si="42"/>
        <v/>
      </c>
      <c r="F676" s="289">
        <f t="shared" si="43"/>
        <v>0</v>
      </c>
      <c r="G676" s="282"/>
      <c r="H676" s="282"/>
      <c r="I676" s="282"/>
      <c r="J676" s="282"/>
    </row>
    <row r="677" spans="1:10" x14ac:dyDescent="0.35">
      <c r="A677" s="381">
        <v>42298</v>
      </c>
      <c r="B677" s="288">
        <v>4</v>
      </c>
      <c r="C677" s="295">
        <f t="shared" si="40"/>
        <v>0.4</v>
      </c>
      <c r="D677" s="382">
        <f t="shared" si="41"/>
        <v>17.070000000000014</v>
      </c>
      <c r="E677" s="383" t="str">
        <f t="shared" si="42"/>
        <v/>
      </c>
      <c r="F677" s="289">
        <f t="shared" si="43"/>
        <v>0</v>
      </c>
      <c r="G677" s="282"/>
      <c r="H677" s="282"/>
      <c r="I677" s="282"/>
      <c r="J677" s="282"/>
    </row>
    <row r="678" spans="1:10" x14ac:dyDescent="0.35">
      <c r="A678" s="381">
        <v>42299</v>
      </c>
      <c r="B678" s="288">
        <v>9.8000000000000007</v>
      </c>
      <c r="C678" s="295">
        <f t="shared" si="40"/>
        <v>0.98000000000000009</v>
      </c>
      <c r="D678" s="382">
        <f t="shared" si="41"/>
        <v>17.600000000000016</v>
      </c>
      <c r="E678" s="383" t="str">
        <f t="shared" si="42"/>
        <v/>
      </c>
      <c r="F678" s="289">
        <f t="shared" si="43"/>
        <v>0</v>
      </c>
      <c r="G678" s="282"/>
      <c r="H678" s="282"/>
      <c r="I678" s="282"/>
      <c r="J678" s="282"/>
    </row>
    <row r="679" spans="1:10" x14ac:dyDescent="0.35">
      <c r="A679" s="381">
        <v>42300</v>
      </c>
      <c r="B679" s="288">
        <v>0</v>
      </c>
      <c r="C679" s="295">
        <f t="shared" si="40"/>
        <v>0</v>
      </c>
      <c r="D679" s="382">
        <f t="shared" si="41"/>
        <v>17.150000000000016</v>
      </c>
      <c r="E679" s="383" t="str">
        <f t="shared" si="42"/>
        <v/>
      </c>
      <c r="F679" s="289">
        <f t="shared" si="43"/>
        <v>0</v>
      </c>
      <c r="G679" s="282"/>
      <c r="H679" s="282"/>
      <c r="I679" s="282"/>
      <c r="J679" s="282"/>
    </row>
    <row r="680" spans="1:10" x14ac:dyDescent="0.35">
      <c r="A680" s="381">
        <v>42301</v>
      </c>
      <c r="B680" s="288">
        <v>5.8</v>
      </c>
      <c r="C680" s="295">
        <f t="shared" si="40"/>
        <v>0.57999999999999996</v>
      </c>
      <c r="D680" s="382">
        <f t="shared" si="41"/>
        <v>17.280000000000015</v>
      </c>
      <c r="E680" s="383" t="str">
        <f t="shared" si="42"/>
        <v/>
      </c>
      <c r="F680" s="289">
        <f t="shared" si="43"/>
        <v>0</v>
      </c>
      <c r="G680" s="282"/>
      <c r="H680" s="282"/>
      <c r="I680" s="282"/>
      <c r="J680" s="282"/>
    </row>
    <row r="681" spans="1:10" x14ac:dyDescent="0.35">
      <c r="A681" s="381">
        <v>42302</v>
      </c>
      <c r="B681" s="288">
        <v>4</v>
      </c>
      <c r="C681" s="295">
        <f t="shared" si="40"/>
        <v>0.4</v>
      </c>
      <c r="D681" s="382">
        <f t="shared" si="41"/>
        <v>17.230000000000015</v>
      </c>
      <c r="E681" s="383" t="str">
        <f t="shared" si="42"/>
        <v/>
      </c>
      <c r="F681" s="289">
        <f t="shared" si="43"/>
        <v>0</v>
      </c>
      <c r="G681" s="282"/>
      <c r="H681" s="282"/>
      <c r="I681" s="282"/>
      <c r="J681" s="282"/>
    </row>
    <row r="682" spans="1:10" x14ac:dyDescent="0.35">
      <c r="A682" s="381">
        <v>42303</v>
      </c>
      <c r="B682" s="288">
        <v>0</v>
      </c>
      <c r="C682" s="295">
        <f t="shared" si="40"/>
        <v>0</v>
      </c>
      <c r="D682" s="382">
        <f t="shared" si="41"/>
        <v>16.780000000000015</v>
      </c>
      <c r="E682" s="383" t="str">
        <f t="shared" si="42"/>
        <v/>
      </c>
      <c r="F682" s="289">
        <f t="shared" si="43"/>
        <v>0</v>
      </c>
      <c r="G682" s="282"/>
      <c r="H682" s="282"/>
      <c r="I682" s="282"/>
      <c r="J682" s="282"/>
    </row>
    <row r="683" spans="1:10" x14ac:dyDescent="0.35">
      <c r="A683" s="381">
        <v>42304</v>
      </c>
      <c r="B683" s="288">
        <v>6.8</v>
      </c>
      <c r="C683" s="295">
        <f t="shared" si="40"/>
        <v>0.67999999999999994</v>
      </c>
      <c r="D683" s="382">
        <f t="shared" si="41"/>
        <v>17.010000000000016</v>
      </c>
      <c r="E683" s="383" t="str">
        <f t="shared" si="42"/>
        <v/>
      </c>
      <c r="F683" s="289">
        <f t="shared" si="43"/>
        <v>0</v>
      </c>
      <c r="G683" s="282"/>
      <c r="H683" s="282"/>
      <c r="I683" s="282"/>
      <c r="J683" s="282"/>
    </row>
    <row r="684" spans="1:10" x14ac:dyDescent="0.35">
      <c r="A684" s="381">
        <v>42305</v>
      </c>
      <c r="B684" s="288">
        <v>39</v>
      </c>
      <c r="C684" s="295">
        <f t="shared" si="40"/>
        <v>2.5</v>
      </c>
      <c r="D684" s="382">
        <f t="shared" si="41"/>
        <v>19.060000000000016</v>
      </c>
      <c r="E684" s="383" t="str">
        <f t="shared" si="42"/>
        <v/>
      </c>
      <c r="F684" s="289">
        <f t="shared" si="43"/>
        <v>0</v>
      </c>
      <c r="G684" s="282"/>
      <c r="H684" s="282"/>
      <c r="I684" s="282"/>
      <c r="J684" s="282"/>
    </row>
    <row r="685" spans="1:10" x14ac:dyDescent="0.35">
      <c r="A685" s="381">
        <v>42306</v>
      </c>
      <c r="B685" s="288">
        <v>40.6</v>
      </c>
      <c r="C685" s="295">
        <f t="shared" si="40"/>
        <v>2.5</v>
      </c>
      <c r="D685" s="382">
        <f t="shared" si="41"/>
        <v>21.110000000000017</v>
      </c>
      <c r="E685" s="383" t="str">
        <f t="shared" si="42"/>
        <v/>
      </c>
      <c r="F685" s="289">
        <f t="shared" si="43"/>
        <v>0</v>
      </c>
      <c r="G685" s="282"/>
      <c r="H685" s="282"/>
      <c r="I685" s="282"/>
      <c r="J685" s="282"/>
    </row>
    <row r="686" spans="1:10" x14ac:dyDescent="0.35">
      <c r="A686" s="381">
        <v>42307</v>
      </c>
      <c r="B686" s="288">
        <v>35.4</v>
      </c>
      <c r="C686" s="295">
        <f t="shared" si="40"/>
        <v>2.5</v>
      </c>
      <c r="D686" s="382">
        <f t="shared" si="41"/>
        <v>23.160000000000018</v>
      </c>
      <c r="E686" s="383" t="str">
        <f t="shared" si="42"/>
        <v/>
      </c>
      <c r="F686" s="289">
        <f t="shared" si="43"/>
        <v>0</v>
      </c>
      <c r="G686" s="282"/>
      <c r="H686" s="282"/>
      <c r="I686" s="282"/>
      <c r="J686" s="282"/>
    </row>
    <row r="687" spans="1:10" x14ac:dyDescent="0.35">
      <c r="A687" s="381">
        <v>42308</v>
      </c>
      <c r="B687" s="288">
        <v>21.2</v>
      </c>
      <c r="C687" s="295">
        <f t="shared" si="40"/>
        <v>2.12</v>
      </c>
      <c r="D687" s="382">
        <f t="shared" si="41"/>
        <v>24.83000000000002</v>
      </c>
      <c r="E687" s="383" t="str">
        <f t="shared" si="42"/>
        <v/>
      </c>
      <c r="F687" s="289">
        <f t="shared" si="43"/>
        <v>0</v>
      </c>
      <c r="G687" s="282"/>
      <c r="H687" s="282"/>
      <c r="I687" s="282"/>
      <c r="J687" s="282"/>
    </row>
    <row r="688" spans="1:10" x14ac:dyDescent="0.35">
      <c r="A688" s="381">
        <v>42309</v>
      </c>
      <c r="B688" s="288">
        <v>1.2</v>
      </c>
      <c r="C688" s="295">
        <f t="shared" si="40"/>
        <v>0.12</v>
      </c>
      <c r="D688" s="382">
        <f t="shared" si="41"/>
        <v>24.500000000000021</v>
      </c>
      <c r="E688" s="383" t="str">
        <f t="shared" si="42"/>
        <v/>
      </c>
      <c r="F688" s="289">
        <f t="shared" si="43"/>
        <v>0</v>
      </c>
      <c r="G688" s="282"/>
      <c r="H688" s="282"/>
      <c r="I688" s="282"/>
      <c r="J688" s="282"/>
    </row>
    <row r="689" spans="1:10" x14ac:dyDescent="0.35">
      <c r="A689" s="381">
        <v>42310</v>
      </c>
      <c r="B689" s="288">
        <v>0</v>
      </c>
      <c r="C689" s="295">
        <f t="shared" si="40"/>
        <v>0</v>
      </c>
      <c r="D689" s="382">
        <f t="shared" si="41"/>
        <v>24.050000000000022</v>
      </c>
      <c r="E689" s="383" t="str">
        <f t="shared" si="42"/>
        <v/>
      </c>
      <c r="F689" s="289">
        <f t="shared" si="43"/>
        <v>0</v>
      </c>
      <c r="G689" s="282"/>
      <c r="H689" s="282"/>
      <c r="I689" s="282"/>
      <c r="J689" s="282"/>
    </row>
    <row r="690" spans="1:10" x14ac:dyDescent="0.35">
      <c r="A690" s="381">
        <v>42311</v>
      </c>
      <c r="B690" s="288">
        <v>0</v>
      </c>
      <c r="C690" s="295">
        <f t="shared" si="40"/>
        <v>0</v>
      </c>
      <c r="D690" s="382">
        <f t="shared" si="41"/>
        <v>23.600000000000023</v>
      </c>
      <c r="E690" s="383" t="str">
        <f t="shared" si="42"/>
        <v/>
      </c>
      <c r="F690" s="289">
        <f t="shared" si="43"/>
        <v>0</v>
      </c>
      <c r="G690" s="282"/>
      <c r="H690" s="282"/>
      <c r="I690" s="282"/>
      <c r="J690" s="282"/>
    </row>
    <row r="691" spans="1:10" x14ac:dyDescent="0.35">
      <c r="A691" s="381">
        <v>42312</v>
      </c>
      <c r="B691" s="288">
        <v>3.4</v>
      </c>
      <c r="C691" s="295">
        <f t="shared" si="40"/>
        <v>0.33999999999999997</v>
      </c>
      <c r="D691" s="382">
        <f t="shared" si="41"/>
        <v>23.490000000000023</v>
      </c>
      <c r="E691" s="383" t="str">
        <f t="shared" si="42"/>
        <v/>
      </c>
      <c r="F691" s="289">
        <f t="shared" si="43"/>
        <v>0</v>
      </c>
      <c r="G691" s="282"/>
      <c r="H691" s="282"/>
      <c r="I691" s="282"/>
      <c r="J691" s="282"/>
    </row>
    <row r="692" spans="1:10" x14ac:dyDescent="0.35">
      <c r="A692" s="381">
        <v>42313</v>
      </c>
      <c r="B692" s="288">
        <v>6</v>
      </c>
      <c r="C692" s="295">
        <f t="shared" si="40"/>
        <v>0.6</v>
      </c>
      <c r="D692" s="382">
        <f t="shared" si="41"/>
        <v>23.640000000000025</v>
      </c>
      <c r="E692" s="383" t="str">
        <f t="shared" si="42"/>
        <v/>
      </c>
      <c r="F692" s="289">
        <f t="shared" si="43"/>
        <v>0</v>
      </c>
      <c r="G692" s="282"/>
      <c r="H692" s="282"/>
      <c r="I692" s="282"/>
      <c r="J692" s="282"/>
    </row>
    <row r="693" spans="1:10" x14ac:dyDescent="0.35">
      <c r="A693" s="381">
        <v>42314</v>
      </c>
      <c r="B693" s="288">
        <v>44.2</v>
      </c>
      <c r="C693" s="295">
        <f t="shared" si="40"/>
        <v>2.5</v>
      </c>
      <c r="D693" s="382">
        <f t="shared" si="41"/>
        <v>25.690000000000026</v>
      </c>
      <c r="E693" s="383" t="str">
        <f t="shared" si="42"/>
        <v/>
      </c>
      <c r="F693" s="289">
        <f t="shared" si="43"/>
        <v>0</v>
      </c>
      <c r="G693" s="282"/>
      <c r="H693" s="282"/>
      <c r="I693" s="282"/>
      <c r="J693" s="282"/>
    </row>
    <row r="694" spans="1:10" x14ac:dyDescent="0.35">
      <c r="A694" s="381">
        <v>42315</v>
      </c>
      <c r="B694" s="288">
        <v>2.2000000000000002</v>
      </c>
      <c r="C694" s="295">
        <f t="shared" si="40"/>
        <v>0.22</v>
      </c>
      <c r="D694" s="382">
        <f t="shared" si="41"/>
        <v>25.460000000000026</v>
      </c>
      <c r="E694" s="383" t="str">
        <f t="shared" si="42"/>
        <v/>
      </c>
      <c r="F694" s="289">
        <f t="shared" si="43"/>
        <v>0</v>
      </c>
      <c r="G694" s="282"/>
      <c r="H694" s="282"/>
      <c r="I694" s="282"/>
      <c r="J694" s="282"/>
    </row>
    <row r="695" spans="1:10" x14ac:dyDescent="0.35">
      <c r="A695" s="381">
        <v>42316</v>
      </c>
      <c r="B695" s="288">
        <v>1.6</v>
      </c>
      <c r="C695" s="295">
        <f t="shared" si="40"/>
        <v>0.16</v>
      </c>
      <c r="D695" s="382">
        <f t="shared" si="41"/>
        <v>25.170000000000027</v>
      </c>
      <c r="E695" s="383" t="str">
        <f t="shared" si="42"/>
        <v/>
      </c>
      <c r="F695" s="289">
        <f t="shared" si="43"/>
        <v>0</v>
      </c>
      <c r="G695" s="282"/>
      <c r="H695" s="282"/>
      <c r="I695" s="282"/>
      <c r="J695" s="282"/>
    </row>
    <row r="696" spans="1:10" x14ac:dyDescent="0.35">
      <c r="A696" s="381">
        <v>42317</v>
      </c>
      <c r="B696" s="288">
        <v>0</v>
      </c>
      <c r="C696" s="295">
        <f t="shared" si="40"/>
        <v>0</v>
      </c>
      <c r="D696" s="382">
        <f t="shared" si="41"/>
        <v>24.720000000000027</v>
      </c>
      <c r="E696" s="383" t="str">
        <f t="shared" si="42"/>
        <v/>
      </c>
      <c r="F696" s="289">
        <f t="shared" si="43"/>
        <v>0</v>
      </c>
      <c r="G696" s="282"/>
      <c r="H696" s="282"/>
      <c r="I696" s="282"/>
      <c r="J696" s="282"/>
    </row>
    <row r="697" spans="1:10" x14ac:dyDescent="0.35">
      <c r="A697" s="381">
        <v>42318</v>
      </c>
      <c r="B697" s="288">
        <v>20.5</v>
      </c>
      <c r="C697" s="295">
        <f t="shared" si="40"/>
        <v>2.0500000000000003</v>
      </c>
      <c r="D697" s="382">
        <f t="shared" si="41"/>
        <v>26.320000000000029</v>
      </c>
      <c r="E697" s="383" t="str">
        <f t="shared" si="42"/>
        <v/>
      </c>
      <c r="F697" s="289">
        <f t="shared" si="43"/>
        <v>0</v>
      </c>
      <c r="G697" s="282"/>
      <c r="H697" s="282"/>
      <c r="I697" s="282"/>
      <c r="J697" s="282"/>
    </row>
    <row r="698" spans="1:10" x14ac:dyDescent="0.35">
      <c r="A698" s="381">
        <v>42319</v>
      </c>
      <c r="B698" s="288">
        <v>18.8</v>
      </c>
      <c r="C698" s="295">
        <f t="shared" si="40"/>
        <v>1.8800000000000001</v>
      </c>
      <c r="D698" s="382">
        <f t="shared" si="41"/>
        <v>27.750000000000028</v>
      </c>
      <c r="E698" s="383" t="str">
        <f t="shared" si="42"/>
        <v/>
      </c>
      <c r="F698" s="289">
        <f t="shared" si="43"/>
        <v>0</v>
      </c>
      <c r="G698" s="282"/>
      <c r="H698" s="282"/>
      <c r="I698" s="282"/>
      <c r="J698" s="282"/>
    </row>
    <row r="699" spans="1:10" x14ac:dyDescent="0.35">
      <c r="A699" s="381">
        <v>42320</v>
      </c>
      <c r="B699" s="288">
        <v>59</v>
      </c>
      <c r="C699" s="295">
        <f t="shared" si="40"/>
        <v>2.5</v>
      </c>
      <c r="D699" s="382">
        <f t="shared" si="41"/>
        <v>29.800000000000029</v>
      </c>
      <c r="E699" s="383" t="str">
        <f t="shared" si="42"/>
        <v/>
      </c>
      <c r="F699" s="289">
        <f t="shared" si="43"/>
        <v>0</v>
      </c>
      <c r="G699" s="282"/>
      <c r="H699" s="282"/>
      <c r="I699" s="282"/>
      <c r="J699" s="282"/>
    </row>
    <row r="700" spans="1:10" x14ac:dyDescent="0.35">
      <c r="A700" s="381">
        <v>42321</v>
      </c>
      <c r="B700" s="288">
        <v>11.4</v>
      </c>
      <c r="C700" s="295">
        <f t="shared" si="40"/>
        <v>1.1400000000000001</v>
      </c>
      <c r="D700" s="382">
        <f t="shared" si="41"/>
        <v>30.49000000000003</v>
      </c>
      <c r="E700" s="383" t="str">
        <f t="shared" si="42"/>
        <v/>
      </c>
      <c r="F700" s="289">
        <f t="shared" si="43"/>
        <v>0</v>
      </c>
      <c r="G700" s="282"/>
      <c r="H700" s="282"/>
      <c r="I700" s="282"/>
      <c r="J700" s="282"/>
    </row>
    <row r="701" spans="1:10" x14ac:dyDescent="0.35">
      <c r="A701" s="381">
        <v>42322</v>
      </c>
      <c r="B701" s="288">
        <v>0.6</v>
      </c>
      <c r="C701" s="295">
        <f t="shared" si="40"/>
        <v>0.06</v>
      </c>
      <c r="D701" s="382">
        <f t="shared" si="41"/>
        <v>30.10000000000003</v>
      </c>
      <c r="E701" s="383" t="str">
        <f t="shared" si="42"/>
        <v/>
      </c>
      <c r="F701" s="289">
        <f t="shared" si="43"/>
        <v>0</v>
      </c>
      <c r="G701" s="282"/>
      <c r="H701" s="282"/>
      <c r="I701" s="282"/>
      <c r="J701" s="282"/>
    </row>
    <row r="702" spans="1:10" x14ac:dyDescent="0.35">
      <c r="A702" s="381">
        <v>42323</v>
      </c>
      <c r="B702" s="288">
        <v>6</v>
      </c>
      <c r="C702" s="295">
        <f t="shared" si="40"/>
        <v>0.6</v>
      </c>
      <c r="D702" s="382">
        <f t="shared" si="41"/>
        <v>30.250000000000032</v>
      </c>
      <c r="E702" s="383" t="str">
        <f t="shared" si="42"/>
        <v/>
      </c>
      <c r="F702" s="289">
        <f t="shared" si="43"/>
        <v>0</v>
      </c>
      <c r="G702" s="282"/>
      <c r="H702" s="282"/>
      <c r="I702" s="282"/>
      <c r="J702" s="282"/>
    </row>
    <row r="703" spans="1:10" x14ac:dyDescent="0.35">
      <c r="A703" s="381">
        <v>42324</v>
      </c>
      <c r="B703" s="288">
        <v>55.4</v>
      </c>
      <c r="C703" s="295">
        <f t="shared" si="40"/>
        <v>2.5</v>
      </c>
      <c r="D703" s="382">
        <f t="shared" si="41"/>
        <v>32.300000000000026</v>
      </c>
      <c r="E703" s="383" t="str">
        <f t="shared" si="42"/>
        <v/>
      </c>
      <c r="F703" s="289">
        <f t="shared" si="43"/>
        <v>0</v>
      </c>
      <c r="G703" s="282"/>
      <c r="H703" s="282"/>
      <c r="I703" s="282"/>
      <c r="J703" s="282"/>
    </row>
    <row r="704" spans="1:10" x14ac:dyDescent="0.35">
      <c r="A704" s="381">
        <v>42325</v>
      </c>
      <c r="B704" s="288">
        <v>6.2</v>
      </c>
      <c r="C704" s="295">
        <f t="shared" si="40"/>
        <v>0.62</v>
      </c>
      <c r="D704" s="382">
        <f t="shared" si="41"/>
        <v>32.47000000000002</v>
      </c>
      <c r="E704" s="383" t="str">
        <f t="shared" si="42"/>
        <v/>
      </c>
      <c r="F704" s="289">
        <f t="shared" si="43"/>
        <v>0</v>
      </c>
      <c r="G704" s="282"/>
      <c r="H704" s="282"/>
      <c r="I704" s="282"/>
      <c r="J704" s="282"/>
    </row>
    <row r="705" spans="1:10" x14ac:dyDescent="0.35">
      <c r="A705" s="381">
        <v>42326</v>
      </c>
      <c r="B705" s="288">
        <v>0</v>
      </c>
      <c r="C705" s="295">
        <f t="shared" si="40"/>
        <v>0</v>
      </c>
      <c r="D705" s="382">
        <f t="shared" si="41"/>
        <v>32.020000000000017</v>
      </c>
      <c r="E705" s="383" t="str">
        <f t="shared" si="42"/>
        <v/>
      </c>
      <c r="F705" s="289">
        <f t="shared" si="43"/>
        <v>0</v>
      </c>
      <c r="G705" s="282"/>
      <c r="H705" s="282"/>
      <c r="I705" s="282"/>
      <c r="J705" s="282"/>
    </row>
    <row r="706" spans="1:10" x14ac:dyDescent="0.35">
      <c r="A706" s="381">
        <v>42327</v>
      </c>
      <c r="B706" s="288">
        <v>0</v>
      </c>
      <c r="C706" s="295">
        <f t="shared" si="40"/>
        <v>0</v>
      </c>
      <c r="D706" s="382">
        <f t="shared" si="41"/>
        <v>31.570000000000018</v>
      </c>
      <c r="E706" s="383" t="str">
        <f t="shared" si="42"/>
        <v/>
      </c>
      <c r="F706" s="289">
        <f t="shared" si="43"/>
        <v>0</v>
      </c>
      <c r="G706" s="282"/>
      <c r="H706" s="282"/>
      <c r="I706" s="282"/>
      <c r="J706" s="282"/>
    </row>
    <row r="707" spans="1:10" x14ac:dyDescent="0.35">
      <c r="A707" s="381">
        <v>42328</v>
      </c>
      <c r="B707" s="288">
        <v>0</v>
      </c>
      <c r="C707" s="295">
        <f t="shared" si="40"/>
        <v>0</v>
      </c>
      <c r="D707" s="382">
        <f t="shared" si="41"/>
        <v>31.120000000000019</v>
      </c>
      <c r="E707" s="383" t="str">
        <f t="shared" si="42"/>
        <v/>
      </c>
      <c r="F707" s="289">
        <f t="shared" si="43"/>
        <v>0</v>
      </c>
      <c r="G707" s="282"/>
      <c r="H707" s="282"/>
      <c r="I707" s="282"/>
      <c r="J707" s="282"/>
    </row>
    <row r="708" spans="1:10" x14ac:dyDescent="0.35">
      <c r="A708" s="381">
        <v>42329</v>
      </c>
      <c r="B708" s="288">
        <v>0</v>
      </c>
      <c r="C708" s="295">
        <f t="shared" si="40"/>
        <v>0</v>
      </c>
      <c r="D708" s="382">
        <f t="shared" si="41"/>
        <v>30.670000000000019</v>
      </c>
      <c r="E708" s="383" t="str">
        <f t="shared" si="42"/>
        <v/>
      </c>
      <c r="F708" s="289">
        <f t="shared" si="43"/>
        <v>0</v>
      </c>
      <c r="G708" s="282"/>
      <c r="H708" s="282"/>
      <c r="I708" s="282"/>
      <c r="J708" s="282"/>
    </row>
    <row r="709" spans="1:10" x14ac:dyDescent="0.35">
      <c r="A709" s="381">
        <v>42330</v>
      </c>
      <c r="B709" s="288">
        <v>0</v>
      </c>
      <c r="C709" s="295">
        <f t="shared" si="40"/>
        <v>0</v>
      </c>
      <c r="D709" s="382">
        <f t="shared" si="41"/>
        <v>30.22000000000002</v>
      </c>
      <c r="E709" s="383" t="str">
        <f t="shared" si="42"/>
        <v/>
      </c>
      <c r="F709" s="289">
        <f t="shared" si="43"/>
        <v>0</v>
      </c>
      <c r="G709" s="282"/>
      <c r="H709" s="282"/>
      <c r="I709" s="282"/>
      <c r="J709" s="282"/>
    </row>
    <row r="710" spans="1:10" x14ac:dyDescent="0.35">
      <c r="A710" s="381">
        <v>42331</v>
      </c>
      <c r="B710" s="288">
        <v>0</v>
      </c>
      <c r="C710" s="295">
        <f t="shared" si="40"/>
        <v>0</v>
      </c>
      <c r="D710" s="382">
        <f t="shared" si="41"/>
        <v>29.770000000000021</v>
      </c>
      <c r="E710" s="383" t="str">
        <f t="shared" si="42"/>
        <v/>
      </c>
      <c r="F710" s="289">
        <f t="shared" si="43"/>
        <v>0</v>
      </c>
      <c r="G710" s="282"/>
      <c r="H710" s="282"/>
      <c r="I710" s="282"/>
      <c r="J710" s="282"/>
    </row>
    <row r="711" spans="1:10" x14ac:dyDescent="0.35">
      <c r="A711" s="381">
        <v>42332</v>
      </c>
      <c r="B711" s="288">
        <v>0</v>
      </c>
      <c r="C711" s="295">
        <f t="shared" si="40"/>
        <v>0</v>
      </c>
      <c r="D711" s="382">
        <f t="shared" si="41"/>
        <v>29.320000000000022</v>
      </c>
      <c r="E711" s="383" t="str">
        <f t="shared" si="42"/>
        <v/>
      </c>
      <c r="F711" s="289">
        <f t="shared" si="43"/>
        <v>0</v>
      </c>
      <c r="G711" s="282"/>
      <c r="H711" s="282"/>
      <c r="I711" s="282"/>
      <c r="J711" s="282"/>
    </row>
    <row r="712" spans="1:10" x14ac:dyDescent="0.35">
      <c r="A712" s="381">
        <v>42333</v>
      </c>
      <c r="B712" s="288">
        <v>0</v>
      </c>
      <c r="C712" s="295">
        <f t="shared" si="40"/>
        <v>0</v>
      </c>
      <c r="D712" s="382">
        <f t="shared" si="41"/>
        <v>28.870000000000022</v>
      </c>
      <c r="E712" s="383" t="str">
        <f t="shared" si="42"/>
        <v/>
      </c>
      <c r="F712" s="289">
        <f t="shared" si="43"/>
        <v>0</v>
      </c>
      <c r="G712" s="282"/>
      <c r="H712" s="282"/>
      <c r="I712" s="282"/>
      <c r="J712" s="282"/>
    </row>
    <row r="713" spans="1:10" x14ac:dyDescent="0.35">
      <c r="A713" s="381">
        <v>42334</v>
      </c>
      <c r="B713" s="288">
        <v>0</v>
      </c>
      <c r="C713" s="295">
        <f t="shared" si="40"/>
        <v>0</v>
      </c>
      <c r="D713" s="382">
        <f t="shared" si="41"/>
        <v>28.420000000000023</v>
      </c>
      <c r="E713" s="383" t="str">
        <f t="shared" si="42"/>
        <v/>
      </c>
      <c r="F713" s="289">
        <f t="shared" si="43"/>
        <v>0</v>
      </c>
      <c r="G713" s="282"/>
      <c r="H713" s="282"/>
      <c r="I713" s="282"/>
      <c r="J713" s="282"/>
    </row>
    <row r="714" spans="1:10" x14ac:dyDescent="0.35">
      <c r="A714" s="381">
        <v>42335</v>
      </c>
      <c r="B714" s="288">
        <v>0</v>
      </c>
      <c r="C714" s="295">
        <f t="shared" si="40"/>
        <v>0</v>
      </c>
      <c r="D714" s="382">
        <f t="shared" si="41"/>
        <v>27.970000000000024</v>
      </c>
      <c r="E714" s="383" t="str">
        <f t="shared" si="42"/>
        <v/>
      </c>
      <c r="F714" s="289">
        <f t="shared" si="43"/>
        <v>0</v>
      </c>
      <c r="G714" s="282"/>
      <c r="H714" s="282"/>
      <c r="I714" s="282"/>
      <c r="J714" s="282"/>
    </row>
    <row r="715" spans="1:10" x14ac:dyDescent="0.35">
      <c r="A715" s="381">
        <v>42336</v>
      </c>
      <c r="B715" s="288">
        <v>0</v>
      </c>
      <c r="C715" s="295">
        <f t="shared" si="40"/>
        <v>0</v>
      </c>
      <c r="D715" s="382">
        <f t="shared" si="41"/>
        <v>27.520000000000024</v>
      </c>
      <c r="E715" s="383" t="str">
        <f t="shared" si="42"/>
        <v/>
      </c>
      <c r="F715" s="289">
        <f t="shared" si="43"/>
        <v>0</v>
      </c>
      <c r="G715" s="282"/>
      <c r="H715" s="282"/>
      <c r="I715" s="282"/>
      <c r="J715" s="282"/>
    </row>
    <row r="716" spans="1:10" x14ac:dyDescent="0.35">
      <c r="A716" s="381">
        <v>42337</v>
      </c>
      <c r="B716" s="288">
        <v>0</v>
      </c>
      <c r="C716" s="295">
        <f t="shared" si="40"/>
        <v>0</v>
      </c>
      <c r="D716" s="382">
        <f t="shared" si="41"/>
        <v>27.070000000000025</v>
      </c>
      <c r="E716" s="383" t="str">
        <f t="shared" si="42"/>
        <v/>
      </c>
      <c r="F716" s="289">
        <f t="shared" si="43"/>
        <v>0</v>
      </c>
      <c r="G716" s="282"/>
      <c r="H716" s="282"/>
      <c r="I716" s="282"/>
      <c r="J716" s="282"/>
    </row>
    <row r="717" spans="1:10" x14ac:dyDescent="0.35">
      <c r="A717" s="381">
        <v>42338</v>
      </c>
      <c r="B717" s="288">
        <v>13</v>
      </c>
      <c r="C717" s="295">
        <f t="shared" si="40"/>
        <v>1.3</v>
      </c>
      <c r="D717" s="382">
        <f t="shared" si="41"/>
        <v>27.920000000000027</v>
      </c>
      <c r="E717" s="383" t="str">
        <f t="shared" si="42"/>
        <v/>
      </c>
      <c r="F717" s="289">
        <f t="shared" si="43"/>
        <v>0</v>
      </c>
      <c r="G717" s="282"/>
      <c r="H717" s="282"/>
      <c r="I717" s="282"/>
      <c r="J717" s="282"/>
    </row>
    <row r="718" spans="1:10" x14ac:dyDescent="0.35">
      <c r="A718" s="381">
        <v>42339</v>
      </c>
      <c r="B718" s="288">
        <v>34.6</v>
      </c>
      <c r="C718" s="295">
        <f t="shared" si="40"/>
        <v>2.5</v>
      </c>
      <c r="D718" s="382">
        <f t="shared" si="41"/>
        <v>29.970000000000027</v>
      </c>
      <c r="E718" s="383" t="str">
        <f t="shared" si="42"/>
        <v/>
      </c>
      <c r="F718" s="289">
        <f t="shared" si="43"/>
        <v>0</v>
      </c>
      <c r="G718" s="282"/>
      <c r="H718" s="282"/>
      <c r="I718" s="282"/>
      <c r="J718" s="282"/>
    </row>
    <row r="719" spans="1:10" x14ac:dyDescent="0.35">
      <c r="A719" s="381">
        <v>42340</v>
      </c>
      <c r="B719" s="288">
        <v>27.4</v>
      </c>
      <c r="C719" s="295">
        <f t="shared" si="40"/>
        <v>2.5</v>
      </c>
      <c r="D719" s="382">
        <f t="shared" si="41"/>
        <v>32.020000000000024</v>
      </c>
      <c r="E719" s="383" t="str">
        <f t="shared" si="42"/>
        <v/>
      </c>
      <c r="F719" s="289">
        <f t="shared" si="43"/>
        <v>0</v>
      </c>
      <c r="G719" s="282"/>
      <c r="H719" s="282"/>
      <c r="I719" s="282"/>
      <c r="J719" s="282"/>
    </row>
    <row r="720" spans="1:10" x14ac:dyDescent="0.35">
      <c r="A720" s="381">
        <v>42341</v>
      </c>
      <c r="B720" s="288">
        <v>32.6</v>
      </c>
      <c r="C720" s="295">
        <f t="shared" si="40"/>
        <v>2.5</v>
      </c>
      <c r="D720" s="382">
        <f t="shared" si="41"/>
        <v>34.070000000000022</v>
      </c>
      <c r="E720" s="383" t="str">
        <f t="shared" si="42"/>
        <v/>
      </c>
      <c r="F720" s="289">
        <f t="shared" si="43"/>
        <v>0</v>
      </c>
      <c r="G720" s="282"/>
      <c r="H720" s="282"/>
      <c r="I720" s="282"/>
      <c r="J720" s="282"/>
    </row>
    <row r="721" spans="1:10" x14ac:dyDescent="0.35">
      <c r="A721" s="381">
        <v>42342</v>
      </c>
      <c r="B721" s="288">
        <v>27.2</v>
      </c>
      <c r="C721" s="295">
        <f t="shared" si="40"/>
        <v>2.5</v>
      </c>
      <c r="D721" s="382">
        <f t="shared" si="41"/>
        <v>35</v>
      </c>
      <c r="E721" s="383" t="str">
        <f t="shared" si="42"/>
        <v/>
      </c>
      <c r="F721" s="289">
        <f t="shared" si="43"/>
        <v>0</v>
      </c>
      <c r="G721" s="282"/>
      <c r="H721" s="282"/>
      <c r="I721" s="282"/>
      <c r="J721" s="282"/>
    </row>
    <row r="722" spans="1:10" x14ac:dyDescent="0.35">
      <c r="A722" s="381">
        <v>42343</v>
      </c>
      <c r="B722" s="288">
        <v>33.799999999999997</v>
      </c>
      <c r="C722" s="295">
        <f t="shared" si="40"/>
        <v>2.5</v>
      </c>
      <c r="D722" s="382">
        <f t="shared" si="41"/>
        <v>35</v>
      </c>
      <c r="E722" s="383" t="str">
        <f t="shared" si="42"/>
        <v/>
      </c>
      <c r="F722" s="289">
        <f t="shared" si="43"/>
        <v>0</v>
      </c>
      <c r="G722" s="282"/>
      <c r="H722" s="282"/>
      <c r="I722" s="282"/>
      <c r="J722" s="282"/>
    </row>
    <row r="723" spans="1:10" x14ac:dyDescent="0.35">
      <c r="A723" s="381">
        <v>42344</v>
      </c>
      <c r="B723" s="288">
        <v>22.4</v>
      </c>
      <c r="C723" s="295">
        <f t="shared" si="40"/>
        <v>2.2399999999999998</v>
      </c>
      <c r="D723" s="382">
        <f t="shared" si="41"/>
        <v>35</v>
      </c>
      <c r="E723" s="383" t="str">
        <f t="shared" si="42"/>
        <v/>
      </c>
      <c r="F723" s="289">
        <f t="shared" si="43"/>
        <v>0</v>
      </c>
      <c r="G723" s="282"/>
      <c r="H723" s="282"/>
      <c r="I723" s="282"/>
      <c r="J723" s="282"/>
    </row>
    <row r="724" spans="1:10" x14ac:dyDescent="0.35">
      <c r="A724" s="381">
        <v>42345</v>
      </c>
      <c r="B724" s="288">
        <v>37.200000000000003</v>
      </c>
      <c r="C724" s="295">
        <f t="shared" ref="C724:C748" si="44">IF((B724/1000)*$B$2&gt;$B$3,$B$3,(B724/1000)*$B$2)</f>
        <v>2.5</v>
      </c>
      <c r="D724" s="382">
        <f t="shared" ref="D724:D787" si="45">IF(A723&gt;=DATEVALUE("2014/02/01"),MAX(MIN(D723+C724-($B$6/1000),$B$4),0),MAX(MIN(D723+C724,$B$4)))</f>
        <v>35</v>
      </c>
      <c r="E724" s="383" t="str">
        <f t="shared" ref="E724:E748" si="46">IF(D724=0,1,"")</f>
        <v/>
      </c>
      <c r="F724" s="289">
        <f t="shared" ref="F724:F748" si="47">IF(D724=0,1,0)</f>
        <v>0</v>
      </c>
      <c r="G724" s="282"/>
      <c r="H724" s="282"/>
      <c r="I724" s="282"/>
      <c r="J724" s="282"/>
    </row>
    <row r="725" spans="1:10" x14ac:dyDescent="0.35">
      <c r="A725" s="381">
        <v>42346</v>
      </c>
      <c r="B725" s="288">
        <v>27</v>
      </c>
      <c r="C725" s="295">
        <f t="shared" si="44"/>
        <v>2.5</v>
      </c>
      <c r="D725" s="382">
        <f t="shared" si="45"/>
        <v>35</v>
      </c>
      <c r="E725" s="383" t="str">
        <f t="shared" si="46"/>
        <v/>
      </c>
      <c r="F725" s="289">
        <f t="shared" si="47"/>
        <v>0</v>
      </c>
      <c r="G725" s="282"/>
      <c r="H725" s="282"/>
      <c r="I725" s="282"/>
      <c r="J725" s="282"/>
    </row>
    <row r="726" spans="1:10" x14ac:dyDescent="0.35">
      <c r="A726" s="381">
        <v>42347</v>
      </c>
      <c r="B726" s="288">
        <v>4.8</v>
      </c>
      <c r="C726" s="295">
        <f t="shared" si="44"/>
        <v>0.48</v>
      </c>
      <c r="D726" s="382">
        <f t="shared" si="45"/>
        <v>35</v>
      </c>
      <c r="E726" s="383" t="str">
        <f t="shared" si="46"/>
        <v/>
      </c>
      <c r="F726" s="289">
        <f t="shared" si="47"/>
        <v>0</v>
      </c>
      <c r="G726" s="282"/>
      <c r="H726" s="282"/>
      <c r="I726" s="282"/>
      <c r="J726" s="282"/>
    </row>
    <row r="727" spans="1:10" x14ac:dyDescent="0.35">
      <c r="A727" s="381">
        <v>42348</v>
      </c>
      <c r="B727" s="288">
        <v>12.2</v>
      </c>
      <c r="C727" s="295">
        <f t="shared" si="44"/>
        <v>1.22</v>
      </c>
      <c r="D727" s="382">
        <f t="shared" si="45"/>
        <v>35</v>
      </c>
      <c r="E727" s="383" t="str">
        <f t="shared" si="46"/>
        <v/>
      </c>
      <c r="F727" s="289">
        <f t="shared" si="47"/>
        <v>0</v>
      </c>
      <c r="G727" s="282"/>
      <c r="H727" s="282"/>
      <c r="I727" s="282"/>
      <c r="J727" s="282"/>
    </row>
    <row r="728" spans="1:10" x14ac:dyDescent="0.35">
      <c r="A728" s="381">
        <v>42349</v>
      </c>
      <c r="B728" s="288">
        <v>3.4</v>
      </c>
      <c r="C728" s="295">
        <f t="shared" si="44"/>
        <v>0.33999999999999997</v>
      </c>
      <c r="D728" s="382">
        <f t="shared" si="45"/>
        <v>34.89</v>
      </c>
      <c r="E728" s="383" t="str">
        <f t="shared" si="46"/>
        <v/>
      </c>
      <c r="F728" s="289">
        <f t="shared" si="47"/>
        <v>0</v>
      </c>
      <c r="G728" s="282"/>
      <c r="H728" s="282"/>
      <c r="I728" s="282"/>
      <c r="J728" s="282"/>
    </row>
    <row r="729" spans="1:10" x14ac:dyDescent="0.35">
      <c r="A729" s="381">
        <v>42350</v>
      </c>
      <c r="B729" s="288">
        <v>23.8</v>
      </c>
      <c r="C729" s="295">
        <f t="shared" si="44"/>
        <v>2.3800000000000003</v>
      </c>
      <c r="D729" s="382">
        <f t="shared" si="45"/>
        <v>35</v>
      </c>
      <c r="E729" s="383" t="str">
        <f t="shared" si="46"/>
        <v/>
      </c>
      <c r="F729" s="289">
        <f t="shared" si="47"/>
        <v>0</v>
      </c>
      <c r="G729" s="282"/>
      <c r="H729" s="282"/>
      <c r="I729" s="282"/>
      <c r="J729" s="282"/>
    </row>
    <row r="730" spans="1:10" x14ac:dyDescent="0.35">
      <c r="A730" s="381">
        <v>42351</v>
      </c>
      <c r="B730" s="288">
        <v>0</v>
      </c>
      <c r="C730" s="295">
        <f t="shared" si="44"/>
        <v>0</v>
      </c>
      <c r="D730" s="382">
        <f t="shared" si="45"/>
        <v>34.549999999999997</v>
      </c>
      <c r="E730" s="383" t="str">
        <f t="shared" si="46"/>
        <v/>
      </c>
      <c r="F730" s="289">
        <f t="shared" si="47"/>
        <v>0</v>
      </c>
      <c r="G730" s="282"/>
      <c r="H730" s="282"/>
      <c r="I730" s="282"/>
      <c r="J730" s="282"/>
    </row>
    <row r="731" spans="1:10" x14ac:dyDescent="0.35">
      <c r="A731" s="381">
        <v>42352</v>
      </c>
      <c r="B731" s="288">
        <v>2.4</v>
      </c>
      <c r="C731" s="295">
        <f t="shared" si="44"/>
        <v>0.24</v>
      </c>
      <c r="D731" s="382">
        <f t="shared" si="45"/>
        <v>34.339999999999996</v>
      </c>
      <c r="E731" s="383" t="str">
        <f t="shared" si="46"/>
        <v/>
      </c>
      <c r="F731" s="289">
        <f t="shared" si="47"/>
        <v>0</v>
      </c>
      <c r="G731" s="282"/>
      <c r="H731" s="282"/>
      <c r="I731" s="282"/>
      <c r="J731" s="282"/>
    </row>
    <row r="732" spans="1:10" x14ac:dyDescent="0.35">
      <c r="A732" s="381">
        <v>42353</v>
      </c>
      <c r="B732" s="288">
        <v>3</v>
      </c>
      <c r="C732" s="295">
        <f t="shared" si="44"/>
        <v>0.3</v>
      </c>
      <c r="D732" s="382">
        <f t="shared" si="45"/>
        <v>34.189999999999991</v>
      </c>
      <c r="E732" s="383" t="str">
        <f t="shared" si="46"/>
        <v/>
      </c>
      <c r="F732" s="289">
        <f t="shared" si="47"/>
        <v>0</v>
      </c>
      <c r="G732" s="282"/>
      <c r="H732" s="282"/>
      <c r="I732" s="282"/>
      <c r="J732" s="282"/>
    </row>
    <row r="733" spans="1:10" x14ac:dyDescent="0.35">
      <c r="A733" s="381">
        <v>42354</v>
      </c>
      <c r="B733" s="288">
        <v>2.2000000000000002</v>
      </c>
      <c r="C733" s="295">
        <f t="shared" si="44"/>
        <v>0.22</v>
      </c>
      <c r="D733" s="382">
        <f t="shared" si="45"/>
        <v>33.959999999999987</v>
      </c>
      <c r="E733" s="383" t="str">
        <f t="shared" si="46"/>
        <v/>
      </c>
      <c r="F733" s="289">
        <f t="shared" si="47"/>
        <v>0</v>
      </c>
      <c r="G733" s="282"/>
      <c r="H733" s="282"/>
      <c r="I733" s="282"/>
      <c r="J733" s="282"/>
    </row>
    <row r="734" spans="1:10" x14ac:dyDescent="0.35">
      <c r="A734" s="381">
        <v>42355</v>
      </c>
      <c r="B734" s="288">
        <v>21.8</v>
      </c>
      <c r="C734" s="295">
        <f t="shared" si="44"/>
        <v>2.1800000000000002</v>
      </c>
      <c r="D734" s="382">
        <f t="shared" si="45"/>
        <v>35</v>
      </c>
      <c r="E734" s="383" t="str">
        <f t="shared" si="46"/>
        <v/>
      </c>
      <c r="F734" s="289">
        <f t="shared" si="47"/>
        <v>0</v>
      </c>
      <c r="G734" s="282"/>
      <c r="H734" s="282"/>
      <c r="I734" s="282"/>
      <c r="J734" s="282"/>
    </row>
    <row r="735" spans="1:10" x14ac:dyDescent="0.35">
      <c r="A735" s="381">
        <v>42356</v>
      </c>
      <c r="B735" s="288">
        <v>25.5</v>
      </c>
      <c r="C735" s="295">
        <f t="shared" si="44"/>
        <v>2.5</v>
      </c>
      <c r="D735" s="382">
        <f t="shared" si="45"/>
        <v>35</v>
      </c>
      <c r="E735" s="383" t="str">
        <f t="shared" si="46"/>
        <v/>
      </c>
      <c r="F735" s="289">
        <f t="shared" si="47"/>
        <v>0</v>
      </c>
      <c r="G735" s="282"/>
      <c r="H735" s="282"/>
      <c r="I735" s="282"/>
      <c r="J735" s="282"/>
    </row>
    <row r="736" spans="1:10" x14ac:dyDescent="0.35">
      <c r="A736" s="381">
        <v>42357</v>
      </c>
      <c r="B736" s="288">
        <v>31.8</v>
      </c>
      <c r="C736" s="295">
        <f t="shared" si="44"/>
        <v>2.5</v>
      </c>
      <c r="D736" s="382">
        <f t="shared" si="45"/>
        <v>35</v>
      </c>
      <c r="E736" s="383" t="str">
        <f t="shared" si="46"/>
        <v/>
      </c>
      <c r="F736" s="289">
        <f t="shared" si="47"/>
        <v>0</v>
      </c>
      <c r="G736" s="282"/>
      <c r="H736" s="282"/>
      <c r="I736" s="282"/>
      <c r="J736" s="282"/>
    </row>
    <row r="737" spans="1:10" x14ac:dyDescent="0.35">
      <c r="A737" s="381">
        <v>42358</v>
      </c>
      <c r="B737" s="288">
        <v>22.6</v>
      </c>
      <c r="C737" s="295">
        <f t="shared" si="44"/>
        <v>2.2600000000000002</v>
      </c>
      <c r="D737" s="382">
        <f t="shared" si="45"/>
        <v>35</v>
      </c>
      <c r="E737" s="383" t="str">
        <f t="shared" si="46"/>
        <v/>
      </c>
      <c r="F737" s="289">
        <f t="shared" si="47"/>
        <v>0</v>
      </c>
      <c r="G737" s="282"/>
      <c r="H737" s="282"/>
      <c r="I737" s="282"/>
      <c r="J737" s="282"/>
    </row>
    <row r="738" spans="1:10" x14ac:dyDescent="0.35">
      <c r="A738" s="381">
        <v>42359</v>
      </c>
      <c r="B738" s="288">
        <v>9</v>
      </c>
      <c r="C738" s="295">
        <f t="shared" si="44"/>
        <v>0.89999999999999991</v>
      </c>
      <c r="D738" s="382">
        <f t="shared" si="45"/>
        <v>35</v>
      </c>
      <c r="E738" s="383" t="str">
        <f t="shared" si="46"/>
        <v/>
      </c>
      <c r="F738" s="289">
        <f t="shared" si="47"/>
        <v>0</v>
      </c>
      <c r="G738" s="282"/>
      <c r="H738" s="282"/>
      <c r="I738" s="282"/>
      <c r="J738" s="282"/>
    </row>
    <row r="739" spans="1:10" x14ac:dyDescent="0.35">
      <c r="A739" s="381">
        <v>42360</v>
      </c>
      <c r="B739" s="288">
        <v>35.799999999999997</v>
      </c>
      <c r="C739" s="295">
        <f t="shared" si="44"/>
        <v>2.5</v>
      </c>
      <c r="D739" s="382">
        <f t="shared" si="45"/>
        <v>35</v>
      </c>
      <c r="E739" s="383" t="str">
        <f t="shared" si="46"/>
        <v/>
      </c>
      <c r="F739" s="289">
        <f t="shared" si="47"/>
        <v>0</v>
      </c>
      <c r="G739" s="282"/>
      <c r="H739" s="282"/>
      <c r="I739" s="282"/>
      <c r="J739" s="282"/>
    </row>
    <row r="740" spans="1:10" x14ac:dyDescent="0.35">
      <c r="A740" s="381">
        <v>42361</v>
      </c>
      <c r="B740" s="288">
        <v>9.4</v>
      </c>
      <c r="C740" s="295">
        <f t="shared" si="44"/>
        <v>0.94000000000000006</v>
      </c>
      <c r="D740" s="382">
        <f t="shared" si="45"/>
        <v>35</v>
      </c>
      <c r="E740" s="383" t="str">
        <f t="shared" si="46"/>
        <v/>
      </c>
      <c r="F740" s="289">
        <f t="shared" si="47"/>
        <v>0</v>
      </c>
      <c r="G740" s="282"/>
      <c r="H740" s="282"/>
      <c r="I740" s="282"/>
      <c r="J740" s="282"/>
    </row>
    <row r="741" spans="1:10" x14ac:dyDescent="0.35">
      <c r="A741" s="381">
        <v>42362</v>
      </c>
      <c r="B741" s="288">
        <v>0</v>
      </c>
      <c r="C741" s="295">
        <f t="shared" si="44"/>
        <v>0</v>
      </c>
      <c r="D741" s="382">
        <f t="shared" si="45"/>
        <v>34.549999999999997</v>
      </c>
      <c r="E741" s="383" t="str">
        <f t="shared" si="46"/>
        <v/>
      </c>
      <c r="F741" s="289">
        <f t="shared" si="47"/>
        <v>0</v>
      </c>
      <c r="G741" s="282"/>
      <c r="H741" s="282"/>
      <c r="I741" s="282"/>
      <c r="J741" s="282"/>
    </row>
    <row r="742" spans="1:10" x14ac:dyDescent="0.35">
      <c r="A742" s="381">
        <v>42363</v>
      </c>
      <c r="B742" s="288">
        <v>0</v>
      </c>
      <c r="C742" s="295">
        <f t="shared" si="44"/>
        <v>0</v>
      </c>
      <c r="D742" s="382">
        <f t="shared" si="45"/>
        <v>34.099999999999994</v>
      </c>
      <c r="E742" s="383" t="str">
        <f t="shared" si="46"/>
        <v/>
      </c>
      <c r="F742" s="289">
        <f t="shared" si="47"/>
        <v>0</v>
      </c>
      <c r="G742" s="282"/>
      <c r="H742" s="282"/>
      <c r="I742" s="282"/>
      <c r="J742" s="282"/>
    </row>
    <row r="743" spans="1:10" x14ac:dyDescent="0.35">
      <c r="A743" s="381">
        <v>42364</v>
      </c>
      <c r="B743" s="288">
        <v>26.2</v>
      </c>
      <c r="C743" s="295">
        <f t="shared" si="44"/>
        <v>2.5</v>
      </c>
      <c r="D743" s="382">
        <f t="shared" si="45"/>
        <v>35</v>
      </c>
      <c r="E743" s="383" t="str">
        <f t="shared" si="46"/>
        <v/>
      </c>
      <c r="F743" s="289">
        <f t="shared" si="47"/>
        <v>0</v>
      </c>
      <c r="G743" s="282"/>
      <c r="H743" s="282"/>
      <c r="I743" s="282"/>
      <c r="J743" s="282"/>
    </row>
    <row r="744" spans="1:10" x14ac:dyDescent="0.35">
      <c r="A744" s="381">
        <v>42365</v>
      </c>
      <c r="B744" s="288">
        <v>1.6</v>
      </c>
      <c r="C744" s="295">
        <f t="shared" si="44"/>
        <v>0.16</v>
      </c>
      <c r="D744" s="382">
        <f t="shared" si="45"/>
        <v>34.709999999999994</v>
      </c>
      <c r="E744" s="383" t="str">
        <f t="shared" si="46"/>
        <v/>
      </c>
      <c r="F744" s="289">
        <f t="shared" si="47"/>
        <v>0</v>
      </c>
      <c r="G744" s="282"/>
      <c r="H744" s="282"/>
      <c r="I744" s="282"/>
      <c r="J744" s="282"/>
    </row>
    <row r="745" spans="1:10" x14ac:dyDescent="0.35">
      <c r="A745" s="381">
        <v>42366</v>
      </c>
      <c r="B745" s="288">
        <v>0.2</v>
      </c>
      <c r="C745" s="295">
        <f t="shared" si="44"/>
        <v>0.02</v>
      </c>
      <c r="D745" s="382">
        <f t="shared" si="45"/>
        <v>34.279999999999994</v>
      </c>
      <c r="E745" s="383" t="str">
        <f t="shared" si="46"/>
        <v/>
      </c>
      <c r="F745" s="289">
        <f t="shared" si="47"/>
        <v>0</v>
      </c>
      <c r="G745" s="282"/>
      <c r="H745" s="282"/>
      <c r="I745" s="282"/>
      <c r="J745" s="282"/>
    </row>
    <row r="746" spans="1:10" x14ac:dyDescent="0.35">
      <c r="A746" s="381">
        <v>42367</v>
      </c>
      <c r="B746" s="288">
        <v>0</v>
      </c>
      <c r="C746" s="295">
        <f t="shared" si="44"/>
        <v>0</v>
      </c>
      <c r="D746" s="382">
        <f t="shared" si="45"/>
        <v>33.829999999999991</v>
      </c>
      <c r="E746" s="383" t="str">
        <f t="shared" si="46"/>
        <v/>
      </c>
      <c r="F746" s="289">
        <f t="shared" si="47"/>
        <v>0</v>
      </c>
      <c r="G746" s="282"/>
      <c r="H746" s="282"/>
      <c r="I746" s="282"/>
      <c r="J746" s="282"/>
    </row>
    <row r="747" spans="1:10" x14ac:dyDescent="0.35">
      <c r="A747" s="381">
        <v>42368</v>
      </c>
      <c r="B747" s="288">
        <v>0</v>
      </c>
      <c r="C747" s="295">
        <f t="shared" si="44"/>
        <v>0</v>
      </c>
      <c r="D747" s="382">
        <f t="shared" si="45"/>
        <v>33.379999999999988</v>
      </c>
      <c r="E747" s="383" t="str">
        <f t="shared" si="46"/>
        <v/>
      </c>
      <c r="F747" s="289">
        <f t="shared" si="47"/>
        <v>0</v>
      </c>
      <c r="G747" s="282"/>
      <c r="H747" s="282"/>
      <c r="I747" s="282"/>
      <c r="J747" s="282"/>
    </row>
    <row r="748" spans="1:10" x14ac:dyDescent="0.35">
      <c r="A748" s="384">
        <v>42369</v>
      </c>
      <c r="B748" s="290">
        <v>0</v>
      </c>
      <c r="C748" s="296">
        <f t="shared" si="44"/>
        <v>0</v>
      </c>
      <c r="D748" s="385">
        <f t="shared" si="45"/>
        <v>32.929999999999986</v>
      </c>
      <c r="E748" s="386" t="str">
        <f t="shared" si="46"/>
        <v/>
      </c>
      <c r="F748" s="292">
        <f t="shared" si="47"/>
        <v>0</v>
      </c>
      <c r="G748" s="282"/>
      <c r="H748" s="282"/>
      <c r="I748" s="282"/>
      <c r="J748" s="28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DD99-DDA7-4392-865E-4FAE2A54CFF9}">
  <dimension ref="B2:G30"/>
  <sheetViews>
    <sheetView zoomScale="115" workbookViewId="0">
      <selection activeCell="K9" sqref="K9"/>
    </sheetView>
  </sheetViews>
  <sheetFormatPr defaultRowHeight="14.5" x14ac:dyDescent="0.35"/>
  <cols>
    <col min="1" max="1" width="11.54296875" customWidth="1"/>
    <col min="2" max="2" width="18.81640625" bestFit="1" customWidth="1"/>
    <col min="3" max="3" width="11.81640625" bestFit="1" customWidth="1"/>
    <col min="5" max="6" width="19.7265625" bestFit="1" customWidth="1"/>
    <col min="7" max="7" width="11.81640625" bestFit="1" customWidth="1"/>
  </cols>
  <sheetData>
    <row r="2" spans="2:7" x14ac:dyDescent="0.35">
      <c r="B2" s="331" t="s">
        <v>237</v>
      </c>
    </row>
    <row r="3" spans="2:7" x14ac:dyDescent="0.35">
      <c r="B3" s="348" t="s">
        <v>239</v>
      </c>
      <c r="C3" s="346">
        <f>'Weather Data - 2014-2015'!B11</f>
        <v>350</v>
      </c>
    </row>
    <row r="4" spans="2:7" x14ac:dyDescent="0.35">
      <c r="B4" s="336" t="s">
        <v>240</v>
      </c>
      <c r="C4" s="334">
        <f>'Weather Data - 2014-2015'!B12</f>
        <v>9625</v>
      </c>
      <c r="F4" s="355" t="s">
        <v>254</v>
      </c>
      <c r="G4" s="361" t="s">
        <v>59</v>
      </c>
    </row>
    <row r="5" spans="2:7" x14ac:dyDescent="0.35">
      <c r="B5" s="336" t="s">
        <v>241</v>
      </c>
      <c r="C5" s="334">
        <f>'Weather Data - 2014-2015'!B13</f>
        <v>900</v>
      </c>
      <c r="E5" s="355" t="s">
        <v>255</v>
      </c>
      <c r="F5" s="359">
        <v>0.01</v>
      </c>
      <c r="G5" s="358">
        <v>130000</v>
      </c>
    </row>
    <row r="6" spans="2:7" x14ac:dyDescent="0.35">
      <c r="B6" s="332" t="s">
        <v>243</v>
      </c>
      <c r="C6" s="357">
        <f>'Weather Data - 2014-2015'!B14</f>
        <v>1875</v>
      </c>
      <c r="E6" s="356" t="s">
        <v>255</v>
      </c>
      <c r="F6" s="360">
        <v>0.99</v>
      </c>
      <c r="G6" s="354">
        <v>25000</v>
      </c>
    </row>
    <row r="7" spans="2:7" x14ac:dyDescent="0.35">
      <c r="B7" s="1"/>
      <c r="C7" s="333"/>
    </row>
    <row r="9" spans="2:7" x14ac:dyDescent="0.35">
      <c r="B9" s="325" t="s">
        <v>256</v>
      </c>
      <c r="E9" s="263" t="s">
        <v>257</v>
      </c>
    </row>
    <row r="10" spans="2:7" x14ac:dyDescent="0.35">
      <c r="B10" s="340" t="s">
        <v>59</v>
      </c>
      <c r="C10" s="345">
        <f>'Pump Data'!H7</f>
        <v>612.06617289309497</v>
      </c>
      <c r="E10" s="337">
        <f>100000</f>
        <v>100000</v>
      </c>
    </row>
    <row r="12" spans="2:7" x14ac:dyDescent="0.35">
      <c r="B12" s="342" t="s">
        <v>258</v>
      </c>
      <c r="C12" s="341"/>
      <c r="D12" s="341"/>
    </row>
    <row r="13" spans="2:7" x14ac:dyDescent="0.35">
      <c r="B13" s="344" t="s">
        <v>59</v>
      </c>
      <c r="C13" s="343">
        <f>'Weather Data - 2014-2015'!F15</f>
        <v>5300.1498672472608</v>
      </c>
    </row>
    <row r="15" spans="2:7" x14ac:dyDescent="0.35">
      <c r="B15" s="349" t="s">
        <v>259</v>
      </c>
      <c r="E15" s="349" t="s">
        <v>70</v>
      </c>
    </row>
    <row r="16" spans="2:7" x14ac:dyDescent="0.35">
      <c r="B16" s="350" t="s">
        <v>260</v>
      </c>
      <c r="C16" s="346">
        <v>1250</v>
      </c>
      <c r="E16" s="351" t="s">
        <v>260</v>
      </c>
      <c r="F16" s="346">
        <v>1250</v>
      </c>
    </row>
    <row r="17" spans="2:6" x14ac:dyDescent="0.35">
      <c r="B17" s="326" t="s">
        <v>261</v>
      </c>
      <c r="C17" s="334">
        <v>4000</v>
      </c>
      <c r="E17" s="352" t="s">
        <v>261</v>
      </c>
      <c r="F17" s="334">
        <v>4000</v>
      </c>
    </row>
    <row r="18" spans="2:6" x14ac:dyDescent="0.35">
      <c r="B18" s="326" t="s">
        <v>262</v>
      </c>
      <c r="C18" s="334">
        <v>750</v>
      </c>
      <c r="E18" s="352" t="s">
        <v>262</v>
      </c>
      <c r="F18" s="334">
        <v>750</v>
      </c>
    </row>
    <row r="19" spans="2:6" x14ac:dyDescent="0.35">
      <c r="B19" s="326" t="s">
        <v>263</v>
      </c>
      <c r="C19" s="334">
        <f>90*5</f>
        <v>450</v>
      </c>
      <c r="E19" s="352" t="s">
        <v>263</v>
      </c>
      <c r="F19" s="334">
        <f>90*5</f>
        <v>450</v>
      </c>
    </row>
    <row r="20" spans="2:6" x14ac:dyDescent="0.35">
      <c r="B20" s="326" t="s">
        <v>73</v>
      </c>
      <c r="C20" s="334">
        <f>100+110+125</f>
        <v>335</v>
      </c>
      <c r="E20" s="352" t="s">
        <v>73</v>
      </c>
      <c r="F20" s="334">
        <f>100+110+125</f>
        <v>335</v>
      </c>
    </row>
    <row r="21" spans="2:6" x14ac:dyDescent="0.35">
      <c r="B21" s="326" t="s">
        <v>264</v>
      </c>
      <c r="C21" s="347">
        <f>Filters!N33*5</f>
        <v>7400</v>
      </c>
      <c r="E21" s="352" t="s">
        <v>264</v>
      </c>
      <c r="F21" s="334">
        <f>Filters!N33*5</f>
        <v>7400</v>
      </c>
    </row>
    <row r="22" spans="2:6" x14ac:dyDescent="0.35">
      <c r="B22" s="326" t="s">
        <v>265</v>
      </c>
      <c r="C22" s="347">
        <v>390</v>
      </c>
      <c r="E22" s="352" t="s">
        <v>63</v>
      </c>
      <c r="F22" s="334">
        <f>Solar!F3</f>
        <v>6500</v>
      </c>
    </row>
    <row r="23" spans="2:6" x14ac:dyDescent="0.35">
      <c r="B23" s="326" t="s">
        <v>26</v>
      </c>
      <c r="C23" s="347">
        <f>'Power and Disinfectant'!P5</f>
        <v>4971.8273943236945</v>
      </c>
      <c r="E23" s="352" t="s">
        <v>66</v>
      </c>
      <c r="F23" s="334">
        <f>Solar!F4</f>
        <v>2369</v>
      </c>
    </row>
    <row r="24" spans="2:6" x14ac:dyDescent="0.35">
      <c r="B24" s="326" t="s">
        <v>27</v>
      </c>
      <c r="C24" s="347">
        <f>'Power and Disinfectant'!T4*2.5</f>
        <v>250</v>
      </c>
      <c r="E24" s="353" t="s">
        <v>69</v>
      </c>
      <c r="F24" s="335">
        <f>Solar!F5</f>
        <v>1950</v>
      </c>
    </row>
    <row r="25" spans="2:6" x14ac:dyDescent="0.35">
      <c r="B25" s="327" t="s">
        <v>266</v>
      </c>
      <c r="C25" s="335">
        <v>3250</v>
      </c>
    </row>
    <row r="27" spans="2:6" x14ac:dyDescent="0.35">
      <c r="B27" s="338" t="s">
        <v>76</v>
      </c>
      <c r="C27" s="328">
        <f>SUM(C3:C25)</f>
        <v>41709.043434464045</v>
      </c>
      <c r="E27" s="338" t="s">
        <v>152</v>
      </c>
      <c r="F27" s="329">
        <f>SUM(F16:F24)+SUM(C3:C13)</f>
        <v>43666.216040140353</v>
      </c>
    </row>
    <row r="29" spans="2:6" x14ac:dyDescent="0.35">
      <c r="B29" s="339" t="s">
        <v>267</v>
      </c>
      <c r="E29" s="339" t="s">
        <v>267</v>
      </c>
    </row>
    <row r="30" spans="2:6" x14ac:dyDescent="0.35">
      <c r="B30" s="330">
        <f>0.5*(1+(COS((C27-G6)/(G6-G5)*PI())))</f>
        <v>0.93880724232641799</v>
      </c>
      <c r="E30" s="330">
        <f>0.5*(1+(COS((F27-G6)/(G6-G5)*PI())))</f>
        <v>0.9240276204146507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5c1f38-129a-4db7-888d-1581662091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650F7285908479A567C1AF85DA231" ma:contentTypeVersion="6" ma:contentTypeDescription="Create a new document." ma:contentTypeScope="" ma:versionID="bdc55c4d1caf1f5a3e0ffd2cefc15b20">
  <xsd:schema xmlns:xsd="http://www.w3.org/2001/XMLSchema" xmlns:xs="http://www.w3.org/2001/XMLSchema" xmlns:p="http://schemas.microsoft.com/office/2006/metadata/properties" xmlns:ns3="7e5c1f38-129a-4db7-888d-158166209123" xmlns:ns4="08492fb7-1e27-41e1-80da-d5eec6af4eb3" targetNamespace="http://schemas.microsoft.com/office/2006/metadata/properties" ma:root="true" ma:fieldsID="7eff238054256bb3e0018efa219e647f" ns3:_="" ns4:_="">
    <xsd:import namespace="7e5c1f38-129a-4db7-888d-158166209123"/>
    <xsd:import namespace="08492fb7-1e27-41e1-80da-d5eec6af4e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c1f38-129a-4db7-888d-158166209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92fb7-1e27-41e1-80da-d5eec6af4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114D0-426E-43F0-881F-DE81B78CD294}">
  <ds:schemaRefs>
    <ds:schemaRef ds:uri="08492fb7-1e27-41e1-80da-d5eec6af4eb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7e5c1f38-129a-4db7-888d-15816620912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36AE1E1-1335-424D-BDC9-945ADC4F92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597114-02A6-4E96-AFD6-D12B67FC0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5c1f38-129a-4db7-888d-158166209123"/>
    <ds:schemaRef ds:uri="08492fb7-1e27-41e1-80da-d5eec6af4e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Power and Disinfectant</vt:lpstr>
      <vt:lpstr>Solar</vt:lpstr>
      <vt:lpstr>Filters</vt:lpstr>
      <vt:lpstr>Risk Exposures</vt:lpstr>
      <vt:lpstr>Pump Data</vt:lpstr>
      <vt:lpstr>Land Use</vt:lpstr>
      <vt:lpstr>Overall Satisfaction</vt:lpstr>
      <vt:lpstr>Weather Data - 2014-2015</vt:lpstr>
      <vt:lpstr>Overall Cost</vt:lpstr>
      <vt:lpstr>Experimental Pump </vt:lpstr>
      <vt:lpstr>Final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Sommer</dc:creator>
  <cp:keywords/>
  <dc:description/>
  <cp:lastModifiedBy>Adarsh Sood</cp:lastModifiedBy>
  <cp:revision/>
  <dcterms:created xsi:type="dcterms:W3CDTF">2017-03-21T05:46:35Z</dcterms:created>
  <dcterms:modified xsi:type="dcterms:W3CDTF">2023-04-05T21:27:24Z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0x0101008C3650F7285908479A567C1AF85DA231</vt:lpwstr>
  </property>
</Properties>
</file>