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720" yWindow="1095" windowWidth="19905" windowHeight="18915" tabRatio="600" firstSheet="0" activeTab="0" autoFilterDateGrouping="1"/>
  </bookViews>
  <sheets>
    <sheet name="STATEMENT" sheetId="1" state="visible" r:id="rId1"/>
    <sheet name="payout" sheetId="2" state="visible" r:id="rId2"/>
    <sheet name="info" sheetId="3" state="visible" r:id="rId3"/>
    <sheet name="detai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&quot;$&quot;#,##0"/>
    <numFmt numFmtId="166" formatCode="YYYY-MM-DD HH:MM:SS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rgb="FF000E37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4" fontId="1" fillId="0" borderId="0"/>
    <xf numFmtId="9" fontId="1" fillId="0" borderId="0"/>
  </cellStyleXfs>
  <cellXfs count="47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3" pivotButton="0" quotePrefix="0" xfId="0"/>
    <xf numFmtId="164" fontId="2" fillId="0" borderId="4" applyAlignment="1" pivotButton="0" quotePrefix="0" xfId="0">
      <alignment horizontal="center"/>
    </xf>
    <xf numFmtId="0" fontId="5" fillId="0" borderId="0" pivotButton="0" quotePrefix="0" xfId="0"/>
    <xf numFmtId="164" fontId="2" fillId="0" borderId="4" applyAlignment="1" pivotButton="0" quotePrefix="0" xfId="1">
      <alignment horizontal="center"/>
    </xf>
    <xf numFmtId="164" fontId="2" fillId="0" borderId="7" applyAlignment="1" pivotButton="0" quotePrefix="0" xfId="0">
      <alignment horizontal="center"/>
    </xf>
    <xf numFmtId="164" fontId="3" fillId="3" borderId="11" applyAlignment="1" pivotButton="0" quotePrefix="0" xfId="0">
      <alignment horizontal="center"/>
    </xf>
    <xf numFmtId="164" fontId="6" fillId="0" borderId="10" applyAlignment="1" pivotButton="0" quotePrefix="0" xfId="0">
      <alignment horizontal="center"/>
    </xf>
    <xf numFmtId="0" fontId="4" fillId="4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165" fontId="2" fillId="0" borderId="5" applyAlignment="1" pivotButton="0" quotePrefix="0" xfId="1">
      <alignment horizontal="center"/>
    </xf>
    <xf numFmtId="0" fontId="3" fillId="0" borderId="17" pivotButton="0" quotePrefix="0" xfId="0"/>
    <xf numFmtId="164" fontId="2" fillId="0" borderId="18" applyAlignment="1" pivotButton="0" quotePrefix="0" xfId="0">
      <alignment horizontal="center"/>
    </xf>
    <xf numFmtId="164" fontId="2" fillId="0" borderId="7" applyAlignment="1" pivotButton="0" quotePrefix="0" xfId="1">
      <alignment horizontal="center"/>
    </xf>
    <xf numFmtId="164" fontId="2" fillId="0" borderId="11" applyAlignment="1" pivotButton="0" quotePrefix="0" xfId="0">
      <alignment horizontal="center"/>
    </xf>
    <xf numFmtId="164" fontId="2" fillId="0" borderId="4" applyAlignment="1" pivotButton="0" quotePrefix="0" xfId="2">
      <alignment horizontal="center"/>
    </xf>
    <xf numFmtId="164" fontId="2" fillId="0" borderId="21" applyAlignment="1" pivotButton="0" quotePrefix="0" xfId="0">
      <alignment horizontal="center"/>
    </xf>
    <xf numFmtId="0" fontId="2" fillId="0" borderId="5" applyAlignment="1" pivotButton="0" quotePrefix="0" xfId="0">
      <alignment horizontal="left"/>
    </xf>
    <xf numFmtId="0" fontId="7" fillId="0" borderId="22" applyAlignment="1" pivotButton="0" quotePrefix="0" xfId="0">
      <alignment horizontal="center" vertical="top"/>
    </xf>
    <xf numFmtId="0" fontId="3" fillId="0" borderId="17" applyAlignment="1" pivotButton="0" quotePrefix="0" xfId="0">
      <alignment horizontal="left"/>
    </xf>
    <xf numFmtId="0" fontId="0" fillId="0" borderId="16" pivotButton="0" quotePrefix="0" xfId="0"/>
    <xf numFmtId="0" fontId="2" fillId="0" borderId="5" applyAlignment="1" pivotButton="0" quotePrefix="0" xfId="0">
      <alignment horizontal="center"/>
    </xf>
    <xf numFmtId="0" fontId="0" fillId="0" borderId="6" pivotButton="0" quotePrefix="0" xfId="0"/>
    <xf numFmtId="0" fontId="4" fillId="2" borderId="13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1" pivotButton="0" quotePrefix="0" xfId="0"/>
    <xf numFmtId="0" fontId="4" fillId="4" borderId="5" applyAlignment="1" pivotButton="0" quotePrefix="0" xfId="0">
      <alignment horizontal="center"/>
    </xf>
    <xf numFmtId="0" fontId="3" fillId="0" borderId="3" applyAlignment="1" pivotButton="0" quotePrefix="0" xfId="0">
      <alignment horizontal="left" wrapText="1"/>
    </xf>
    <xf numFmtId="0" fontId="3" fillId="0" borderId="3" pivotButton="0" quotePrefix="0" xfId="0"/>
    <xf numFmtId="0" fontId="3" fillId="0" borderId="19" applyAlignment="1" pivotButton="0" quotePrefix="0" xfId="0">
      <alignment horizontal="left" wrapText="1"/>
    </xf>
    <xf numFmtId="0" fontId="0" fillId="0" borderId="20" pivotButton="0" quotePrefix="0" xfId="0"/>
    <xf numFmtId="0" fontId="3" fillId="0" borderId="3" applyAlignment="1" pivotButton="0" quotePrefix="0" xfId="0">
      <alignment horizontal="left"/>
    </xf>
    <xf numFmtId="0" fontId="3" fillId="0" borderId="14" applyAlignment="1" pivotButton="0" quotePrefix="0" xfId="0">
      <alignment horizontal="left"/>
    </xf>
    <xf numFmtId="0" fontId="0" fillId="0" borderId="8" pivotButton="0" quotePrefix="0" xfId="0"/>
    <xf numFmtId="0" fontId="4" fillId="2" borderId="5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9" pivotButton="0" quotePrefix="0" xfId="0"/>
    <xf numFmtId="0" fontId="0" fillId="0" borderId="15" pivotButton="0" quotePrefix="0" xfId="0"/>
    <xf numFmtId="164" fontId="2" fillId="0" borderId="23" applyAlignment="1" pivotButton="0" quotePrefix="0" xfId="0">
      <alignment horizontal="center"/>
    </xf>
    <xf numFmtId="0" fontId="3" fillId="0" borderId="24" applyAlignment="1" pivotButton="0" quotePrefix="0" xfId="0">
      <alignment horizontal="left"/>
    </xf>
    <xf numFmtId="0" fontId="3" fillId="0" borderId="6" applyAlignment="1" pivotButton="0" quotePrefix="0" xfId="0">
      <alignment horizontal="left"/>
    </xf>
    <xf numFmtId="0" fontId="8" fillId="0" borderId="32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</cellXfs>
  <cellStyles count="3">
    <cellStyle name="Normal" xfId="0" builtinId="0"/>
    <cellStyle name="Currency" xfId="1" builtinId="4"/>
    <cellStyle name="Percent" xfId="2" builtinId="5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1104900</colOff>
      <row>1</row>
      <rowOff>104775</rowOff>
    </from>
    <to>
      <col>6</col>
      <colOff>850488</colOff>
      <row>3</row>
      <rowOff>178573</rowOff>
    </to>
    <pic>
      <nvPicPr>
        <cNvPr id="3" name="Picture 2" descr="A picture containing text, sign, dark&#10;&#10;Description automatically generated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24425" y="304800"/>
          <a:ext cx="938118" cy="327163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2:G47"/>
  <sheetViews>
    <sheetView showGridLines="0" tabSelected="1" zoomScale="110" zoomScaleNormal="110" workbookViewId="0">
      <selection activeCell="D16" sqref="D16"/>
    </sheetView>
  </sheetViews>
  <sheetFormatPr baseColWidth="8" defaultRowHeight="15.75"/>
  <cols>
    <col width="0.7109375" customWidth="1" style="1" min="1" max="1"/>
    <col width="25.28515625" customWidth="1" style="1" min="2" max="2"/>
    <col width="13.7109375" customWidth="1" style="1" min="3" max="3"/>
    <col width="11.85546875" customWidth="1" style="1" min="4" max="4"/>
    <col width="5.5703125" customWidth="1" style="1" min="5" max="5"/>
    <col width="17.85546875" customWidth="1" style="1" min="6" max="6"/>
    <col width="14.7109375" customWidth="1" style="1" min="7" max="7"/>
  </cols>
  <sheetData>
    <row r="1" ht="4.15" customHeight="1"/>
    <row r="2">
      <c r="B2" s="2" t="inlineStr">
        <is>
          <t xml:space="preserve">CVRx US Sales Incentive Compensation Statement </t>
        </is>
      </c>
    </row>
    <row r="3" ht="4.15" customHeight="1"/>
    <row r="4">
      <c r="B4" s="2">
        <f>info!B1</f>
        <v/>
      </c>
    </row>
    <row r="5">
      <c r="B5" s="2">
        <f>info!B5</f>
        <v/>
      </c>
    </row>
    <row r="6">
      <c r="B6" s="2">
        <f>info!B6 &amp; " 2024"</f>
        <v/>
      </c>
    </row>
    <row r="7" ht="4.15" customHeight="1"/>
    <row r="8" ht="4.15" customHeight="1" thickBot="1"/>
    <row r="9">
      <c r="B9" s="26" t="inlineStr">
        <is>
          <t>Sales Performance</t>
        </is>
      </c>
      <c r="C9" s="28" t="n"/>
      <c r="D9" s="3" t="n"/>
      <c r="E9" s="26" t="inlineStr">
        <is>
          <t>Final Payment</t>
        </is>
      </c>
      <c r="F9" s="27" t="n"/>
      <c r="G9" s="28" t="n"/>
    </row>
    <row r="10">
      <c r="B10" s="31" t="inlineStr">
        <is>
          <t>Level 1 Sales</t>
        </is>
      </c>
      <c r="C10" s="18">
        <f>_xlfn.XLOOKUP("AM_L1_REV", payout!$G:$G, payout!$F:$F)</f>
        <v/>
      </c>
      <c r="E10" s="31" t="inlineStr">
        <is>
          <t>Level 1 Payout</t>
        </is>
      </c>
      <c r="F10" s="25" t="n"/>
      <c r="G10" s="7">
        <f>_xlfn.XLOOKUP("AM_L1_PO", payout!G:G,payout!F:F)</f>
        <v/>
      </c>
    </row>
    <row r="11" ht="16.5" customHeight="1" thickBot="1">
      <c r="A11" s="6" t="n"/>
      <c r="B11" s="31" t="inlineStr">
        <is>
          <t>Level 2 Sales</t>
        </is>
      </c>
      <c r="C11" s="8">
        <f>_xlfn.XLOOKUP("AM_L2_REV", payout!$G:$G, payout!$F:$F)</f>
        <v/>
      </c>
      <c r="E11" s="31" t="inlineStr">
        <is>
          <t>Level 2 Payout</t>
        </is>
      </c>
      <c r="F11" s="25" t="n"/>
      <c r="G11" s="16">
        <f>(_xlfn.XLOOKUP("AM_L2_PO",payout!G:G,payout!F:F))</f>
        <v/>
      </c>
    </row>
    <row r="12" ht="17.25" customHeight="1" thickBot="1" thickTop="1">
      <c r="B12" s="14" t="inlineStr">
        <is>
          <t>Total Sales</t>
        </is>
      </c>
      <c r="C12" s="17">
        <f>SUM(C10:C11)</f>
        <v/>
      </c>
      <c r="E12" s="22" t="inlineStr">
        <is>
          <t>Subtotal</t>
        </is>
      </c>
      <c r="F12" s="23" t="n"/>
      <c r="G12" s="19">
        <f>SUM(G10:G11)</f>
        <v/>
      </c>
    </row>
    <row r="13" ht="16.5" customHeight="1" thickTop="1">
      <c r="E13" s="32" t="inlineStr">
        <is>
          <t>Other Adjustments</t>
        </is>
      </c>
      <c r="F13" s="33" t="n"/>
      <c r="G13" s="15">
        <f>_xlfn.XLOOKUP("ADJUSTMENTS", payout!G:G,payout!F:F)</f>
        <v/>
      </c>
    </row>
    <row r="14" ht="16.5" customHeight="1">
      <c r="D14" s="6">
        <f>IF(G14&lt;0, 1, 0)</f>
        <v/>
      </c>
      <c r="E14" s="30" t="inlineStr">
        <is>
          <t>CSR Deduction</t>
        </is>
      </c>
      <c r="F14" s="25" t="n"/>
      <c r="G14" s="15">
        <f>IFERROR(-_xlfn.XLOOKUP("FCE_DEDUCTION", payout!G:G,payout!F:F), 0)</f>
        <v/>
      </c>
    </row>
    <row r="15">
      <c r="D15" s="6">
        <f>IF(G15&gt;0, IF(G15&gt;G12, 1, 0), 0)</f>
        <v/>
      </c>
      <c r="E15" s="34" t="inlineStr">
        <is>
          <t>Guarantee Adjustment</t>
        </is>
      </c>
      <c r="F15" s="25" t="n"/>
      <c r="G15" s="5">
        <f>IFERROR(_xlfn.XLOOKUP("GUR_AMT",payout!G:G,payout!F:F), 0)</f>
        <v/>
      </c>
    </row>
    <row r="16">
      <c r="D16" s="6">
        <f>IF(G16&gt;0, 1, 0)</f>
        <v/>
      </c>
      <c r="E16" s="34" t="inlineStr">
        <is>
          <t>Implant Spiff Payout</t>
        </is>
      </c>
      <c r="F16" s="25" t="n"/>
      <c r="G16" s="41">
        <f>IFERROR(_xlfn.XLOOKUP("IMPLANT_SPIFF_PO", payout!G:G,payout!F:F), 0)</f>
        <v/>
      </c>
    </row>
    <row r="17" ht="16.5" customHeight="1" thickBot="1">
      <c r="E17" s="35" t="inlineStr">
        <is>
          <t>Net CPAS Payout</t>
        </is>
      </c>
      <c r="F17" s="36" t="n"/>
      <c r="G17" s="8">
        <f>_xlfn.XLOOKUP("CPAS_SPIFF_PO", payout!G:G,payout!F:F)</f>
        <v/>
      </c>
    </row>
    <row r="18" ht="17.25" customHeight="1" thickBot="1" thickTop="1">
      <c r="E18" s="22" t="inlineStr">
        <is>
          <t>Final Payout</t>
        </is>
      </c>
      <c r="F18" s="23" t="n"/>
      <c r="G18" s="9">
        <f>_xlfn.XLOOKUP("PO_AMT", payout!G:G,payout!F:F)</f>
        <v/>
      </c>
    </row>
    <row r="19" ht="17.25" customHeight="1" thickBot="1" thickTop="1">
      <c r="E19" s="39" t="inlineStr">
        <is>
          <t>YTD Payout</t>
        </is>
      </c>
      <c r="F19" s="40" t="n"/>
      <c r="G19" s="10">
        <f>_xlfn.XLOOKUP("YTD_PO", payout!G:G,payout!F:F)</f>
        <v/>
      </c>
    </row>
    <row r="20" ht="4.15" customHeight="1"/>
    <row r="21" ht="4.15" customHeight="1"/>
    <row r="22">
      <c r="B22" s="37" t="inlineStr">
        <is>
          <t xml:space="preserve">Opportunity Detail </t>
        </is>
      </c>
      <c r="C22" s="38" t="n"/>
      <c r="D22" s="38" t="n"/>
      <c r="E22" s="38" t="n"/>
      <c r="F22" s="38" t="n"/>
      <c r="G22" s="25" t="n"/>
    </row>
    <row r="23">
      <c r="B23" s="29" t="inlineStr">
        <is>
          <t>Account</t>
        </is>
      </c>
      <c r="C23" s="29" t="inlineStr">
        <is>
          <t>Payout Type</t>
        </is>
      </c>
      <c r="D23" s="29" t="inlineStr">
        <is>
          <t>Opp Name</t>
        </is>
      </c>
      <c r="E23" s="25" t="n"/>
      <c r="F23" s="29" t="inlineStr">
        <is>
          <t>Sales</t>
        </is>
      </c>
      <c r="G23" s="29" t="inlineStr">
        <is>
          <t>Units</t>
        </is>
      </c>
    </row>
    <row r="24">
      <c r="B24" s="20">
        <f>IF(LEN(detail!K2)&lt;1,"",detail!K2)</f>
        <v/>
      </c>
      <c r="C24" s="20">
        <f>IF(LEN(detail!R2)&lt;1,"", detail!R2)</f>
        <v/>
      </c>
      <c r="D24" s="24">
        <f>IF(LEN(detail!H2)&lt;1,"",detail!H2)</f>
        <v/>
      </c>
      <c r="E24" s="25" t="n"/>
      <c r="F24" s="13">
        <f>DOLLAR(IF(LEN(detail!V2)&lt;1,"",detail!V2), 0) &amp; IF(detail!W2 = 1, "*", "")</f>
        <v/>
      </c>
      <c r="G24" s="24">
        <f>IF(LEN(detail!T2)&lt;1,"",detail!T2)</f>
        <v/>
      </c>
    </row>
    <row r="25">
      <c r="B25" s="20">
        <f>IF(LEN(detail!K3)&lt;1,"",detail!K3)</f>
        <v/>
      </c>
      <c r="C25" s="20">
        <f>IF(LEN(detail!R3)&lt;1,"", detail!R3)</f>
        <v/>
      </c>
      <c r="D25" s="24">
        <f>IF(LEN(detail!H3)&lt;1,"",detail!H3)</f>
        <v/>
      </c>
      <c r="E25" s="25" t="n"/>
      <c r="F25" s="13">
        <f>DOLLAR(IF(LEN(detail!V3)&lt;1,"",detail!V3), 0) &amp; IF(detail!W3 = 1, "*", "")</f>
        <v/>
      </c>
      <c r="G25" s="24">
        <f>IF(LEN(detail!T3)&lt;1,"",detail!T3)</f>
        <v/>
      </c>
    </row>
    <row r="26">
      <c r="B26" s="20">
        <f>IF(LEN(detail!K4)&lt;1,"",detail!K4)</f>
        <v/>
      </c>
      <c r="C26" s="20">
        <f>IF(LEN(detail!R4)&lt;1,"", detail!R4)</f>
        <v/>
      </c>
      <c r="D26" s="24">
        <f>IF(LEN(detail!H4)&lt;1,"",detail!H4)</f>
        <v/>
      </c>
      <c r="E26" s="25" t="n"/>
      <c r="F26" s="13">
        <f>DOLLAR(IF(LEN(detail!V4)&lt;1,"",detail!V4), 0) &amp; IF(detail!W4 = 1, "*", "")</f>
        <v/>
      </c>
      <c r="G26" s="24">
        <f>IF(LEN(detail!T4)&lt;1,"",detail!T4)</f>
        <v/>
      </c>
    </row>
    <row r="27">
      <c r="B27" s="20">
        <f>IF(LEN(detail!K5)&lt;1,"",detail!K5)</f>
        <v/>
      </c>
      <c r="C27" s="20">
        <f>IF(LEN(detail!R5)&lt;1,"", detail!R5)</f>
        <v/>
      </c>
      <c r="D27" s="24">
        <f>IF(LEN(detail!H5)&lt;1,"",detail!H5)</f>
        <v/>
      </c>
      <c r="E27" s="25" t="n"/>
      <c r="F27" s="13">
        <f>DOLLAR(IF(LEN(detail!V5)&lt;1,"",detail!V5), 0) &amp; IF(detail!W5 = 1, "*", "")</f>
        <v/>
      </c>
      <c r="G27" s="24">
        <f>IF(LEN(detail!T5)&lt;1,"",detail!T5)</f>
        <v/>
      </c>
    </row>
    <row r="28">
      <c r="B28" s="20">
        <f>IF(LEN(detail!K6)&lt;1,"",detail!K6)</f>
        <v/>
      </c>
      <c r="C28" s="20">
        <f>IF(LEN(detail!R6)&lt;1,"", detail!R6)</f>
        <v/>
      </c>
      <c r="D28" s="24">
        <f>IF(LEN(detail!H6)&lt;1,"",detail!H6)</f>
        <v/>
      </c>
      <c r="E28" s="25" t="n"/>
      <c r="F28" s="13">
        <f>DOLLAR(IF(LEN(detail!V6)&lt;1,"",detail!V6), 0) &amp; IF(detail!W6 = 1, "*", "")</f>
        <v/>
      </c>
      <c r="G28" s="24">
        <f>IF(LEN(detail!T6)&lt;1,"",detail!T6)</f>
        <v/>
      </c>
    </row>
    <row r="29">
      <c r="B29" s="20">
        <f>IF(LEN(detail!K7)&lt;1,"",detail!K7)</f>
        <v/>
      </c>
      <c r="C29" s="20">
        <f>IF(LEN(detail!R7)&lt;1,"", detail!R7)</f>
        <v/>
      </c>
      <c r="D29" s="24">
        <f>IF(LEN(detail!H7)&lt;1,"",detail!H7)</f>
        <v/>
      </c>
      <c r="E29" s="25" t="n"/>
      <c r="F29" s="13">
        <f>DOLLAR(IF(LEN(detail!V7)&lt;1,"",detail!V7), 0) &amp; IF(detail!W7 = 1, "*", "")</f>
        <v/>
      </c>
      <c r="G29" s="24">
        <f>IF(LEN(detail!T7)&lt;1,"",detail!T7)</f>
        <v/>
      </c>
    </row>
    <row r="30">
      <c r="B30" s="20">
        <f>IF(LEN(detail!K8)&lt;1,"",detail!K8)</f>
        <v/>
      </c>
      <c r="C30" s="20">
        <f>IF(LEN(detail!R8)&lt;1,"", detail!R8)</f>
        <v/>
      </c>
      <c r="D30" s="24">
        <f>IF(LEN(detail!H8)&lt;1,"",detail!H8)</f>
        <v/>
      </c>
      <c r="E30" s="25" t="n"/>
      <c r="F30" s="13">
        <f>DOLLAR(IF(LEN(detail!V8)&lt;1,"",detail!V8), 0) &amp; IF(detail!W8 = 1, "*", "")</f>
        <v/>
      </c>
      <c r="G30" s="24">
        <f>IF(LEN(detail!T8)&lt;1,"",detail!T8)</f>
        <v/>
      </c>
    </row>
    <row r="31">
      <c r="B31" s="20">
        <f>IF(LEN(detail!K9)&lt;1,"",detail!K9)</f>
        <v/>
      </c>
      <c r="C31" s="20">
        <f>IF(LEN(detail!R9)&lt;1,"", detail!R9)</f>
        <v/>
      </c>
      <c r="D31" s="24">
        <f>IF(LEN(detail!H9)&lt;1,"",detail!H9)</f>
        <v/>
      </c>
      <c r="E31" s="25" t="n"/>
      <c r="F31" s="13">
        <f>DOLLAR(IF(LEN(detail!V9)&lt;1,"",detail!V9), 0) &amp; IF(detail!W9 = 1, "*", "")</f>
        <v/>
      </c>
      <c r="G31" s="24">
        <f>IF(LEN(detail!T9)&lt;1,"",detail!T9)</f>
        <v/>
      </c>
    </row>
    <row r="32">
      <c r="B32" s="20">
        <f>IF(LEN(detail!K10)&lt;1,"",detail!K10)</f>
        <v/>
      </c>
      <c r="C32" s="20">
        <f>IF(LEN(detail!R10)&lt;1,"", detail!R10)</f>
        <v/>
      </c>
      <c r="D32" s="24">
        <f>IF(LEN(detail!H10)&lt;1,"",detail!H10)</f>
        <v/>
      </c>
      <c r="E32" s="25" t="n"/>
      <c r="F32" s="13">
        <f>DOLLAR(IF(LEN(detail!V10)&lt;1,"",detail!V10), 0) &amp; IF(detail!W10 = 1, "*", "")</f>
        <v/>
      </c>
      <c r="G32" s="24">
        <f>IF(LEN(detail!T10)&lt;1,"",detail!T10)</f>
        <v/>
      </c>
    </row>
    <row r="33">
      <c r="B33" s="20">
        <f>IF(LEN(detail!K11)&lt;1,"",detail!K11)</f>
        <v/>
      </c>
      <c r="C33" s="20">
        <f>IF(LEN(detail!R11)&lt;1,"", detail!R11)</f>
        <v/>
      </c>
      <c r="D33" s="24">
        <f>IF(LEN(detail!H11)&lt;1,"",detail!H11)</f>
        <v/>
      </c>
      <c r="E33" s="25" t="n"/>
      <c r="F33" s="13">
        <f>DOLLAR(IF(LEN(detail!V11)&lt;1,"",detail!V11), 0) &amp; IF(detail!W11 = 1, "*", "")</f>
        <v/>
      </c>
      <c r="G33" s="24">
        <f>IF(LEN(detail!T11)&lt;1,"",detail!T11)</f>
        <v/>
      </c>
    </row>
    <row r="34">
      <c r="B34" s="20">
        <f>IF(LEN(detail!K12)&lt;1,"",detail!K12)</f>
        <v/>
      </c>
      <c r="C34" s="20">
        <f>IF(LEN(detail!R12)&lt;1,"", detail!R12)</f>
        <v/>
      </c>
      <c r="D34" s="24">
        <f>IF(LEN(detail!H12)&lt;1,"",detail!H12)</f>
        <v/>
      </c>
      <c r="E34" s="25" t="n"/>
      <c r="F34" s="13">
        <f>DOLLAR(IF(LEN(detail!V12)&lt;1,"",detail!V12), 0) &amp; IF(detail!W12 = 1, "*", "")</f>
        <v/>
      </c>
      <c r="G34" s="24">
        <f>IF(LEN(detail!T12)&lt;1,"",detail!T12)</f>
        <v/>
      </c>
    </row>
    <row r="35">
      <c r="B35" s="20">
        <f>IF(LEN(detail!K13)&lt;1,"",detail!K13)</f>
        <v/>
      </c>
      <c r="C35" s="20">
        <f>IF(LEN(detail!R13)&lt;1,"", detail!R13)</f>
        <v/>
      </c>
      <c r="D35" s="24">
        <f>IF(LEN(detail!H13)&lt;1,"",detail!H13)</f>
        <v/>
      </c>
      <c r="E35" s="25" t="n"/>
      <c r="F35" s="13">
        <f>DOLLAR(IF(LEN(detail!V13)&lt;1,"",detail!V13), 0) &amp; IF(detail!W13 = 1, "*", "")</f>
        <v/>
      </c>
      <c r="G35" s="24">
        <f>IF(LEN(detail!T13)&lt;1,"",detail!T13)</f>
        <v/>
      </c>
    </row>
    <row r="36">
      <c r="B36" s="20">
        <f>IF(LEN(detail!K14)&lt;1,"",detail!K14)</f>
        <v/>
      </c>
      <c r="C36" s="20">
        <f>IF(LEN(detail!R14)&lt;1,"", detail!R14)</f>
        <v/>
      </c>
      <c r="D36" s="24">
        <f>IF(LEN(detail!H14)&lt;1,"",detail!H14)</f>
        <v/>
      </c>
      <c r="E36" s="25" t="n"/>
      <c r="F36" s="13">
        <f>DOLLAR(IF(LEN(detail!V14)&lt;1,"",detail!V14), 0) &amp; IF(detail!W14 = 1, "*", "")</f>
        <v/>
      </c>
      <c r="G36" s="24">
        <f>IF(LEN(detail!T14)&lt;1,"",detail!T14)</f>
        <v/>
      </c>
    </row>
    <row r="37">
      <c r="B37" s="20">
        <f>IF(LEN(detail!K15)&lt;1,"",detail!K15)</f>
        <v/>
      </c>
      <c r="C37" s="20">
        <f>IF(LEN(detail!R15)&lt;1,"", detail!R15)</f>
        <v/>
      </c>
      <c r="D37" s="24">
        <f>IF(LEN(detail!H15)&lt;1,"",detail!H15)</f>
        <v/>
      </c>
      <c r="E37" s="25" t="n"/>
      <c r="F37" s="13">
        <f>DOLLAR(IF(LEN(detail!V15)&lt;1,"",detail!V15), 0) &amp; IF(detail!W15 = 1, "*", "")</f>
        <v/>
      </c>
      <c r="G37" s="24">
        <f>IF(LEN(detail!T15)&lt;1,"",detail!T15)</f>
        <v/>
      </c>
    </row>
    <row r="38">
      <c r="B38" s="20">
        <f>IF(LEN(detail!K16)&lt;1,"",detail!K16)</f>
        <v/>
      </c>
      <c r="C38" s="20">
        <f>IF(LEN(detail!R16)&lt;1,"", detail!R16)</f>
        <v/>
      </c>
      <c r="D38" s="24">
        <f>IF(LEN(detail!H16)&lt;1,"",detail!H16)</f>
        <v/>
      </c>
      <c r="E38" s="25" t="n"/>
      <c r="F38" s="13">
        <f>DOLLAR(IF(LEN(detail!V16)&lt;1,"",detail!V16), 0) &amp; IF(detail!W16 = 1, "*", "")</f>
        <v/>
      </c>
      <c r="G38" s="24">
        <f>IF(LEN(detail!T16)&lt;1,"",detail!T16)</f>
        <v/>
      </c>
    </row>
    <row r="39">
      <c r="B39" s="20">
        <f>IF(LEN(detail!K17)&lt;1,"",detail!K17)</f>
        <v/>
      </c>
      <c r="C39" s="20">
        <f>IF(LEN(detail!R17)&lt;1,"", detail!R17)</f>
        <v/>
      </c>
      <c r="D39" s="24">
        <f>IF(LEN(detail!H17)&lt;1,"",detail!H17)</f>
        <v/>
      </c>
      <c r="E39" s="25" t="n"/>
      <c r="F39" s="13">
        <f>DOLLAR(IF(LEN(detail!V17)&lt;1,"",detail!V17), 0) &amp; IF(detail!W17 = 1, "*", "")</f>
        <v/>
      </c>
      <c r="G39" s="24">
        <f>IF(LEN(detail!T17)&lt;1,"",detail!T17)</f>
        <v/>
      </c>
    </row>
    <row r="40">
      <c r="B40" s="20">
        <f>IF(LEN(detail!K18)&lt;1,"",detail!K18)</f>
        <v/>
      </c>
      <c r="C40" s="20">
        <f>IF(LEN(detail!R18)&lt;1,"", detail!R18)</f>
        <v/>
      </c>
      <c r="D40" s="24">
        <f>IF(LEN(detail!H18)&lt;1,"",detail!H18)</f>
        <v/>
      </c>
      <c r="E40" s="25" t="n"/>
      <c r="F40" s="13">
        <f>DOLLAR(IF(LEN(detail!V18)&lt;1,"",detail!V18), 0) &amp; IF(detail!W18 = 1, "*", "")</f>
        <v/>
      </c>
      <c r="G40" s="24">
        <f>IF(LEN(detail!T18)&lt;1,"",detail!T18)</f>
        <v/>
      </c>
    </row>
    <row r="41">
      <c r="B41" s="20">
        <f>IF(LEN(detail!K19)&lt;1,"",detail!K19)</f>
        <v/>
      </c>
      <c r="C41" s="20">
        <f>IF(LEN(detail!R19)&lt;1,"", detail!R19)</f>
        <v/>
      </c>
      <c r="D41" s="24">
        <f>IF(LEN(detail!H19)&lt;1,"",detail!H19)</f>
        <v/>
      </c>
      <c r="E41" s="25" t="n"/>
      <c r="F41" s="13">
        <f>DOLLAR(IF(LEN(detail!V19)&lt;1,"",detail!V19), 0) &amp; IF(detail!W19 = 1, "*", "")</f>
        <v/>
      </c>
      <c r="G41" s="24">
        <f>IF(LEN(detail!T19)&lt;1,"",detail!T19)</f>
        <v/>
      </c>
    </row>
    <row r="42">
      <c r="B42" s="20">
        <f>IF(LEN(detail!K20)&lt;1,"",detail!K20)</f>
        <v/>
      </c>
      <c r="C42" s="20">
        <f>IF(LEN(detail!R20)&lt;1,"", detail!R20)</f>
        <v/>
      </c>
      <c r="D42" s="24">
        <f>IF(LEN(detail!H20)&lt;1,"",detail!H20)</f>
        <v/>
      </c>
      <c r="E42" s="25" t="n"/>
      <c r="F42" s="13">
        <f>DOLLAR(IF(LEN(detail!V20)&lt;1,"",detail!V20), 0) &amp; IF(detail!W20 = 1, "*", "")</f>
        <v/>
      </c>
      <c r="G42" s="24">
        <f>IF(LEN(detail!T20)&lt;1,"",detail!T20)</f>
        <v/>
      </c>
    </row>
    <row r="43">
      <c r="B43" s="20">
        <f>IF(LEN(detail!K21)&lt;1,"",detail!K21)</f>
        <v/>
      </c>
      <c r="C43" s="20">
        <f>IF(LEN(detail!R21)&lt;1,"", detail!R21)</f>
        <v/>
      </c>
      <c r="D43" s="24">
        <f>IF(LEN(detail!H21)&lt;1,"",detail!H21)</f>
        <v/>
      </c>
      <c r="E43" s="25" t="n"/>
      <c r="F43" s="13">
        <f>DOLLAR(IF(LEN(detail!V21)&lt;1,"",detail!V21), 0) &amp; IF(detail!W21 = 1, "*", "")</f>
        <v/>
      </c>
      <c r="G43" s="24">
        <f>IF(LEN(detail!T21)&lt;1,"",detail!T21)</f>
        <v/>
      </c>
    </row>
    <row r="44">
      <c r="B44" s="20">
        <f>IF(LEN(detail!K22)&lt;1,"",detail!K22)</f>
        <v/>
      </c>
      <c r="C44" s="20">
        <f>IF(LEN(detail!R22)&lt;1,"", detail!R22)</f>
        <v/>
      </c>
      <c r="D44" s="24">
        <f>IF(LEN(detail!H22)&lt;1,"",detail!H22)</f>
        <v/>
      </c>
      <c r="E44" s="25" t="n"/>
      <c r="F44" s="13">
        <f>DOLLAR(IF(LEN(detail!V22)&lt;1,"",detail!V22), 0) &amp; IF(detail!W22 = 1, "*", "")</f>
        <v/>
      </c>
      <c r="G44" s="24">
        <f>IF(LEN(detail!T22)&lt;1,"",detail!T22)</f>
        <v/>
      </c>
    </row>
    <row r="45">
      <c r="B45" s="20">
        <f>IF(LEN(detail!K23)&lt;1,"",detail!K23)</f>
        <v/>
      </c>
      <c r="C45" s="20">
        <f>IF(LEN(detail!R23)&lt;1,"", detail!R23)</f>
        <v/>
      </c>
      <c r="D45" s="24">
        <f>IF(LEN(detail!H23)&lt;1,"",detail!H23)</f>
        <v/>
      </c>
      <c r="E45" s="25" t="n"/>
      <c r="F45" s="13">
        <f>DOLLAR(IF(LEN(detail!V23)&lt;1,"",detail!V23), 0) &amp; IF(detail!W23 = 1, "*", "")</f>
        <v/>
      </c>
      <c r="G45" s="24">
        <f>IF(LEN(detail!T23)&lt;1,"",detail!T23)</f>
        <v/>
      </c>
    </row>
    <row r="46">
      <c r="B46" s="20">
        <f>IF(LEN(detail!K24)&lt;1,"",detail!K24)</f>
        <v/>
      </c>
      <c r="C46" s="20">
        <f>IF(LEN(detail!R24)&lt;1,"", detail!R24)</f>
        <v/>
      </c>
      <c r="D46" s="24">
        <f>IF(LEN(detail!H24)&lt;1,"",detail!H24)</f>
        <v/>
      </c>
      <c r="E46" s="25" t="n"/>
      <c r="F46" s="13">
        <f>DOLLAR(IF(LEN(detail!V24)&lt;1,"",detail!V24), 0) &amp; IF(detail!W24 = 1, "*", "")</f>
        <v/>
      </c>
      <c r="G46" s="24">
        <f>IF(LEN(detail!T24)&lt;1,"",detail!T24)</f>
        <v/>
      </c>
    </row>
    <row r="47">
      <c r="B47" s="1" t="inlineStr">
        <is>
          <t>* An asterisk denotes that the opp includes a rebate</t>
        </is>
      </c>
    </row>
  </sheetData>
  <mergeCells count="37">
    <mergeCell ref="E12:F12"/>
    <mergeCell ref="D34:E34"/>
    <mergeCell ref="E9:G9"/>
    <mergeCell ref="D46:E46"/>
    <mergeCell ref="E14:F14"/>
    <mergeCell ref="D40:E40"/>
    <mergeCell ref="D36:E36"/>
    <mergeCell ref="E17:F17"/>
    <mergeCell ref="D31:E31"/>
    <mergeCell ref="D45:E45"/>
    <mergeCell ref="E10:F10"/>
    <mergeCell ref="E19:F19"/>
    <mergeCell ref="D27:E27"/>
    <mergeCell ref="D32:E32"/>
    <mergeCell ref="E13:F13"/>
    <mergeCell ref="D26:E26"/>
    <mergeCell ref="D41:E41"/>
    <mergeCell ref="E15:F15"/>
    <mergeCell ref="D43:E43"/>
    <mergeCell ref="E11:F11"/>
    <mergeCell ref="D37:E37"/>
    <mergeCell ref="D28:E28"/>
    <mergeCell ref="B9:C9"/>
    <mergeCell ref="D39:E39"/>
    <mergeCell ref="D25:E25"/>
    <mergeCell ref="D30:E30"/>
    <mergeCell ref="D24:E24"/>
    <mergeCell ref="B22:G22"/>
    <mergeCell ref="E16:F16"/>
    <mergeCell ref="D33:E33"/>
    <mergeCell ref="D42:E42"/>
    <mergeCell ref="D29:E29"/>
    <mergeCell ref="D23:E23"/>
    <mergeCell ref="D38:E38"/>
    <mergeCell ref="E18:F18"/>
    <mergeCell ref="D44:E44"/>
    <mergeCell ref="D35:E35"/>
  </mergeCells>
  <conditionalFormatting sqref="B24:D46 F24:G46">
    <cfRule type="containsErrors" priority="1" dxfId="0">
      <formula>ISERROR(B24)</formula>
    </cfRule>
  </conditionalFormatting>
  <pageMargins left="0.7" right="0.7" top="0.75" bottom="0.75" header="0.3" footer="0.3"/>
  <pageSetup orientation="portrait" horizontalDpi="1200" verticalDpi="12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YYYYMM</t>
        </is>
      </c>
      <c r="B1" s="44" t="inlineStr">
        <is>
          <t>EID</t>
        </is>
      </c>
      <c r="C1" s="44" t="inlineStr">
        <is>
          <t>YYYYQQ</t>
        </is>
      </c>
      <c r="D1" s="44" t="inlineStr">
        <is>
          <t>ROLE</t>
        </is>
      </c>
      <c r="E1" s="44" t="inlineStr">
        <is>
          <t>STATUS</t>
        </is>
      </c>
      <c r="F1" s="44" t="inlineStr">
        <is>
          <t>VALUE</t>
        </is>
      </c>
      <c r="G1" s="44" t="inlineStr">
        <is>
          <t>CATEGORY</t>
        </is>
      </c>
      <c r="H1" s="44" t="inlineStr">
        <is>
          <t>Notes</t>
        </is>
      </c>
    </row>
    <row r="2">
      <c r="A2" t="inlineStr">
        <is>
          <t>2024_08</t>
        </is>
      </c>
      <c r="B2" t="inlineStr">
        <is>
          <t>jdray@cvrx.com</t>
        </is>
      </c>
      <c r="C2" t="inlineStr">
        <is>
          <t>2024_Q3</t>
        </is>
      </c>
      <c r="D2" t="inlineStr">
        <is>
          <t>REP</t>
        </is>
      </c>
      <c r="E2" t="inlineStr">
        <is>
          <t>ACTIVE</t>
        </is>
      </c>
      <c r="F2" t="n">
        <v>84000</v>
      </c>
      <c r="G2" t="inlineStr">
        <is>
          <t>SALES</t>
        </is>
      </c>
    </row>
    <row r="3">
      <c r="A3" t="inlineStr">
        <is>
          <t>2024_08</t>
        </is>
      </c>
      <c r="B3" t="inlineStr">
        <is>
          <t>jdray@cvrx.com</t>
        </is>
      </c>
      <c r="C3" t="inlineStr">
        <is>
          <t>2024_Q3</t>
        </is>
      </c>
      <c r="D3" t="inlineStr">
        <is>
          <t>REP</t>
        </is>
      </c>
      <c r="E3" t="inlineStr">
        <is>
          <t>ACTIVE</t>
        </is>
      </c>
      <c r="F3" t="n">
        <v>84000</v>
      </c>
      <c r="G3" t="inlineStr">
        <is>
          <t>AM_L1_REV</t>
        </is>
      </c>
    </row>
    <row r="4">
      <c r="A4" t="inlineStr">
        <is>
          <t>2024_08</t>
        </is>
      </c>
      <c r="B4" t="inlineStr">
        <is>
          <t>jdray@cvrx.com</t>
        </is>
      </c>
      <c r="C4" t="inlineStr">
        <is>
          <t>2024_Q3</t>
        </is>
      </c>
      <c r="D4" t="inlineStr">
        <is>
          <t>REP</t>
        </is>
      </c>
      <c r="E4" t="inlineStr">
        <is>
          <t>ACTIVE</t>
        </is>
      </c>
      <c r="F4" t="n">
        <v>0</v>
      </c>
      <c r="G4" t="inlineStr">
        <is>
          <t>AM_L2_REV</t>
        </is>
      </c>
    </row>
    <row r="5">
      <c r="A5" t="inlineStr">
        <is>
          <t>2024_08</t>
        </is>
      </c>
      <c r="B5" t="inlineStr">
        <is>
          <t>jdray@cvrx.com</t>
        </is>
      </c>
      <c r="C5" t="inlineStr">
        <is>
          <t>2024_Q3</t>
        </is>
      </c>
      <c r="D5" t="inlineStr">
        <is>
          <t>REP</t>
        </is>
      </c>
      <c r="E5" t="inlineStr">
        <is>
          <t>ACTIVE</t>
        </is>
      </c>
      <c r="F5" t="n">
        <v>12600</v>
      </c>
      <c r="G5" t="inlineStr">
        <is>
          <t>AM_L1_PO</t>
        </is>
      </c>
    </row>
    <row r="6">
      <c r="A6" t="inlineStr">
        <is>
          <t>2024_08</t>
        </is>
      </c>
      <c r="B6" t="inlineStr">
        <is>
          <t>jdray@cvrx.com</t>
        </is>
      </c>
      <c r="C6" t="inlineStr">
        <is>
          <t>2024_Q3</t>
        </is>
      </c>
      <c r="D6" t="inlineStr">
        <is>
          <t>REP</t>
        </is>
      </c>
      <c r="E6" t="inlineStr">
        <is>
          <t>ACTIVE</t>
        </is>
      </c>
      <c r="F6" t="n">
        <v>0</v>
      </c>
      <c r="G6" t="inlineStr">
        <is>
          <t>AM_L2_PO</t>
        </is>
      </c>
    </row>
    <row r="7">
      <c r="A7" t="inlineStr">
        <is>
          <t>2024_08</t>
        </is>
      </c>
      <c r="B7" t="inlineStr">
        <is>
          <t>jdray@cvrx.com</t>
        </is>
      </c>
      <c r="C7" t="inlineStr">
        <is>
          <t>2024_Q3</t>
        </is>
      </c>
      <c r="D7" t="inlineStr">
        <is>
          <t>REP</t>
        </is>
      </c>
      <c r="E7" t="inlineStr">
        <is>
          <t>ACTIVE</t>
        </is>
      </c>
      <c r="F7" t="n">
        <v>150</v>
      </c>
      <c r="G7" t="inlineStr">
        <is>
          <t>FCE_DEDUCTION</t>
        </is>
      </c>
    </row>
    <row r="8">
      <c r="A8" t="inlineStr">
        <is>
          <t>2024_08</t>
        </is>
      </c>
      <c r="B8" t="inlineStr">
        <is>
          <t>jdray@cvrx.com</t>
        </is>
      </c>
      <c r="C8" t="inlineStr">
        <is>
          <t>2024_Q3</t>
        </is>
      </c>
      <c r="D8" t="inlineStr">
        <is>
          <t>REP</t>
        </is>
      </c>
      <c r="E8" t="inlineStr">
        <is>
          <t>ACTIVE</t>
        </is>
      </c>
      <c r="F8" t="n">
        <v>12450</v>
      </c>
      <c r="G8" t="inlineStr">
        <is>
          <t>AM_TTL_PO</t>
        </is>
      </c>
    </row>
    <row r="9">
      <c r="A9" t="inlineStr">
        <is>
          <t>2024_08</t>
        </is>
      </c>
      <c r="B9" t="inlineStr">
        <is>
          <t>jdray@cvrx.com</t>
        </is>
      </c>
      <c r="C9" t="inlineStr">
        <is>
          <t>2024_Q3</t>
        </is>
      </c>
      <c r="D9" t="inlineStr">
        <is>
          <t>REP</t>
        </is>
      </c>
      <c r="E9" t="inlineStr">
        <is>
          <t>ACTIVE</t>
        </is>
      </c>
      <c r="F9" t="n">
        <v>0</v>
      </c>
      <c r="G9" t="inlineStr">
        <is>
          <t>CPAS_SPIFF_PO</t>
        </is>
      </c>
    </row>
    <row r="10">
      <c r="A10" t="inlineStr">
        <is>
          <t>2024_08</t>
        </is>
      </c>
      <c r="B10" t="inlineStr">
        <is>
          <t>jdray@cvrx.com</t>
        </is>
      </c>
      <c r="C10" t="inlineStr">
        <is>
          <t>2024_Q3</t>
        </is>
      </c>
      <c r="D10" t="inlineStr">
        <is>
          <t>REP</t>
        </is>
      </c>
      <c r="E10" t="inlineStr">
        <is>
          <t>ACTIVE</t>
        </is>
      </c>
      <c r="F10" t="n">
        <v>0</v>
      </c>
      <c r="G10" t="inlineStr">
        <is>
          <t>GUR_AMT</t>
        </is>
      </c>
    </row>
    <row r="11">
      <c r="A11" t="inlineStr">
        <is>
          <t>2024_08</t>
        </is>
      </c>
      <c r="B11" t="inlineStr">
        <is>
          <t>jdray@cvrx.com</t>
        </is>
      </c>
      <c r="C11" t="inlineStr">
        <is>
          <t>2024_Q3</t>
        </is>
      </c>
      <c r="D11" t="inlineStr">
        <is>
          <t>REP</t>
        </is>
      </c>
      <c r="E11" t="inlineStr">
        <is>
          <t>ACTIVE</t>
        </is>
      </c>
      <c r="F11" t="n">
        <v>0</v>
      </c>
      <c r="G11" t="inlineStr">
        <is>
          <t>ADJUSTMENTS</t>
        </is>
      </c>
    </row>
    <row r="12">
      <c r="A12" t="inlineStr">
        <is>
          <t>2024_08</t>
        </is>
      </c>
      <c r="B12" t="inlineStr">
        <is>
          <t>jdray@cvrx.com</t>
        </is>
      </c>
      <c r="C12" t="inlineStr">
        <is>
          <t>2024_Q3</t>
        </is>
      </c>
      <c r="D12" t="inlineStr">
        <is>
          <t>REP</t>
        </is>
      </c>
      <c r="E12" t="inlineStr">
        <is>
          <t>ACTIVE</t>
        </is>
      </c>
      <c r="F12" t="n">
        <v>0</v>
      </c>
      <c r="G12" t="inlineStr">
        <is>
          <t>GUR_ADJ</t>
        </is>
      </c>
    </row>
    <row r="13">
      <c r="A13" t="inlineStr">
        <is>
          <t>2024_08</t>
        </is>
      </c>
      <c r="B13" t="inlineStr">
        <is>
          <t>jdray@cvrx.com</t>
        </is>
      </c>
      <c r="C13" t="inlineStr">
        <is>
          <t>2024_Q3</t>
        </is>
      </c>
      <c r="D13" t="inlineStr">
        <is>
          <t>REP</t>
        </is>
      </c>
      <c r="E13" t="inlineStr">
        <is>
          <t>ACTIVE</t>
        </is>
      </c>
      <c r="F13" t="n">
        <v>12450</v>
      </c>
      <c r="G13" t="inlineStr">
        <is>
          <t>PO_AMT</t>
        </is>
      </c>
    </row>
    <row r="14">
      <c r="A14" t="inlineStr">
        <is>
          <t>2024_08</t>
        </is>
      </c>
      <c r="B14" t="inlineStr">
        <is>
          <t>jdray@cvrx.com</t>
        </is>
      </c>
      <c r="C14" t="inlineStr">
        <is>
          <t>2024_Q3</t>
        </is>
      </c>
      <c r="D14" t="inlineStr">
        <is>
          <t>REP</t>
        </is>
      </c>
      <c r="E14" t="inlineStr">
        <is>
          <t>ACTIVE</t>
        </is>
      </c>
      <c r="F14" t="n">
        <v>3</v>
      </c>
      <c r="G14" t="inlineStr">
        <is>
          <t>QTY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2">
    <outlinePr summaryBelow="1" summaryRight="1"/>
    <pageSetUpPr/>
  </sheetPr>
  <dimension ref="A1:B6"/>
  <sheetViews>
    <sheetView workbookViewId="0">
      <selection activeCell="B6" sqref="B6"/>
    </sheetView>
  </sheetViews>
  <sheetFormatPr baseColWidth="8" defaultRowHeight="15"/>
  <cols>
    <col width="23.7109375" bestFit="1" customWidth="1" min="2" max="2"/>
  </cols>
  <sheetData>
    <row r="1">
      <c r="A1" t="inlineStr">
        <is>
          <t>Name:</t>
        </is>
      </c>
      <c r="B1" t="inlineStr">
        <is>
          <t>Janet Dray</t>
        </is>
      </c>
    </row>
    <row r="2">
      <c r="A2" t="inlineStr">
        <is>
          <t>Email:</t>
        </is>
      </c>
      <c r="B2" t="inlineStr">
        <is>
          <t>jdray@cvrx.com</t>
        </is>
      </c>
    </row>
    <row r="3">
      <c r="A3" t="inlineStr">
        <is>
          <t>RM:</t>
        </is>
      </c>
      <c r="B3" t="inlineStr">
        <is>
          <t>kryan@cvrx.com</t>
        </is>
      </c>
    </row>
    <row r="4">
      <c r="A4" t="inlineStr">
        <is>
          <t>Territory:</t>
        </is>
      </c>
      <c r="B4" t="inlineStr">
        <is>
          <t>ORLANDO WEST (DRAY)</t>
        </is>
      </c>
    </row>
    <row r="5">
      <c r="A5" t="inlineStr">
        <is>
          <t>Role:</t>
        </is>
      </c>
      <c r="B5" t="inlineStr">
        <is>
          <t>Account Manager</t>
        </is>
      </c>
    </row>
    <row r="6">
      <c r="A6" t="inlineStr">
        <is>
          <t>Month:</t>
        </is>
      </c>
      <c r="B6" t="inlineStr">
        <is>
          <t>August</t>
        </is>
      </c>
    </row>
    <row r="21" ht="15.95" customHeight="1"/>
    <row r="22" ht="15.95" customHeight="1"/>
    <row r="23" ht="3.95" customHeight="1"/>
    <row r="24" ht="3.9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"/>
  <sheetViews>
    <sheetView workbookViewId="0">
      <selection activeCell="A1" sqref="A1"/>
    </sheetView>
  </sheetViews>
  <sheetFormatPr baseColWidth="8" defaultRowHeight="15"/>
  <sheetData>
    <row r="1">
      <c r="A1" s="44" t="inlineStr">
        <is>
          <t>SALES_CREDIT_REP_EMAIL</t>
        </is>
      </c>
      <c r="B1" s="44" t="inlineStr">
        <is>
          <t>isSale?</t>
        </is>
      </c>
      <c r="C1" s="44" t="inlineStr">
        <is>
          <t>NAME_REP</t>
        </is>
      </c>
      <c r="D1" s="44" t="inlineStr">
        <is>
          <t>ROLE</t>
        </is>
      </c>
      <c r="E1" s="44" t="inlineStr">
        <is>
          <t>REGION_NM</t>
        </is>
      </c>
      <c r="F1" s="44" t="inlineStr">
        <is>
          <t>ISIMPL</t>
        </is>
      </c>
      <c r="G1" s="44" t="inlineStr">
        <is>
          <t>CLOSEDATE</t>
        </is>
      </c>
      <c r="H1" s="44" t="inlineStr">
        <is>
          <t>OPP_NAME</t>
        </is>
      </c>
      <c r="I1" s="44" t="inlineStr">
        <is>
          <t>OPP_ID</t>
        </is>
      </c>
      <c r="J1" s="44" t="inlineStr">
        <is>
          <t>REFERRAL COUNT</t>
        </is>
      </c>
      <c r="K1" s="44" t="inlineStr">
        <is>
          <t>ACT_NAME</t>
        </is>
      </c>
      <c r="L1" s="44" t="inlineStr">
        <is>
          <t>ACT_ID</t>
        </is>
      </c>
      <c r="M1" s="44" t="inlineStr">
        <is>
          <t>SPLIT</t>
        </is>
      </c>
      <c r="N1" s="44" t="inlineStr">
        <is>
          <t>SPLIT_ACT</t>
        </is>
      </c>
      <c r="O1" s="44" t="inlineStr">
        <is>
          <t>CLOSE_YYYYMM</t>
        </is>
      </c>
      <c r="P1" s="44" t="inlineStr">
        <is>
          <t>CLOSE_YYYYQQ</t>
        </is>
      </c>
      <c r="Q1" s="44" t="inlineStr">
        <is>
          <t>INDICATION_FOR_USE__C</t>
        </is>
      </c>
      <c r="R1" s="44" t="inlineStr">
        <is>
          <t>REASON_FOR_IMPLANT__C</t>
        </is>
      </c>
      <c r="S1" s="44" t="inlineStr">
        <is>
          <t>ASP</t>
        </is>
      </c>
      <c r="T1" s="44" t="inlineStr">
        <is>
          <t>QTY</t>
        </is>
      </c>
      <c r="U1" s="44" t="inlineStr">
        <is>
          <t>QTD_UNITS</t>
        </is>
      </c>
      <c r="V1" s="44" t="inlineStr">
        <is>
          <t>SALES</t>
        </is>
      </c>
      <c r="W1" s="44" t="inlineStr">
        <is>
          <t>hasREBATE?</t>
        </is>
      </c>
      <c r="X1" s="44" t="inlineStr">
        <is>
          <t>QTD_SALES</t>
        </is>
      </c>
      <c r="Y1" s="44" t="inlineStr">
        <is>
          <t>QTD_SALES - SALES</t>
        </is>
      </c>
      <c r="Z1" s="44" t="inlineStr">
        <is>
          <t>75xBL</t>
        </is>
      </c>
      <c r="AA1" s="44" t="inlineStr">
        <is>
          <t>BL</t>
        </is>
      </c>
      <c r="AB1" s="44" t="inlineStr">
        <is>
          <t>QUOTA</t>
        </is>
      </c>
      <c r="AC1" s="44" t="inlineStr">
        <is>
          <t>AM_L1_REV</t>
        </is>
      </c>
      <c r="AD1" s="44" t="inlineStr">
        <is>
          <t>AM_L2_REV</t>
        </is>
      </c>
      <c r="AE1" s="44" t="inlineStr">
        <is>
          <t>L1</t>
        </is>
      </c>
      <c r="AF1" s="44" t="inlineStr">
        <is>
          <t>L2</t>
        </is>
      </c>
      <c r="AG1" s="44" t="inlineStr">
        <is>
          <t>SPIFF_DEDUCTION</t>
        </is>
      </c>
      <c r="AH1" s="44" t="inlineStr">
        <is>
          <t>PHYSICIAN</t>
        </is>
      </c>
      <c r="AI1" s="44" t="inlineStr">
        <is>
          <t>PHYSICIAN_ID</t>
        </is>
      </c>
      <c r="AJ1" s="44" t="inlineStr">
        <is>
          <t>AM_L1_PO</t>
        </is>
      </c>
      <c r="AK1" s="44" t="inlineStr">
        <is>
          <t>AM_L2_PO</t>
        </is>
      </c>
    </row>
    <row r="2">
      <c r="A2" t="inlineStr">
        <is>
          <t>jdray@cvrx.com</t>
        </is>
      </c>
      <c r="B2" t="n">
        <v>1</v>
      </c>
      <c r="C2" t="inlineStr">
        <is>
          <t>Janet Dray</t>
        </is>
      </c>
      <c r="D2" t="inlineStr">
        <is>
          <t>REP</t>
        </is>
      </c>
      <c r="E2" t="inlineStr">
        <is>
          <t>FLORIDA (RYAN)</t>
        </is>
      </c>
      <c r="F2" t="n">
        <v>0</v>
      </c>
      <c r="G2" s="46" t="n">
        <v>45534</v>
      </c>
      <c r="H2" t="inlineStr">
        <is>
          <t>CRX680 017280</t>
        </is>
      </c>
      <c r="I2" t="inlineStr">
        <is>
          <t>006UY000004XgiwYAC</t>
        </is>
      </c>
      <c r="J2" t="n">
        <v>0</v>
      </c>
      <c r="K2" t="inlineStr">
        <is>
          <t>Uf Health Leesburg Hospital</t>
        </is>
      </c>
      <c r="L2" t="inlineStr">
        <is>
          <t>0014u00001s9Ew9AAE</t>
        </is>
      </c>
      <c r="O2" t="inlineStr">
        <is>
          <t>2024_08</t>
        </is>
      </c>
      <c r="P2" t="inlineStr">
        <is>
          <t>2024_Q3</t>
        </is>
      </c>
      <c r="Q2" t="inlineStr">
        <is>
          <t>Heart Failure - Reduced Ejection Fraction</t>
        </is>
      </c>
      <c r="R2" t="inlineStr">
        <is>
          <t>De novo</t>
        </is>
      </c>
      <c r="S2" t="n">
        <v>28000</v>
      </c>
      <c r="T2" t="n">
        <v>3</v>
      </c>
      <c r="U2" t="n">
        <v>6</v>
      </c>
      <c r="V2" t="n">
        <v>84000</v>
      </c>
      <c r="W2" t="n">
        <v>0</v>
      </c>
      <c r="X2" t="n">
        <v>168000</v>
      </c>
      <c r="Y2" t="n">
        <v>84000</v>
      </c>
      <c r="Z2" t="n">
        <v>160582.5</v>
      </c>
      <c r="AA2" t="n">
        <v>214110</v>
      </c>
      <c r="AB2" t="n">
        <v>285480</v>
      </c>
      <c r="AC2" t="n">
        <v>84000</v>
      </c>
      <c r="AD2" t="n">
        <v>0</v>
      </c>
      <c r="AE2" t="n">
        <v>0.15</v>
      </c>
      <c r="AF2" t="n">
        <v>0.2</v>
      </c>
      <c r="AG2" t="n">
        <v>0</v>
      </c>
      <c r="AJ2" t="n">
        <v>12600</v>
      </c>
      <c r="AK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Alan Sorensen</dc:creator>
  <dcterms:created xsi:type="dcterms:W3CDTF">2015-06-05T18:17:20Z</dcterms:created>
  <dcterms:modified xsi:type="dcterms:W3CDTF">2024-09-07T00:55:00Z</dcterms:modified>
  <cp:lastModifiedBy>Alan Sorensen</cp:lastModifiedBy>
  <cp:lastPrinted>2024-06-20T17:27:12Z</cp:lastPrinted>
</cp:coreProperties>
</file>