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orensen\PycharmProjects\comp_statements\Excel Files\"/>
    </mc:Choice>
  </mc:AlternateContent>
  <xr:revisionPtr revIDLastSave="0" documentId="13_ncr:1_{A7D366B8-0A5C-4F63-A645-1C56ECE3EE23}" xr6:coauthVersionLast="47" xr6:coauthVersionMax="47" xr10:uidLastSave="{00000000-0000-0000-0000-000000000000}"/>
  <bookViews>
    <workbookView xWindow="32895" yWindow="2685" windowWidth="32295" windowHeight="17760" xr2:uid="{00000000-000D-0000-FFFF-FFFF00000000}"/>
  </bookViews>
  <sheets>
    <sheet name="STATEMENT" sheetId="1" r:id="rId1"/>
    <sheet name="payout" sheetId="2" r:id="rId2"/>
    <sheet name="info" sheetId="3" r:id="rId3"/>
    <sheet name="det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3" i="1"/>
  <c r="G45" i="1"/>
  <c r="D45" i="1"/>
  <c r="B45" i="1"/>
  <c r="G44" i="1"/>
  <c r="D44" i="1"/>
  <c r="B44" i="1"/>
  <c r="G43" i="1"/>
  <c r="D43" i="1"/>
  <c r="B43" i="1"/>
  <c r="G42" i="1"/>
  <c r="D42" i="1"/>
  <c r="B42" i="1"/>
  <c r="G41" i="1"/>
  <c r="D41" i="1"/>
  <c r="B41" i="1"/>
  <c r="G40" i="1"/>
  <c r="D40" i="1"/>
  <c r="B40" i="1"/>
  <c r="G39" i="1"/>
  <c r="D39" i="1"/>
  <c r="B39" i="1"/>
  <c r="G38" i="1"/>
  <c r="D38" i="1"/>
  <c r="B38" i="1"/>
  <c r="G37" i="1"/>
  <c r="D37" i="1"/>
  <c r="B37" i="1"/>
  <c r="G36" i="1"/>
  <c r="D36" i="1"/>
  <c r="B36" i="1"/>
  <c r="G35" i="1"/>
  <c r="D35" i="1"/>
  <c r="B35" i="1"/>
  <c r="G34" i="1"/>
  <c r="D34" i="1"/>
  <c r="B34" i="1"/>
  <c r="G33" i="1"/>
  <c r="D33" i="1"/>
  <c r="B33" i="1"/>
  <c r="G32" i="1"/>
  <c r="D32" i="1"/>
  <c r="B32" i="1"/>
  <c r="G31" i="1"/>
  <c r="D31" i="1"/>
  <c r="B31" i="1"/>
  <c r="G30" i="1"/>
  <c r="D30" i="1"/>
  <c r="B30" i="1"/>
  <c r="G29" i="1"/>
  <c r="D29" i="1"/>
  <c r="B29" i="1"/>
  <c r="G28" i="1"/>
  <c r="D28" i="1"/>
  <c r="B28" i="1"/>
  <c r="G27" i="1"/>
  <c r="D27" i="1"/>
  <c r="B27" i="1"/>
  <c r="G26" i="1"/>
  <c r="D26" i="1"/>
  <c r="B26" i="1"/>
  <c r="G25" i="1"/>
  <c r="D25" i="1"/>
  <c r="B25" i="1"/>
  <c r="G24" i="1"/>
  <c r="D24" i="1"/>
  <c r="B24" i="1"/>
  <c r="G23" i="1"/>
  <c r="D23" i="1"/>
  <c r="B23" i="1"/>
  <c r="G18" i="1"/>
  <c r="G17" i="1"/>
  <c r="G16" i="1"/>
  <c r="D16" i="1" s="1"/>
  <c r="G15" i="1"/>
  <c r="G14" i="1"/>
  <c r="D14" i="1" s="1"/>
  <c r="G13" i="1"/>
  <c r="C13" i="1"/>
  <c r="G12" i="1"/>
  <c r="C12" i="1"/>
  <c r="G11" i="1"/>
  <c r="C11" i="1"/>
  <c r="G10" i="1"/>
  <c r="C10" i="1"/>
  <c r="B6" i="1"/>
  <c r="B5" i="1"/>
  <c r="B4" i="1"/>
</calcChain>
</file>

<file path=xl/sharedStrings.xml><?xml version="1.0" encoding="utf-8"?>
<sst xmlns="http://schemas.openxmlformats.org/spreadsheetml/2006/main" count="203" uniqueCount="88">
  <si>
    <t xml:space="preserve">CVRx US Sales Incentive Compensation Statement </t>
  </si>
  <si>
    <t>Sales Performance</t>
  </si>
  <si>
    <t>Final Payment</t>
  </si>
  <si>
    <t>Level 1 Sales</t>
  </si>
  <si>
    <t>Level 1 Payout</t>
  </si>
  <si>
    <t>Level 2 Sales</t>
  </si>
  <si>
    <t>Level 2 Payout</t>
  </si>
  <si>
    <t>Level 3 Sales</t>
  </si>
  <si>
    <t>Level 3 Payout</t>
  </si>
  <si>
    <t>Total Sales</t>
  </si>
  <si>
    <t>Subtotal</t>
  </si>
  <si>
    <t>AD Payout</t>
  </si>
  <si>
    <t>Other Adjustments</t>
  </si>
  <si>
    <t>Guarantee Adjustment</t>
  </si>
  <si>
    <t>Final Payout</t>
  </si>
  <si>
    <t>YTD Payout</t>
  </si>
  <si>
    <t xml:space="preserve">Opportunity Detail </t>
  </si>
  <si>
    <t>Account</t>
  </si>
  <si>
    <t>Opp Name</t>
  </si>
  <si>
    <t>Sales</t>
  </si>
  <si>
    <t>Units</t>
  </si>
  <si>
    <t>YYYYMM</t>
  </si>
  <si>
    <t>EID</t>
  </si>
  <si>
    <t>YYYYQQ</t>
  </si>
  <si>
    <t>ROLE</t>
  </si>
  <si>
    <t>STATUS</t>
  </si>
  <si>
    <t>VALUE</t>
  </si>
  <si>
    <t>CATEGORY</t>
  </si>
  <si>
    <t>Notes</t>
  </si>
  <si>
    <t>2024_06</t>
  </si>
  <si>
    <t>mbrown@cvrx.com</t>
  </si>
  <si>
    <t>2024_Q2</t>
  </si>
  <si>
    <t>REP</t>
  </si>
  <si>
    <t>ACTIVE</t>
  </si>
  <si>
    <t>YTD_PO</t>
  </si>
  <si>
    <t>RM</t>
  </si>
  <si>
    <t>ADJUSTMENTS</t>
  </si>
  <si>
    <t>Spiff for Torrance</t>
  </si>
  <si>
    <t>QTY</t>
  </si>
  <si>
    <t>SALES</t>
  </si>
  <si>
    <t>GUR_ADJ</t>
  </si>
  <si>
    <t>RM_L1_PO</t>
  </si>
  <si>
    <t>RM_L2_PO</t>
  </si>
  <si>
    <t>RM_L3_PO</t>
  </si>
  <si>
    <t>AD_PO</t>
  </si>
  <si>
    <t>RM_L1_REV</t>
  </si>
  <si>
    <t>RM_L2_REV</t>
  </si>
  <si>
    <t>RM_L3_REV</t>
  </si>
  <si>
    <t>EARNED_MNTH_PO</t>
  </si>
  <si>
    <t>EARNED_QTD_PO</t>
  </si>
  <si>
    <t>PO_AMT</t>
  </si>
  <si>
    <t>Name:</t>
  </si>
  <si>
    <t>Email:</t>
  </si>
  <si>
    <t>RM:</t>
  </si>
  <si>
    <t>Territory:</t>
  </si>
  <si>
    <t>Role:</t>
  </si>
  <si>
    <t>Region Manager</t>
  </si>
  <si>
    <t>Month:</t>
  </si>
  <si>
    <t>June</t>
  </si>
  <si>
    <t>AD_EID</t>
  </si>
  <si>
    <t>SALES_CREDIT_RM_EMAIL</t>
  </si>
  <si>
    <t>CLOSEDATE</t>
  </si>
  <si>
    <t>ACT_NAME</t>
  </si>
  <si>
    <t>OPP_NAME</t>
  </si>
  <si>
    <t>CLOSE_YYYYMM</t>
  </si>
  <si>
    <t>CLOSE_YYYYQQ</t>
  </si>
  <si>
    <t>ASP</t>
  </si>
  <si>
    <t>QTD_UNITS</t>
  </si>
  <si>
    <t>QTD_SALES</t>
  </si>
  <si>
    <t>L1</t>
  </si>
  <si>
    <t>L2</t>
  </si>
  <si>
    <t>L3</t>
  </si>
  <si>
    <t>AD_SALES</t>
  </si>
  <si>
    <t>hasREBATE?</t>
  </si>
  <si>
    <t>Scripps Memorial Hospital La Jolla</t>
  </si>
  <si>
    <t>CRX786 018968</t>
  </si>
  <si>
    <t>Sharp Grossmont Hospital</t>
  </si>
  <si>
    <t>SAN02 017254</t>
  </si>
  <si>
    <t>SAN02 019725</t>
  </si>
  <si>
    <t>Good Samaritan Hospital Los Angeles</t>
  </si>
  <si>
    <t>LAX04 019438</t>
  </si>
  <si>
    <t>St Joseph Hospital Orange</t>
  </si>
  <si>
    <t>CRX773 019957</t>
  </si>
  <si>
    <t>Torrance Memorial Medical Center</t>
  </si>
  <si>
    <t>TOR01 020084</t>
  </si>
  <si>
    <t>Bakersfield Heart Hospital</t>
  </si>
  <si>
    <t>CRX54 020030</t>
  </si>
  <si>
    <t>* An asterisk denotes that the opp includes a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</si>
</sst>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5" fillId="0" borderId="0" xfId="0" applyFont="1"/>
    <xf numFmtId="164" fontId="2" fillId="0" borderId="4" xfId="1" applyNumberFormat="1" applyFont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3" fillId="0" borderId="15" xfId="0" applyFont="1" applyBorder="1"/>
    <xf numFmtId="164" fontId="2" fillId="0" borderId="10" xfId="0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4" fillId="4" borderId="21" xfId="0" applyFont="1" applyFill="1" applyBorder="1" applyAlignment="1">
      <alignment horizontal="center"/>
    </xf>
    <xf numFmtId="166" fontId="0" fillId="0" borderId="0" xfId="0" applyNumberFormat="1"/>
    <xf numFmtId="0" fontId="6" fillId="0" borderId="0" xfId="0" applyFont="1"/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7" fillId="0" borderId="27" xfId="0" applyFont="1" applyBorder="1" applyAlignment="1">
      <alignment horizontal="center" vertical="top"/>
    </xf>
    <xf numFmtId="0" fontId="3" fillId="0" borderId="22" xfId="0" applyFont="1" applyBorder="1" applyAlignment="1">
      <alignment horizontal="left"/>
    </xf>
    <xf numFmtId="0" fontId="0" fillId="0" borderId="7" xfId="0" applyBorder="1"/>
    <xf numFmtId="0" fontId="2" fillId="0" borderId="5" xfId="0" applyFont="1" applyBorder="1" applyAlignment="1">
      <alignment horizontal="left"/>
    </xf>
    <xf numFmtId="0" fontId="0" fillId="0" borderId="6" xfId="0" applyBorder="1"/>
    <xf numFmtId="0" fontId="2" fillId="0" borderId="5" xfId="0" applyFont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0" fillId="0" borderId="18" xfId="0" applyBorder="1"/>
    <xf numFmtId="0" fontId="4" fillId="2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4" fillId="4" borderId="19" xfId="0" applyFont="1" applyFill="1" applyBorder="1" applyAlignment="1">
      <alignment horizontal="center"/>
    </xf>
    <xf numFmtId="0" fontId="0" fillId="0" borderId="19" xfId="0" applyBorder="1"/>
    <xf numFmtId="0" fontId="3" fillId="0" borderId="15" xfId="0" applyFont="1" applyBorder="1" applyAlignment="1">
      <alignment horizontal="left"/>
    </xf>
    <xf numFmtId="0" fontId="0" fillId="0" borderId="14" xfId="0" applyBorder="1"/>
    <xf numFmtId="0" fontId="3" fillId="0" borderId="25" xfId="0" applyFont="1" applyBorder="1" applyAlignment="1">
      <alignment horizontal="left"/>
    </xf>
    <xf numFmtId="0" fontId="0" fillId="0" borderId="23" xfId="0" applyBorder="1"/>
    <xf numFmtId="0" fontId="3" fillId="0" borderId="3" xfId="0" applyFont="1" applyBorder="1"/>
    <xf numFmtId="0" fontId="3" fillId="0" borderId="3" xfId="0" applyFont="1" applyBorder="1" applyAlignment="1">
      <alignment horizontal="left" wrapText="1"/>
    </xf>
    <xf numFmtId="0" fontId="4" fillId="2" borderId="5" xfId="0" applyFont="1" applyFill="1" applyBorder="1" applyAlignment="1">
      <alignment horizontal="center" vertical="center"/>
    </xf>
    <xf numFmtId="0" fontId="0" fillId="0" borderId="11" xfId="0" applyBorder="1"/>
    <xf numFmtId="0" fontId="6" fillId="0" borderId="8" xfId="0" applyFont="1" applyBorder="1"/>
    <xf numFmtId="0" fontId="0" fillId="0" borderId="13" xfId="0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1</xdr:row>
      <xdr:rowOff>104775</xdr:rowOff>
    </xdr:from>
    <xdr:to>
      <xdr:col>6</xdr:col>
      <xdr:colOff>848583</xdr:colOff>
      <xdr:row>3</xdr:row>
      <xdr:rowOff>180478</xdr:rowOff>
    </xdr:to>
    <xdr:pic>
      <xdr:nvPicPr>
        <xdr:cNvPr id="3" name="Picture 2" descr="A picture containing text, sign, dark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304800"/>
          <a:ext cx="938118" cy="32716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6"/>
  <sheetViews>
    <sheetView showGridLines="0" tabSelected="1" topLeftCell="A17" workbookViewId="0">
      <selection activeCell="K24" sqref="K24"/>
    </sheetView>
  </sheetViews>
  <sheetFormatPr defaultRowHeight="15.75" x14ac:dyDescent="0.25"/>
  <cols>
    <col min="1" max="1" width="0.7109375" style="1" customWidth="1"/>
    <col min="2" max="2" width="19.5703125" style="1" customWidth="1"/>
    <col min="3" max="3" width="13.7109375" style="1" customWidth="1"/>
    <col min="4" max="4" width="11.85546875" style="1" customWidth="1"/>
    <col min="5" max="5" width="8.42578125" style="1" bestFit="1" customWidth="1"/>
    <col min="6" max="6" width="17.85546875" style="1" customWidth="1"/>
    <col min="7" max="7" width="14.7109375" style="1" customWidth="1"/>
  </cols>
  <sheetData>
    <row r="1" spans="1:7" ht="4.1500000000000004" customHeight="1" x14ac:dyDescent="0.25"/>
    <row r="2" spans="1:7" x14ac:dyDescent="0.25">
      <c r="B2" s="2" t="s">
        <v>0</v>
      </c>
    </row>
    <row r="3" spans="1:7" ht="4.1500000000000004" customHeight="1" x14ac:dyDescent="0.25"/>
    <row r="4" spans="1:7" x14ac:dyDescent="0.25">
      <c r="B4" s="2">
        <f>info!B1</f>
        <v>0</v>
      </c>
    </row>
    <row r="5" spans="1:7" x14ac:dyDescent="0.25">
      <c r="B5" s="2" t="str">
        <f>info!B5</f>
        <v>Region Manager</v>
      </c>
    </row>
    <row r="6" spans="1:7" x14ac:dyDescent="0.25">
      <c r="B6" s="2" t="str">
        <f>info!B6 &amp; " 2024"</f>
        <v>June 2024</v>
      </c>
    </row>
    <row r="7" spans="1:7" ht="4.1500000000000004" customHeight="1" x14ac:dyDescent="0.25"/>
    <row r="8" spans="1:7" ht="4.1500000000000004" customHeight="1" thickBot="1" x14ac:dyDescent="0.3"/>
    <row r="9" spans="1:7" x14ac:dyDescent="0.25">
      <c r="B9" s="32" t="s">
        <v>1</v>
      </c>
      <c r="C9" s="34"/>
      <c r="D9" s="3"/>
      <c r="E9" s="32" t="s">
        <v>2</v>
      </c>
      <c r="F9" s="33"/>
      <c r="G9" s="34"/>
    </row>
    <row r="10" spans="1:7" x14ac:dyDescent="0.25">
      <c r="B10" s="4" t="s">
        <v>3</v>
      </c>
      <c r="C10" s="14">
        <f>_xlfn.XLOOKUP("RM_L1_REV", payout!$G:$G, payout!$F:$F)</f>
        <v>468250</v>
      </c>
      <c r="E10" s="41" t="s">
        <v>4</v>
      </c>
      <c r="F10" s="28"/>
      <c r="G10" s="7">
        <f>_xlfn.XLOOKUP("RM_L1_PO", payout!G:G,payout!F:F)</f>
        <v>10348.299999999999</v>
      </c>
    </row>
    <row r="11" spans="1:7" ht="16.5" customHeight="1" x14ac:dyDescent="0.25">
      <c r="A11" s="6"/>
      <c r="B11" s="4" t="s">
        <v>5</v>
      </c>
      <c r="C11" s="5">
        <f>_xlfn.XLOOKUP("RM_L2_REV", payout!$G:$G, payout!$F:$F)</f>
        <v>84750</v>
      </c>
      <c r="E11" s="41" t="s">
        <v>6</v>
      </c>
      <c r="F11" s="28"/>
      <c r="G11" s="7">
        <f>_xlfn.XLOOKUP("RM_L2_PO",payout!G:G,payout!F:F)</f>
        <v>4279.88</v>
      </c>
    </row>
    <row r="12" spans="1:7" ht="16.5" customHeight="1" thickBot="1" x14ac:dyDescent="0.3">
      <c r="A12" s="6"/>
      <c r="B12" s="16" t="s">
        <v>7</v>
      </c>
      <c r="C12" s="13">
        <f>_xlfn.XLOOKUP("RM_L3_REV", payout!$G:$G, payout!$F:$F)</f>
        <v>0</v>
      </c>
      <c r="E12" s="25" t="s">
        <v>8</v>
      </c>
      <c r="F12" s="26"/>
      <c r="G12" s="7">
        <f>_xlfn.XLOOKUP("RM_L3_PO",payout!G:G,payout!F:F)</f>
        <v>0</v>
      </c>
    </row>
    <row r="13" spans="1:7" ht="17.25" customHeight="1" thickTop="1" thickBot="1" x14ac:dyDescent="0.3">
      <c r="B13" s="12" t="s">
        <v>9</v>
      </c>
      <c r="C13" s="13">
        <f>SUM(C10:C12)</f>
        <v>553000</v>
      </c>
      <c r="E13" s="37" t="s">
        <v>10</v>
      </c>
      <c r="F13" s="38"/>
      <c r="G13" s="15">
        <f>SUM(G10:G12)</f>
        <v>14628.18</v>
      </c>
    </row>
    <row r="14" spans="1:7" ht="17.25" customHeight="1" thickTop="1" x14ac:dyDescent="0.25">
      <c r="B14" s="2"/>
      <c r="C14" s="21"/>
      <c r="D14" s="6">
        <f>IF(G14&gt;0, 1, 0)</f>
        <v>1</v>
      </c>
      <c r="E14" s="39" t="s">
        <v>11</v>
      </c>
      <c r="F14" s="40"/>
      <c r="G14" s="22">
        <f>IFERROR(_xlfn.XLOOKUP("AD_PO", payout!G:G,payout!F:F), 0)</f>
        <v>1237.5999999999999</v>
      </c>
    </row>
    <row r="15" spans="1:7" x14ac:dyDescent="0.25">
      <c r="E15" s="42" t="s">
        <v>12</v>
      </c>
      <c r="F15" s="28"/>
      <c r="G15" s="5">
        <f>IFERROR(_xlfn.XLOOKUP("ADJUSTMENTS", payout!G:G,payout!F:F), 0)</f>
        <v>5000</v>
      </c>
    </row>
    <row r="16" spans="1:7" ht="16.5" customHeight="1" thickBot="1" x14ac:dyDescent="0.3">
      <c r="D16" s="6">
        <f>IF(G16&gt;0, 1, 0)</f>
        <v>0</v>
      </c>
      <c r="E16" s="25" t="s">
        <v>13</v>
      </c>
      <c r="F16" s="26"/>
      <c r="G16" s="23">
        <f>IFERROR(_xlfn.XLOOKUP("GUR_AMT",payout!G:G,payout!F:F), 0)</f>
        <v>0</v>
      </c>
    </row>
    <row r="17" spans="2:7" ht="17.25" customHeight="1" thickTop="1" thickBot="1" x14ac:dyDescent="0.3">
      <c r="E17" s="37" t="s">
        <v>14</v>
      </c>
      <c r="F17" s="38"/>
      <c r="G17" s="8">
        <f>_xlfn.XLOOKUP("PO_AMT", payout!G:G,payout!F:F)</f>
        <v>20865.8</v>
      </c>
    </row>
    <row r="18" spans="2:7" ht="17.25" customHeight="1" thickTop="1" thickBot="1" x14ac:dyDescent="0.3">
      <c r="E18" s="45" t="s">
        <v>15</v>
      </c>
      <c r="F18" s="46"/>
      <c r="G18" s="9">
        <f>_xlfn.XLOOKUP("YTD_PO", payout!G:G,payout!F:F)</f>
        <v>79536.7</v>
      </c>
    </row>
    <row r="19" spans="2:7" x14ac:dyDescent="0.25">
      <c r="E19" s="19"/>
      <c r="G19" s="20"/>
    </row>
    <row r="21" spans="2:7" x14ac:dyDescent="0.25">
      <c r="B21" s="43" t="s">
        <v>16</v>
      </c>
      <c r="C21" s="44"/>
      <c r="D21" s="44"/>
      <c r="E21" s="44"/>
      <c r="F21" s="44"/>
      <c r="G21" s="28"/>
    </row>
    <row r="22" spans="2:7" x14ac:dyDescent="0.25">
      <c r="B22" s="30" t="s">
        <v>17</v>
      </c>
      <c r="C22" s="31"/>
      <c r="D22" s="35" t="s">
        <v>18</v>
      </c>
      <c r="E22" s="36"/>
      <c r="F22" s="17" t="s">
        <v>19</v>
      </c>
      <c r="G22" s="17" t="s">
        <v>20</v>
      </c>
    </row>
    <row r="23" spans="2:7" x14ac:dyDescent="0.25">
      <c r="B23" s="27" t="str">
        <f>IF(LEN(detail!E2)&lt;1,"",detail!E2)</f>
        <v>Scripps Memorial Hospital La Jolla</v>
      </c>
      <c r="C23" s="28"/>
      <c r="D23" s="29" t="str">
        <f>IF(LEN(detail!F2)&lt;1,"",detail!F2)</f>
        <v>CRX786 018968</v>
      </c>
      <c r="E23" s="28"/>
      <c r="F23" s="11" t="str">
        <f>DOLLAR(IF(LEN(detail!J2)&lt;1,"",detail!J2), 0) &amp; IF(detail!U2 = 1, "*", "")</f>
        <v>$35,000</v>
      </c>
      <c r="G23" s="10">
        <f>IF(LEN(detail!I2)&lt;1,"",detail!I2)</f>
        <v>1</v>
      </c>
    </row>
    <row r="24" spans="2:7" x14ac:dyDescent="0.25">
      <c r="B24" s="27" t="str">
        <f>IF(LEN(detail!E3)&lt;1,"",detail!E3)</f>
        <v>Sharp Grossmont Hospital</v>
      </c>
      <c r="C24" s="28"/>
      <c r="D24" s="29" t="str">
        <f>IF(LEN(detail!F3)&lt;1,"",detail!F3)</f>
        <v>SAN02 017254</v>
      </c>
      <c r="E24" s="28"/>
      <c r="F24" s="11" t="str">
        <f>DOLLAR(IF(LEN(detail!J3)&lt;1,"",detail!J3), 0) &amp; IF(detail!U3 = 1, "*", "")</f>
        <v>$31,500*</v>
      </c>
      <c r="G24" s="10">
        <f>IF(LEN(detail!I3)&lt;1,"",detail!I3)</f>
        <v>1</v>
      </c>
    </row>
    <row r="25" spans="2:7" x14ac:dyDescent="0.25">
      <c r="B25" s="27" t="str">
        <f>IF(LEN(detail!E4)&lt;1,"",detail!E4)</f>
        <v>Sharp Grossmont Hospital</v>
      </c>
      <c r="C25" s="28"/>
      <c r="D25" s="29" t="str">
        <f>IF(LEN(detail!F4)&lt;1,"",detail!F4)</f>
        <v>SAN02 019725</v>
      </c>
      <c r="E25" s="28"/>
      <c r="F25" s="11" t="str">
        <f>DOLLAR(IF(LEN(detail!J4)&lt;1,"",detail!J4), 0) &amp; IF(detail!U4 = 1, "*", "")</f>
        <v>$63,000*</v>
      </c>
      <c r="G25" s="10">
        <f>IF(LEN(detail!I4)&lt;1,"",detail!I4)</f>
        <v>2</v>
      </c>
    </row>
    <row r="26" spans="2:7" x14ac:dyDescent="0.25">
      <c r="B26" s="27" t="str">
        <f>IF(LEN(detail!E5)&lt;1,"",detail!E5)</f>
        <v>Good Samaritan Hospital Los Angeles</v>
      </c>
      <c r="C26" s="28"/>
      <c r="D26" s="29" t="str">
        <f>IF(LEN(detail!F5)&lt;1,"",detail!F5)</f>
        <v>LAX04 019438</v>
      </c>
      <c r="E26" s="28"/>
      <c r="F26" s="11" t="str">
        <f>DOLLAR(IF(LEN(detail!J5)&lt;1,"",detail!J5), 0) &amp; IF(detail!U5 = 1, "*", "")</f>
        <v>$140,000</v>
      </c>
      <c r="G26" s="10">
        <f>IF(LEN(detail!I5)&lt;1,"",detail!I5)</f>
        <v>5</v>
      </c>
    </row>
    <row r="27" spans="2:7" x14ac:dyDescent="0.25">
      <c r="B27" s="27" t="str">
        <f>IF(LEN(detail!E6)&lt;1,"",detail!E6)</f>
        <v>St Joseph Hospital Orange</v>
      </c>
      <c r="C27" s="28"/>
      <c r="D27" s="29" t="str">
        <f>IF(LEN(detail!F6)&lt;1,"",detail!F6)</f>
        <v>CRX773 019957</v>
      </c>
      <c r="E27" s="28"/>
      <c r="F27" s="11" t="str">
        <f>DOLLAR(IF(LEN(detail!J6)&lt;1,"",detail!J6), 0) &amp; IF(detail!U6 = 1, "*", "")</f>
        <v>$105,000</v>
      </c>
      <c r="G27" s="10">
        <f>IF(LEN(detail!I6)&lt;1,"",detail!I6)</f>
        <v>3</v>
      </c>
    </row>
    <row r="28" spans="2:7" x14ac:dyDescent="0.25">
      <c r="B28" s="27" t="str">
        <f>IF(LEN(detail!E7)&lt;1,"",detail!E7)</f>
        <v>Torrance Memorial Medical Center</v>
      </c>
      <c r="C28" s="28"/>
      <c r="D28" s="29" t="str">
        <f>IF(LEN(detail!F7)&lt;1,"",detail!F7)</f>
        <v>TOR01 020084</v>
      </c>
      <c r="E28" s="28"/>
      <c r="F28" s="11" t="str">
        <f>DOLLAR(IF(LEN(detail!J7)&lt;1,"",detail!J7), 0) &amp; IF(detail!U7 = 1, "*", "")</f>
        <v>$175,000</v>
      </c>
      <c r="G28" s="10">
        <f>IF(LEN(detail!I7)&lt;1,"",detail!I7)</f>
        <v>7</v>
      </c>
    </row>
    <row r="29" spans="2:7" x14ac:dyDescent="0.25">
      <c r="B29" s="27" t="str">
        <f>IF(LEN(detail!E8)&lt;1,"",detail!E8)</f>
        <v>Bakersfield Heart Hospital</v>
      </c>
      <c r="C29" s="28"/>
      <c r="D29" s="29" t="str">
        <f>IF(LEN(detail!F8)&lt;1,"",detail!F8)</f>
        <v>CRX54 020030</v>
      </c>
      <c r="E29" s="28"/>
      <c r="F29" s="11" t="str">
        <f>DOLLAR(IF(LEN(detail!J8)&lt;1,"",detail!J8), 0) &amp; IF(detail!U8 = 1, "*", "")</f>
        <v>$3,500*</v>
      </c>
      <c r="G29" s="10">
        <f>IF(LEN(detail!I8)&lt;1,"",detail!I8)</f>
        <v>0</v>
      </c>
    </row>
    <row r="30" spans="2:7" x14ac:dyDescent="0.25">
      <c r="B30" s="27" t="str">
        <f>IF(LEN(detail!E9)&lt;1,"",detail!E9)</f>
        <v/>
      </c>
      <c r="C30" s="28"/>
      <c r="D30" s="29" t="str">
        <f>IF(LEN(detail!F9)&lt;1,"",detail!F9)</f>
        <v/>
      </c>
      <c r="E30" s="28"/>
      <c r="F30" s="11" t="e">
        <f>DOLLAR(IF(LEN(detail!J9)&lt;1,"",detail!J9), 0) &amp; IF(detail!U9 = 1, "*", "")</f>
        <v>#VALUE!</v>
      </c>
      <c r="G30" s="10" t="str">
        <f>IF(LEN(detail!I9)&lt;1,"",detail!I9)</f>
        <v/>
      </c>
    </row>
    <row r="31" spans="2:7" x14ac:dyDescent="0.25">
      <c r="B31" s="27" t="str">
        <f>IF(LEN(detail!E10)&lt;1,"",detail!E10)</f>
        <v/>
      </c>
      <c r="C31" s="28"/>
      <c r="D31" s="29" t="str">
        <f>IF(LEN(detail!F10)&lt;1,"",detail!F10)</f>
        <v/>
      </c>
      <c r="E31" s="28"/>
      <c r="F31" s="11" t="e">
        <f>DOLLAR(IF(LEN(detail!J10)&lt;1,"",detail!J10), 0) &amp; IF(detail!U10 = 1, "*", "")</f>
        <v>#VALUE!</v>
      </c>
      <c r="G31" s="10" t="str">
        <f>IF(LEN(detail!I10)&lt;1,"",detail!I10)</f>
        <v/>
      </c>
    </row>
    <row r="32" spans="2:7" x14ac:dyDescent="0.25">
      <c r="B32" s="29" t="str">
        <f>IF(LEN(detail!E11)&lt;1,"",detail!E11)</f>
        <v/>
      </c>
      <c r="C32" s="28"/>
      <c r="D32" s="29" t="str">
        <f>IF(LEN(detail!F11)&lt;1,"",detail!F11)</f>
        <v/>
      </c>
      <c r="E32" s="28"/>
      <c r="F32" s="11" t="e">
        <f>DOLLAR(IF(LEN(detail!J11)&lt;1,"",detail!J11), 0) &amp; IF(detail!U11 = 1, "*", "")</f>
        <v>#VALUE!</v>
      </c>
      <c r="G32" s="10" t="str">
        <f>IF(LEN(detail!I11)&lt;1,"",detail!I11)</f>
        <v/>
      </c>
    </row>
    <row r="33" spans="2:7" x14ac:dyDescent="0.25">
      <c r="B33" s="29" t="str">
        <f>IF(LEN(detail!E12)&lt;1,"",detail!E12)</f>
        <v/>
      </c>
      <c r="C33" s="28"/>
      <c r="D33" s="29" t="str">
        <f>IF(LEN(detail!F12)&lt;1,"",detail!F12)</f>
        <v/>
      </c>
      <c r="E33" s="28"/>
      <c r="F33" s="11" t="e">
        <f>DOLLAR(IF(LEN(detail!J12)&lt;1,"",detail!J12), 0) &amp; IF(detail!U12 = 1, "*", "")</f>
        <v>#VALUE!</v>
      </c>
      <c r="G33" s="10" t="str">
        <f>IF(LEN(detail!I12)&lt;1,"",detail!I12)</f>
        <v/>
      </c>
    </row>
    <row r="34" spans="2:7" x14ac:dyDescent="0.25">
      <c r="B34" s="29" t="str">
        <f>IF(LEN(detail!E13)&lt;1,"",detail!E13)</f>
        <v/>
      </c>
      <c r="C34" s="28"/>
      <c r="D34" s="29" t="str">
        <f>IF(LEN(detail!F13)&lt;1,"",detail!F13)</f>
        <v/>
      </c>
      <c r="E34" s="28"/>
      <c r="F34" s="11" t="e">
        <f>DOLLAR(IF(LEN(detail!J13)&lt;1,"",detail!J13), 0) &amp; IF(detail!U13 = 1, "*", "")</f>
        <v>#VALUE!</v>
      </c>
      <c r="G34" s="10" t="str">
        <f>IF(LEN(detail!I13)&lt;1,"",detail!I13)</f>
        <v/>
      </c>
    </row>
    <row r="35" spans="2:7" x14ac:dyDescent="0.25">
      <c r="B35" s="29" t="str">
        <f>IF(LEN(detail!E14)&lt;1,"",detail!E14)</f>
        <v/>
      </c>
      <c r="C35" s="28"/>
      <c r="D35" s="29" t="str">
        <f>IF(LEN(detail!F14)&lt;1,"",detail!F14)</f>
        <v/>
      </c>
      <c r="E35" s="28"/>
      <c r="F35" s="11" t="e">
        <f>DOLLAR(IF(LEN(detail!J14)&lt;1,"",detail!J14), 0) &amp; IF(detail!U14 = 1, "*", "")</f>
        <v>#VALUE!</v>
      </c>
      <c r="G35" s="10" t="str">
        <f>IF(LEN(detail!I14)&lt;1,"",detail!I14)</f>
        <v/>
      </c>
    </row>
    <row r="36" spans="2:7" x14ac:dyDescent="0.25">
      <c r="B36" s="29" t="str">
        <f>IF(LEN(detail!E15)&lt;1,"",detail!E15)</f>
        <v/>
      </c>
      <c r="C36" s="28"/>
      <c r="D36" s="29" t="str">
        <f>IF(LEN(detail!F15)&lt;1,"",detail!F15)</f>
        <v/>
      </c>
      <c r="E36" s="28"/>
      <c r="F36" s="11" t="e">
        <f>DOLLAR(IF(LEN(detail!J15)&lt;1,"",detail!J15), 0) &amp; IF(detail!U15 = 1, "*", "")</f>
        <v>#VALUE!</v>
      </c>
      <c r="G36" s="10" t="str">
        <f>IF(LEN(detail!I15)&lt;1,"",detail!I15)</f>
        <v/>
      </c>
    </row>
    <row r="37" spans="2:7" x14ac:dyDescent="0.25">
      <c r="B37" s="29" t="str">
        <f>IF(LEN(detail!E16)&lt;1,"",detail!E16)</f>
        <v/>
      </c>
      <c r="C37" s="28"/>
      <c r="D37" s="29" t="str">
        <f>IF(LEN(detail!F16)&lt;1,"",detail!F16)</f>
        <v/>
      </c>
      <c r="E37" s="28"/>
      <c r="F37" s="11" t="e">
        <f>DOLLAR(IF(LEN(detail!J16)&lt;1,"",detail!J16), 0) &amp; IF(detail!U16 = 1, "*", "")</f>
        <v>#VALUE!</v>
      </c>
      <c r="G37" s="10" t="str">
        <f>IF(LEN(detail!I16)&lt;1,"",detail!I16)</f>
        <v/>
      </c>
    </row>
    <row r="38" spans="2:7" x14ac:dyDescent="0.25">
      <c r="B38" s="29" t="str">
        <f>IF(LEN(detail!E17)&lt;1,"",detail!E17)</f>
        <v/>
      </c>
      <c r="C38" s="28"/>
      <c r="D38" s="29" t="str">
        <f>IF(LEN(detail!F17)&lt;1,"",detail!F17)</f>
        <v/>
      </c>
      <c r="E38" s="28"/>
      <c r="F38" s="11" t="e">
        <f>DOLLAR(IF(LEN(detail!J17)&lt;1,"",detail!J17), 0) &amp; IF(detail!U17 = 1, "*", "")</f>
        <v>#VALUE!</v>
      </c>
      <c r="G38" s="10" t="str">
        <f>IF(LEN(detail!I17)&lt;1,"",detail!I17)</f>
        <v/>
      </c>
    </row>
    <row r="39" spans="2:7" x14ac:dyDescent="0.25">
      <c r="B39" s="29" t="str">
        <f>IF(LEN(detail!E18)&lt;1,"",detail!E18)</f>
        <v/>
      </c>
      <c r="C39" s="28"/>
      <c r="D39" s="29" t="str">
        <f>IF(LEN(detail!F18)&lt;1,"",detail!F18)</f>
        <v/>
      </c>
      <c r="E39" s="28"/>
      <c r="F39" s="11" t="e">
        <f>DOLLAR(IF(LEN(detail!J18)&lt;1,"",detail!J18), 0) &amp; IF(detail!U18 = 1, "*", "")</f>
        <v>#VALUE!</v>
      </c>
      <c r="G39" s="10" t="str">
        <f>IF(LEN(detail!I18)&lt;1,"",detail!I18)</f>
        <v/>
      </c>
    </row>
    <row r="40" spans="2:7" x14ac:dyDescent="0.25">
      <c r="B40" s="29" t="str">
        <f>IF(LEN(detail!E19)&lt;1,"",detail!E19)</f>
        <v/>
      </c>
      <c r="C40" s="28"/>
      <c r="D40" s="29" t="str">
        <f>IF(LEN(detail!F19)&lt;1,"",detail!F19)</f>
        <v/>
      </c>
      <c r="E40" s="28"/>
      <c r="F40" s="11" t="e">
        <f>DOLLAR(IF(LEN(detail!J19)&lt;1,"",detail!J19), 0) &amp; IF(detail!U19 = 1, "*", "")</f>
        <v>#VALUE!</v>
      </c>
      <c r="G40" s="10" t="str">
        <f>IF(LEN(detail!I19)&lt;1,"",detail!I19)</f>
        <v/>
      </c>
    </row>
    <row r="41" spans="2:7" x14ac:dyDescent="0.25">
      <c r="B41" s="29" t="str">
        <f>IF(LEN(detail!E20)&lt;1,"",detail!E20)</f>
        <v/>
      </c>
      <c r="C41" s="28"/>
      <c r="D41" s="29" t="str">
        <f>IF(LEN(detail!F20)&lt;1,"",detail!F20)</f>
        <v/>
      </c>
      <c r="E41" s="28"/>
      <c r="F41" s="11" t="e">
        <f>DOLLAR(IF(LEN(detail!J20)&lt;1,"",detail!J20), 0) &amp; IF(detail!U20 = 1, "*", "")</f>
        <v>#VALUE!</v>
      </c>
      <c r="G41" s="10" t="str">
        <f>IF(LEN(detail!I20)&lt;1,"",detail!I20)</f>
        <v/>
      </c>
    </row>
    <row r="42" spans="2:7" x14ac:dyDescent="0.25">
      <c r="B42" s="29" t="str">
        <f>IF(LEN(detail!E21)&lt;1,"",detail!E21)</f>
        <v/>
      </c>
      <c r="C42" s="28"/>
      <c r="D42" s="29" t="str">
        <f>IF(LEN(detail!F21)&lt;1,"",detail!F21)</f>
        <v/>
      </c>
      <c r="E42" s="28"/>
      <c r="F42" s="11" t="e">
        <f>DOLLAR(IF(LEN(detail!J21)&lt;1,"",detail!J21), 0) &amp; IF(detail!U21 = 1, "*", "")</f>
        <v>#VALUE!</v>
      </c>
      <c r="G42" s="10" t="str">
        <f>IF(LEN(detail!I21)&lt;1,"",detail!I21)</f>
        <v/>
      </c>
    </row>
    <row r="43" spans="2:7" x14ac:dyDescent="0.25">
      <c r="B43" s="29" t="str">
        <f>IF(LEN(detail!E22)&lt;1,"",detail!E22)</f>
        <v/>
      </c>
      <c r="C43" s="28"/>
      <c r="D43" s="29" t="str">
        <f>IF(LEN(detail!F22)&lt;1,"",detail!F22)</f>
        <v/>
      </c>
      <c r="E43" s="28"/>
      <c r="F43" s="11" t="e">
        <f>DOLLAR(IF(LEN(detail!J22)&lt;1,"",detail!J22), 0) &amp; IF(detail!U22 = 1, "*", "")</f>
        <v>#VALUE!</v>
      </c>
      <c r="G43" s="10" t="str">
        <f>IF(LEN(detail!I22)&lt;1,"",detail!I22)</f>
        <v/>
      </c>
    </row>
    <row r="44" spans="2:7" x14ac:dyDescent="0.25">
      <c r="B44" s="29" t="str">
        <f>IF(LEN(detail!E23)&lt;1,"",detail!E23)</f>
        <v/>
      </c>
      <c r="C44" s="28"/>
      <c r="D44" s="29" t="str">
        <f>IF(LEN(detail!F23)&lt;1,"",detail!F23)</f>
        <v/>
      </c>
      <c r="E44" s="28"/>
      <c r="F44" s="11" t="e">
        <f>DOLLAR(IF(LEN(detail!J23)&lt;1,"",detail!J23), 0) &amp; IF(detail!U23 = 1, "*", "")</f>
        <v>#VALUE!</v>
      </c>
      <c r="G44" s="10" t="str">
        <f>IF(LEN(detail!I23)&lt;1,"",detail!I23)</f>
        <v/>
      </c>
    </row>
    <row r="45" spans="2:7" x14ac:dyDescent="0.25">
      <c r="B45" s="29" t="str">
        <f>IF(LEN(detail!E24)&lt;1,"",detail!E24)</f>
        <v/>
      </c>
      <c r="C45" s="28"/>
      <c r="D45" s="29" t="str">
        <f>IF(LEN(detail!F24)&lt;1,"",detail!F24)</f>
        <v/>
      </c>
      <c r="E45" s="28"/>
      <c r="F45" s="11" t="e">
        <f>DOLLAR(IF(LEN(detail!J24)&lt;1,"",detail!J24), 0) &amp; IF(detail!U24 = 1, "*", "")</f>
        <v>#VALUE!</v>
      </c>
      <c r="G45" s="10" t="str">
        <f>IF(LEN(detail!I24)&lt;1,"",detail!I24)</f>
        <v/>
      </c>
    </row>
    <row r="46" spans="2:7" x14ac:dyDescent="0.25">
      <c r="B46" s="1" t="s">
        <v>87</v>
      </c>
    </row>
  </sheetData>
  <mergeCells count="60">
    <mergeCell ref="D44:E44"/>
    <mergeCell ref="D35:E35"/>
    <mergeCell ref="B45:C45"/>
    <mergeCell ref="B36:C36"/>
    <mergeCell ref="B32:C32"/>
    <mergeCell ref="B26:C26"/>
    <mergeCell ref="B41:C41"/>
    <mergeCell ref="D42:E42"/>
    <mergeCell ref="D33:E33"/>
    <mergeCell ref="E16:F16"/>
    <mergeCell ref="D29:E29"/>
    <mergeCell ref="D23:E23"/>
    <mergeCell ref="D38:E38"/>
    <mergeCell ref="B21:G21"/>
    <mergeCell ref="E18:F18"/>
    <mergeCell ref="D45:E45"/>
    <mergeCell ref="B43:C43"/>
    <mergeCell ref="B39:C39"/>
    <mergeCell ref="E10:F10"/>
    <mergeCell ref="D27:E27"/>
    <mergeCell ref="B42:C42"/>
    <mergeCell ref="B23:C23"/>
    <mergeCell ref="D32:E32"/>
    <mergeCell ref="E13:F13"/>
    <mergeCell ref="D26:E26"/>
    <mergeCell ref="D41:E41"/>
    <mergeCell ref="B38:C38"/>
    <mergeCell ref="B44:C44"/>
    <mergeCell ref="B29:C29"/>
    <mergeCell ref="E15:F15"/>
    <mergeCell ref="D43:E43"/>
    <mergeCell ref="D40:E40"/>
    <mergeCell ref="B31:C31"/>
    <mergeCell ref="B27:C27"/>
    <mergeCell ref="D31:E31"/>
    <mergeCell ref="E17:F17"/>
    <mergeCell ref="D36:E36"/>
    <mergeCell ref="B37:C37"/>
    <mergeCell ref="B34:C34"/>
    <mergeCell ref="D37:E37"/>
    <mergeCell ref="B28:C28"/>
    <mergeCell ref="D28:E28"/>
    <mergeCell ref="B40:C40"/>
    <mergeCell ref="B35:C35"/>
    <mergeCell ref="D39:E39"/>
    <mergeCell ref="D25:E25"/>
    <mergeCell ref="B24:C24"/>
    <mergeCell ref="E12:F12"/>
    <mergeCell ref="B25:C25"/>
    <mergeCell ref="D34:E34"/>
    <mergeCell ref="B22:C22"/>
    <mergeCell ref="E9:G9"/>
    <mergeCell ref="D22:E22"/>
    <mergeCell ref="E14:F14"/>
    <mergeCell ref="E11:F11"/>
    <mergeCell ref="B9:C9"/>
    <mergeCell ref="B30:C30"/>
    <mergeCell ref="D30:E30"/>
    <mergeCell ref="B33:C33"/>
    <mergeCell ref="D24:E24"/>
  </mergeCells>
  <conditionalFormatting sqref="B23:B45 D23:D45 F23:G45">
    <cfRule type="containsErrors" dxfId="0" priority="1">
      <formula>ISERROR(B23)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/>
  </sheetViews>
  <sheetFormatPr defaultRowHeight="15" x14ac:dyDescent="0.25"/>
  <sheetData>
    <row r="1" spans="1:8" x14ac:dyDescent="0.2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24" t="s">
        <v>28</v>
      </c>
    </row>
    <row r="2" spans="1:8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>
        <v>79536.7</v>
      </c>
      <c r="G2" t="s">
        <v>34</v>
      </c>
    </row>
    <row r="3" spans="1:8" x14ac:dyDescent="0.25">
      <c r="A3" t="s">
        <v>29</v>
      </c>
      <c r="B3" t="s">
        <v>30</v>
      </c>
      <c r="C3" t="s">
        <v>31</v>
      </c>
      <c r="D3" t="s">
        <v>35</v>
      </c>
      <c r="E3" t="s">
        <v>33</v>
      </c>
      <c r="F3">
        <v>5000</v>
      </c>
      <c r="G3" t="s">
        <v>36</v>
      </c>
      <c r="H3" t="s">
        <v>37</v>
      </c>
    </row>
    <row r="4" spans="1:8" x14ac:dyDescent="0.25">
      <c r="A4" t="s">
        <v>29</v>
      </c>
      <c r="B4" t="s">
        <v>30</v>
      </c>
      <c r="C4" t="s">
        <v>31</v>
      </c>
      <c r="D4" t="s">
        <v>35</v>
      </c>
      <c r="E4" t="s">
        <v>33</v>
      </c>
      <c r="F4">
        <v>19</v>
      </c>
      <c r="G4" t="s">
        <v>38</v>
      </c>
    </row>
    <row r="5" spans="1:8" x14ac:dyDescent="0.25">
      <c r="A5" t="s">
        <v>29</v>
      </c>
      <c r="B5" t="s">
        <v>30</v>
      </c>
      <c r="C5" t="s">
        <v>31</v>
      </c>
      <c r="D5" t="s">
        <v>35</v>
      </c>
      <c r="E5" t="s">
        <v>33</v>
      </c>
      <c r="F5">
        <v>553000</v>
      </c>
      <c r="G5" t="s">
        <v>39</v>
      </c>
    </row>
    <row r="6" spans="1:8" x14ac:dyDescent="0.25">
      <c r="A6" t="s">
        <v>29</v>
      </c>
      <c r="B6" t="s">
        <v>30</v>
      </c>
      <c r="C6" t="s">
        <v>31</v>
      </c>
      <c r="D6" t="s">
        <v>35</v>
      </c>
      <c r="E6" t="s">
        <v>33</v>
      </c>
      <c r="F6">
        <v>0</v>
      </c>
      <c r="G6" t="s">
        <v>40</v>
      </c>
    </row>
    <row r="7" spans="1:8" x14ac:dyDescent="0.25">
      <c r="A7" t="s">
        <v>29</v>
      </c>
      <c r="B7" t="s">
        <v>30</v>
      </c>
      <c r="C7" t="s">
        <v>31</v>
      </c>
      <c r="D7" t="s">
        <v>35</v>
      </c>
      <c r="E7" t="s">
        <v>33</v>
      </c>
      <c r="F7">
        <v>10348.299999999999</v>
      </c>
      <c r="G7" t="s">
        <v>41</v>
      </c>
    </row>
    <row r="8" spans="1:8" x14ac:dyDescent="0.25">
      <c r="A8" t="s">
        <v>29</v>
      </c>
      <c r="B8" t="s">
        <v>30</v>
      </c>
      <c r="C8" t="s">
        <v>31</v>
      </c>
      <c r="D8" t="s">
        <v>35</v>
      </c>
      <c r="E8" t="s">
        <v>33</v>
      </c>
      <c r="F8">
        <v>4279.88</v>
      </c>
      <c r="G8" t="s">
        <v>42</v>
      </c>
    </row>
    <row r="9" spans="1:8" x14ac:dyDescent="0.25">
      <c r="A9" t="s">
        <v>29</v>
      </c>
      <c r="B9" t="s">
        <v>30</v>
      </c>
      <c r="C9" t="s">
        <v>31</v>
      </c>
      <c r="D9" t="s">
        <v>35</v>
      </c>
      <c r="E9" t="s">
        <v>33</v>
      </c>
      <c r="F9">
        <v>0</v>
      </c>
      <c r="G9" t="s">
        <v>43</v>
      </c>
    </row>
    <row r="10" spans="1:8" x14ac:dyDescent="0.25">
      <c r="A10" t="s">
        <v>29</v>
      </c>
      <c r="B10" t="s">
        <v>30</v>
      </c>
      <c r="C10" t="s">
        <v>31</v>
      </c>
      <c r="D10" t="s">
        <v>35</v>
      </c>
      <c r="E10" t="s">
        <v>33</v>
      </c>
      <c r="F10">
        <v>1237.5999999999999</v>
      </c>
      <c r="G10" t="s">
        <v>44</v>
      </c>
    </row>
    <row r="11" spans="1:8" x14ac:dyDescent="0.25">
      <c r="A11" t="s">
        <v>29</v>
      </c>
      <c r="B11" t="s">
        <v>30</v>
      </c>
      <c r="C11" t="s">
        <v>31</v>
      </c>
      <c r="D11" t="s">
        <v>35</v>
      </c>
      <c r="E11" t="s">
        <v>33</v>
      </c>
      <c r="F11">
        <v>468250</v>
      </c>
      <c r="G11" t="s">
        <v>45</v>
      </c>
    </row>
    <row r="12" spans="1:8" x14ac:dyDescent="0.25">
      <c r="A12" t="s">
        <v>29</v>
      </c>
      <c r="B12" t="s">
        <v>30</v>
      </c>
      <c r="C12" t="s">
        <v>31</v>
      </c>
      <c r="D12" t="s">
        <v>35</v>
      </c>
      <c r="E12" t="s">
        <v>33</v>
      </c>
      <c r="F12">
        <v>84750</v>
      </c>
      <c r="G12" t="s">
        <v>46</v>
      </c>
    </row>
    <row r="13" spans="1:8" x14ac:dyDescent="0.25">
      <c r="A13" t="s">
        <v>29</v>
      </c>
      <c r="B13" t="s">
        <v>30</v>
      </c>
      <c r="C13" t="s">
        <v>31</v>
      </c>
      <c r="D13" t="s">
        <v>35</v>
      </c>
      <c r="E13" t="s">
        <v>33</v>
      </c>
      <c r="F13">
        <v>0</v>
      </c>
      <c r="G13" t="s">
        <v>47</v>
      </c>
    </row>
    <row r="14" spans="1:8" x14ac:dyDescent="0.25">
      <c r="A14" t="s">
        <v>29</v>
      </c>
      <c r="B14" t="s">
        <v>30</v>
      </c>
      <c r="C14" t="s">
        <v>31</v>
      </c>
      <c r="D14" t="s">
        <v>35</v>
      </c>
      <c r="E14" t="s">
        <v>33</v>
      </c>
      <c r="F14">
        <v>15865.8</v>
      </c>
      <c r="G14" t="s">
        <v>48</v>
      </c>
    </row>
    <row r="15" spans="1:8" x14ac:dyDescent="0.25">
      <c r="A15" t="s">
        <v>29</v>
      </c>
      <c r="B15" t="s">
        <v>30</v>
      </c>
      <c r="C15" t="s">
        <v>31</v>
      </c>
      <c r="D15" t="s">
        <v>35</v>
      </c>
      <c r="E15" t="s">
        <v>33</v>
      </c>
      <c r="F15">
        <v>15865.8</v>
      </c>
      <c r="G15" t="s">
        <v>49</v>
      </c>
    </row>
    <row r="16" spans="1:8" x14ac:dyDescent="0.25">
      <c r="A16" t="s">
        <v>29</v>
      </c>
      <c r="B16" t="s">
        <v>30</v>
      </c>
      <c r="C16" t="s">
        <v>31</v>
      </c>
      <c r="D16" t="s">
        <v>35</v>
      </c>
      <c r="E16" t="s">
        <v>33</v>
      </c>
      <c r="F16">
        <v>20865.8</v>
      </c>
      <c r="G16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24"/>
  <sheetViews>
    <sheetView workbookViewId="0">
      <selection activeCell="D9" sqref="D9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51</v>
      </c>
    </row>
    <row r="2" spans="1:2" x14ac:dyDescent="0.25">
      <c r="A2" t="s">
        <v>52</v>
      </c>
      <c r="B2" t="s">
        <v>30</v>
      </c>
    </row>
    <row r="3" spans="1:2" x14ac:dyDescent="0.25">
      <c r="A3" t="s">
        <v>53</v>
      </c>
    </row>
    <row r="4" spans="1:2" x14ac:dyDescent="0.25">
      <c r="A4" t="s">
        <v>54</v>
      </c>
    </row>
    <row r="5" spans="1:2" x14ac:dyDescent="0.25">
      <c r="A5" t="s">
        <v>55</v>
      </c>
      <c r="B5" t="s">
        <v>56</v>
      </c>
    </row>
    <row r="6" spans="1:2" x14ac:dyDescent="0.25">
      <c r="A6" t="s">
        <v>57</v>
      </c>
      <c r="B6" t="s">
        <v>58</v>
      </c>
    </row>
    <row r="21" ht="15.95" customHeight="1" x14ac:dyDescent="0.25"/>
    <row r="22" ht="15.95" customHeight="1" x14ac:dyDescent="0.25"/>
    <row r="23" ht="3.95" customHeight="1" x14ac:dyDescent="0.25"/>
    <row r="24" ht="3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"/>
  <sheetViews>
    <sheetView workbookViewId="0">
      <selection activeCell="J3" sqref="J3:U4"/>
    </sheetView>
  </sheetViews>
  <sheetFormatPr defaultRowHeight="15" x14ac:dyDescent="0.25"/>
  <sheetData>
    <row r="1" spans="1:24" x14ac:dyDescent="0.25">
      <c r="A1" s="24" t="s">
        <v>59</v>
      </c>
      <c r="B1" s="24" t="s">
        <v>60</v>
      </c>
      <c r="C1" s="24" t="s">
        <v>24</v>
      </c>
      <c r="D1" s="24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4" t="s">
        <v>38</v>
      </c>
      <c r="J1" s="24" t="s">
        <v>39</v>
      </c>
      <c r="K1" s="24" t="s">
        <v>66</v>
      </c>
      <c r="L1" s="24" t="s">
        <v>67</v>
      </c>
      <c r="M1" s="24" t="s">
        <v>68</v>
      </c>
      <c r="N1" s="24" t="s">
        <v>45</v>
      </c>
      <c r="O1" s="24" t="s">
        <v>46</v>
      </c>
      <c r="P1" s="24" t="s">
        <v>47</v>
      </c>
      <c r="Q1" s="24" t="s">
        <v>69</v>
      </c>
      <c r="R1" s="24" t="s">
        <v>70</v>
      </c>
      <c r="S1" s="24" t="s">
        <v>71</v>
      </c>
      <c r="T1" s="24" t="s">
        <v>72</v>
      </c>
      <c r="U1" s="24" t="s">
        <v>73</v>
      </c>
      <c r="V1" s="24" t="s">
        <v>41</v>
      </c>
      <c r="W1" s="24" t="s">
        <v>42</v>
      </c>
      <c r="X1" s="24" t="s">
        <v>43</v>
      </c>
    </row>
    <row r="2" spans="1:24" x14ac:dyDescent="0.25">
      <c r="A2" t="s">
        <v>30</v>
      </c>
      <c r="B2" t="s">
        <v>30</v>
      </c>
      <c r="C2" t="s">
        <v>35</v>
      </c>
      <c r="D2" s="18">
        <v>45460</v>
      </c>
      <c r="E2" t="s">
        <v>74</v>
      </c>
      <c r="F2" t="s">
        <v>75</v>
      </c>
      <c r="G2" t="s">
        <v>29</v>
      </c>
      <c r="H2" t="s">
        <v>31</v>
      </c>
      <c r="I2">
        <v>1</v>
      </c>
      <c r="J2">
        <v>35000</v>
      </c>
      <c r="K2">
        <v>35000</v>
      </c>
      <c r="L2">
        <v>14</v>
      </c>
      <c r="M2">
        <v>430500</v>
      </c>
      <c r="N2">
        <v>35000</v>
      </c>
      <c r="O2">
        <v>0</v>
      </c>
      <c r="P2">
        <v>0</v>
      </c>
      <c r="Q2">
        <v>2.2100000000000002E-2</v>
      </c>
      <c r="R2">
        <v>5.0500000000000003E-2</v>
      </c>
      <c r="S2">
        <v>7.1800000000000003E-2</v>
      </c>
      <c r="T2">
        <v>0</v>
      </c>
      <c r="U2">
        <v>0</v>
      </c>
      <c r="V2">
        <v>773.5</v>
      </c>
      <c r="W2">
        <v>0</v>
      </c>
      <c r="X2">
        <v>0</v>
      </c>
    </row>
    <row r="3" spans="1:24" x14ac:dyDescent="0.25">
      <c r="A3" t="s">
        <v>30</v>
      </c>
      <c r="B3" t="s">
        <v>30</v>
      </c>
      <c r="C3" t="s">
        <v>35</v>
      </c>
      <c r="D3" s="18">
        <v>45461</v>
      </c>
      <c r="E3" t="s">
        <v>76</v>
      </c>
      <c r="F3" t="s">
        <v>77</v>
      </c>
      <c r="G3" t="s">
        <v>29</v>
      </c>
      <c r="H3" t="s">
        <v>31</v>
      </c>
      <c r="I3">
        <v>1</v>
      </c>
      <c r="J3">
        <v>31500</v>
      </c>
      <c r="K3">
        <v>31500</v>
      </c>
      <c r="L3">
        <v>15</v>
      </c>
      <c r="M3">
        <v>462000</v>
      </c>
      <c r="N3">
        <v>31500</v>
      </c>
      <c r="O3">
        <v>0</v>
      </c>
      <c r="P3">
        <v>0</v>
      </c>
      <c r="Q3">
        <v>2.2100000000000002E-2</v>
      </c>
      <c r="R3">
        <v>5.0500000000000003E-2</v>
      </c>
      <c r="S3">
        <v>7.1800000000000003E-2</v>
      </c>
      <c r="T3">
        <v>0</v>
      </c>
      <c r="U3">
        <v>1</v>
      </c>
      <c r="V3">
        <v>696.15000000000009</v>
      </c>
      <c r="W3">
        <v>0</v>
      </c>
      <c r="X3">
        <v>0</v>
      </c>
    </row>
    <row r="4" spans="1:24" x14ac:dyDescent="0.25">
      <c r="A4" t="s">
        <v>30</v>
      </c>
      <c r="B4" t="s">
        <v>30</v>
      </c>
      <c r="C4" t="s">
        <v>35</v>
      </c>
      <c r="D4" s="18">
        <v>45463</v>
      </c>
      <c r="E4" t="s">
        <v>76</v>
      </c>
      <c r="F4" t="s">
        <v>78</v>
      </c>
      <c r="G4" t="s">
        <v>29</v>
      </c>
      <c r="H4" t="s">
        <v>31</v>
      </c>
      <c r="I4">
        <v>2</v>
      </c>
      <c r="J4">
        <v>63000</v>
      </c>
      <c r="K4">
        <v>31500</v>
      </c>
      <c r="L4">
        <v>17</v>
      </c>
      <c r="M4">
        <v>525000</v>
      </c>
      <c r="N4">
        <v>63000</v>
      </c>
      <c r="O4">
        <v>0</v>
      </c>
      <c r="P4">
        <v>0</v>
      </c>
      <c r="Q4">
        <v>2.2100000000000002E-2</v>
      </c>
      <c r="R4">
        <v>5.0500000000000003E-2</v>
      </c>
      <c r="S4">
        <v>7.1800000000000003E-2</v>
      </c>
      <c r="T4">
        <v>0</v>
      </c>
      <c r="U4">
        <v>1</v>
      </c>
      <c r="V4">
        <v>1392.3</v>
      </c>
      <c r="W4">
        <v>0</v>
      </c>
      <c r="X4">
        <v>0</v>
      </c>
    </row>
    <row r="5" spans="1:24" x14ac:dyDescent="0.25">
      <c r="A5" t="s">
        <v>30</v>
      </c>
      <c r="B5" t="s">
        <v>30</v>
      </c>
      <c r="C5" t="s">
        <v>35</v>
      </c>
      <c r="D5" s="18">
        <v>45469</v>
      </c>
      <c r="E5" t="s">
        <v>79</v>
      </c>
      <c r="F5" t="s">
        <v>80</v>
      </c>
      <c r="G5" t="s">
        <v>29</v>
      </c>
      <c r="H5" t="s">
        <v>31</v>
      </c>
      <c r="I5">
        <v>5</v>
      </c>
      <c r="J5">
        <v>140000</v>
      </c>
      <c r="K5">
        <v>28000</v>
      </c>
      <c r="L5">
        <v>22</v>
      </c>
      <c r="M5">
        <v>665000</v>
      </c>
      <c r="N5">
        <v>140000</v>
      </c>
      <c r="O5">
        <v>0</v>
      </c>
      <c r="P5">
        <v>0</v>
      </c>
      <c r="Q5">
        <v>2.2100000000000002E-2</v>
      </c>
      <c r="R5">
        <v>5.0500000000000003E-2</v>
      </c>
      <c r="S5">
        <v>7.1800000000000003E-2</v>
      </c>
      <c r="T5">
        <v>0</v>
      </c>
      <c r="U5">
        <v>0</v>
      </c>
      <c r="V5">
        <v>3094</v>
      </c>
      <c r="W5">
        <v>0</v>
      </c>
      <c r="X5">
        <v>0</v>
      </c>
    </row>
    <row r="6" spans="1:24" x14ac:dyDescent="0.25">
      <c r="A6" t="s">
        <v>30</v>
      </c>
      <c r="B6" t="s">
        <v>30</v>
      </c>
      <c r="C6" t="s">
        <v>35</v>
      </c>
      <c r="D6" s="18">
        <v>45470</v>
      </c>
      <c r="E6" t="s">
        <v>81</v>
      </c>
      <c r="F6" t="s">
        <v>82</v>
      </c>
      <c r="G6" t="s">
        <v>29</v>
      </c>
      <c r="H6" t="s">
        <v>31</v>
      </c>
      <c r="I6">
        <v>3</v>
      </c>
      <c r="J6">
        <v>105000</v>
      </c>
      <c r="K6">
        <v>35000</v>
      </c>
      <c r="L6">
        <v>25</v>
      </c>
      <c r="M6">
        <v>770000</v>
      </c>
      <c r="N6">
        <v>105000</v>
      </c>
      <c r="O6">
        <v>0</v>
      </c>
      <c r="P6">
        <v>0</v>
      </c>
      <c r="Q6">
        <v>2.2100000000000002E-2</v>
      </c>
      <c r="R6">
        <v>5.0500000000000003E-2</v>
      </c>
      <c r="S6">
        <v>7.1800000000000003E-2</v>
      </c>
      <c r="T6">
        <v>0</v>
      </c>
      <c r="U6">
        <v>0</v>
      </c>
      <c r="V6">
        <v>2320.5</v>
      </c>
      <c r="W6">
        <v>0</v>
      </c>
      <c r="X6">
        <v>0</v>
      </c>
    </row>
    <row r="7" spans="1:24" x14ac:dyDescent="0.25">
      <c r="A7" t="s">
        <v>30</v>
      </c>
      <c r="B7" t="s">
        <v>30</v>
      </c>
      <c r="C7" t="s">
        <v>35</v>
      </c>
      <c r="D7" s="18">
        <v>45472</v>
      </c>
      <c r="E7" t="s">
        <v>83</v>
      </c>
      <c r="F7" t="s">
        <v>84</v>
      </c>
      <c r="G7" t="s">
        <v>29</v>
      </c>
      <c r="H7" t="s">
        <v>31</v>
      </c>
      <c r="I7">
        <v>7</v>
      </c>
      <c r="J7">
        <v>175000</v>
      </c>
      <c r="K7">
        <v>25000</v>
      </c>
      <c r="L7">
        <v>32</v>
      </c>
      <c r="M7">
        <v>945000</v>
      </c>
      <c r="N7">
        <v>93750</v>
      </c>
      <c r="O7">
        <v>81250</v>
      </c>
      <c r="P7">
        <v>0</v>
      </c>
      <c r="Q7">
        <v>2.2100000000000002E-2</v>
      </c>
      <c r="R7">
        <v>5.0500000000000003E-2</v>
      </c>
      <c r="S7">
        <v>7.1800000000000003E-2</v>
      </c>
      <c r="T7">
        <v>0</v>
      </c>
      <c r="U7">
        <v>0</v>
      </c>
      <c r="V7">
        <v>2071.875</v>
      </c>
      <c r="W7">
        <v>4103.125</v>
      </c>
      <c r="X7">
        <v>0</v>
      </c>
    </row>
    <row r="8" spans="1:24" x14ac:dyDescent="0.25">
      <c r="A8" t="s">
        <v>30</v>
      </c>
      <c r="B8" t="s">
        <v>30</v>
      </c>
      <c r="C8" t="s">
        <v>35</v>
      </c>
      <c r="D8" s="18">
        <v>45473</v>
      </c>
      <c r="E8" t="s">
        <v>85</v>
      </c>
      <c r="F8" t="s">
        <v>86</v>
      </c>
      <c r="G8" t="s">
        <v>29</v>
      </c>
      <c r="H8" t="s">
        <v>31</v>
      </c>
      <c r="I8">
        <v>0</v>
      </c>
      <c r="J8">
        <v>3500</v>
      </c>
      <c r="K8">
        <v>3500</v>
      </c>
      <c r="L8">
        <v>32</v>
      </c>
      <c r="M8">
        <v>948500</v>
      </c>
      <c r="N8">
        <v>0</v>
      </c>
      <c r="O8">
        <v>3500</v>
      </c>
      <c r="P8">
        <v>0</v>
      </c>
      <c r="Q8">
        <v>2.2100000000000002E-2</v>
      </c>
      <c r="R8">
        <v>5.0500000000000003E-2</v>
      </c>
      <c r="S8">
        <v>7.1800000000000003E-2</v>
      </c>
      <c r="T8">
        <v>0</v>
      </c>
      <c r="U8">
        <v>1</v>
      </c>
      <c r="V8">
        <v>0</v>
      </c>
      <c r="W8">
        <v>176.75</v>
      </c>
      <c r="X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payout</vt:lpstr>
      <vt:lpstr>info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Sorensen</dc:creator>
  <cp:lastModifiedBy>Alan Sorensen</cp:lastModifiedBy>
  <cp:lastPrinted>2024-06-11T23:23:35Z</cp:lastPrinted>
  <dcterms:created xsi:type="dcterms:W3CDTF">2015-06-05T18:17:20Z</dcterms:created>
  <dcterms:modified xsi:type="dcterms:W3CDTF">2024-07-26T21:48:54Z</dcterms:modified>
</cp:coreProperties>
</file>