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orensen\PycharmProjects\comp_statements\Excel Files\"/>
    </mc:Choice>
  </mc:AlternateContent>
  <xr:revisionPtr revIDLastSave="0" documentId="13_ncr:1_{862FE49E-1EF5-48DB-A08D-350D38F9B333}" xr6:coauthVersionLast="47" xr6:coauthVersionMax="47" xr10:uidLastSave="{00000000-0000-0000-0000-000000000000}"/>
  <bookViews>
    <workbookView xWindow="22932" yWindow="-108" windowWidth="23256" windowHeight="12456" activeTab="3" xr2:uid="{00000000-000D-0000-FFFF-FFFF00000000}"/>
  </bookViews>
  <sheets>
    <sheet name="STATEMENT" sheetId="1" r:id="rId1"/>
    <sheet name="payout" sheetId="2" r:id="rId2"/>
    <sheet name="info" sheetId="3" r:id="rId3"/>
    <sheet name="det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3" i="1"/>
  <c r="F23" i="1"/>
  <c r="G45" i="1"/>
  <c r="F45" i="1"/>
  <c r="C45" i="1"/>
  <c r="B45" i="1"/>
  <c r="G44" i="1"/>
  <c r="F44" i="1"/>
  <c r="C44" i="1"/>
  <c r="B44" i="1"/>
  <c r="G43" i="1"/>
  <c r="F43" i="1"/>
  <c r="C43" i="1"/>
  <c r="B43" i="1"/>
  <c r="G42" i="1"/>
  <c r="F42" i="1"/>
  <c r="C42" i="1"/>
  <c r="B42" i="1"/>
  <c r="G41" i="1"/>
  <c r="F41" i="1"/>
  <c r="C41" i="1"/>
  <c r="B41" i="1"/>
  <c r="G40" i="1"/>
  <c r="F40" i="1"/>
  <c r="C40" i="1"/>
  <c r="B40" i="1"/>
  <c r="G39" i="1"/>
  <c r="F39" i="1"/>
  <c r="C39" i="1"/>
  <c r="B39" i="1"/>
  <c r="G38" i="1"/>
  <c r="F38" i="1"/>
  <c r="C38" i="1"/>
  <c r="B38" i="1"/>
  <c r="G37" i="1"/>
  <c r="F37" i="1"/>
  <c r="C37" i="1"/>
  <c r="B37" i="1"/>
  <c r="G36" i="1"/>
  <c r="F36" i="1"/>
  <c r="C36" i="1"/>
  <c r="B36" i="1"/>
  <c r="G35" i="1"/>
  <c r="F35" i="1"/>
  <c r="C35" i="1"/>
  <c r="B35" i="1"/>
  <c r="G34" i="1"/>
  <c r="F34" i="1"/>
  <c r="C34" i="1"/>
  <c r="B34" i="1"/>
  <c r="G33" i="1"/>
  <c r="F33" i="1"/>
  <c r="C33" i="1"/>
  <c r="B33" i="1"/>
  <c r="G32" i="1"/>
  <c r="F32" i="1"/>
  <c r="C32" i="1"/>
  <c r="B32" i="1"/>
  <c r="G31" i="1"/>
  <c r="F31" i="1"/>
  <c r="C31" i="1"/>
  <c r="B31" i="1"/>
  <c r="G30" i="1"/>
  <c r="F30" i="1"/>
  <c r="C30" i="1"/>
  <c r="B30" i="1"/>
  <c r="G29" i="1"/>
  <c r="F29" i="1"/>
  <c r="C29" i="1"/>
  <c r="B29" i="1"/>
  <c r="G28" i="1"/>
  <c r="F28" i="1"/>
  <c r="C28" i="1"/>
  <c r="B28" i="1"/>
  <c r="G27" i="1"/>
  <c r="F27" i="1"/>
  <c r="C27" i="1"/>
  <c r="B27" i="1"/>
  <c r="G26" i="1"/>
  <c r="F26" i="1"/>
  <c r="C26" i="1"/>
  <c r="B26" i="1"/>
  <c r="G25" i="1"/>
  <c r="F25" i="1"/>
  <c r="C25" i="1"/>
  <c r="B25" i="1"/>
  <c r="G24" i="1"/>
  <c r="F24" i="1"/>
  <c r="C24" i="1"/>
  <c r="B24" i="1"/>
  <c r="G23" i="1"/>
  <c r="C23" i="1"/>
  <c r="B23" i="1"/>
  <c r="G18" i="1"/>
  <c r="G17" i="1"/>
  <c r="G16" i="1"/>
  <c r="G15" i="1"/>
  <c r="D15" i="1"/>
  <c r="G14" i="1"/>
  <c r="D14" i="1"/>
  <c r="G13" i="1"/>
  <c r="C12" i="1"/>
  <c r="G11" i="1"/>
  <c r="G12" i="1" s="1"/>
  <c r="C11" i="1"/>
  <c r="G10" i="1"/>
  <c r="C10" i="1"/>
  <c r="B6" i="1"/>
  <c r="B5" i="1"/>
  <c r="B4" i="1"/>
</calcChain>
</file>

<file path=xl/sharedStrings.xml><?xml version="1.0" encoding="utf-8"?>
<sst xmlns="http://schemas.openxmlformats.org/spreadsheetml/2006/main" count="299" uniqueCount="136">
  <si>
    <t xml:space="preserve">CVRx US Sales Incentive Compensation Statement </t>
  </si>
  <si>
    <t>Sales Performance</t>
  </si>
  <si>
    <t>Final Payment</t>
  </si>
  <si>
    <t>Level 1 Sales</t>
  </si>
  <si>
    <t>Level 1 Payout</t>
  </si>
  <si>
    <t>Level 2 Sales</t>
  </si>
  <si>
    <t>Level 2 Payout</t>
  </si>
  <si>
    <t>Total Sales</t>
  </si>
  <si>
    <t>Subtotal</t>
  </si>
  <si>
    <t>Other Adjustments</t>
  </si>
  <si>
    <t>CSR Deduction</t>
  </si>
  <si>
    <t>Guarantee Adjustment</t>
  </si>
  <si>
    <t>Net CPAS Payout</t>
  </si>
  <si>
    <t>Final Payout</t>
  </si>
  <si>
    <t>YTD Payout</t>
  </si>
  <si>
    <t xml:space="preserve">Opportunity Detail </t>
  </si>
  <si>
    <t>Account</t>
  </si>
  <si>
    <t>Payout Type</t>
  </si>
  <si>
    <t>Opp Name</t>
  </si>
  <si>
    <t>Sales</t>
  </si>
  <si>
    <t>Units</t>
  </si>
  <si>
    <t>YYYYMM</t>
  </si>
  <si>
    <t>EID</t>
  </si>
  <si>
    <t>YYYYQQ</t>
  </si>
  <si>
    <t>ROLE</t>
  </si>
  <si>
    <t>STATUS</t>
  </si>
  <si>
    <t>VALUE</t>
  </si>
  <si>
    <t>CATEGORY</t>
  </si>
  <si>
    <t>Notes</t>
  </si>
  <si>
    <t>2024_06</t>
  </si>
  <si>
    <t>jclemmons@cvrx.com</t>
  </si>
  <si>
    <t>2024_Q2</t>
  </si>
  <si>
    <t>REP</t>
  </si>
  <si>
    <t>ACTIVE</t>
  </si>
  <si>
    <t>SALES</t>
  </si>
  <si>
    <t>AM_L1_REV</t>
  </si>
  <si>
    <t>AM_L2_REV</t>
  </si>
  <si>
    <t>AM_L1_PO</t>
  </si>
  <si>
    <t>AM_L2_PO</t>
  </si>
  <si>
    <t>FCE_DEDUCTION</t>
  </si>
  <si>
    <t>Split with Monnica Jones</t>
  </si>
  <si>
    <t>AM_TTL_PO</t>
  </si>
  <si>
    <t>CPAS_SPIFF_PO</t>
  </si>
  <si>
    <t>GUR_AMT</t>
  </si>
  <si>
    <t>ADJUSTMENTS</t>
  </si>
  <si>
    <t>GUR_ADJ</t>
  </si>
  <si>
    <t>PO_AMT</t>
  </si>
  <si>
    <t>QTY</t>
  </si>
  <si>
    <t>YTD_PO</t>
  </si>
  <si>
    <t>Name:</t>
  </si>
  <si>
    <t>Email:</t>
  </si>
  <si>
    <t>RM:</t>
  </si>
  <si>
    <t>Territory:</t>
  </si>
  <si>
    <t>Role:</t>
  </si>
  <si>
    <t>Account Manager</t>
  </si>
  <si>
    <t>Month:</t>
  </si>
  <si>
    <t>June</t>
  </si>
  <si>
    <t>SALES_CREDIT_REP_EMAIL</t>
  </si>
  <si>
    <t>isSale?</t>
  </si>
  <si>
    <t>NAME_REP</t>
  </si>
  <si>
    <t>REGION_NM</t>
  </si>
  <si>
    <t>ISIMPL</t>
  </si>
  <si>
    <t>CLOSEDATE</t>
  </si>
  <si>
    <t>OPP_NAME</t>
  </si>
  <si>
    <t>OPP_ID</t>
  </si>
  <si>
    <t>REFERRAL COUNT</t>
  </si>
  <si>
    <t>ACT_NAME</t>
  </si>
  <si>
    <t>ACT_ID</t>
  </si>
  <si>
    <t>SPLIT</t>
  </si>
  <si>
    <t>SPLIT_ACT</t>
  </si>
  <si>
    <t>CLOSE_YYYYMM</t>
  </si>
  <si>
    <t>CLOSE_YYYYQQ</t>
  </si>
  <si>
    <t>INDICATION_FOR_USE__C</t>
  </si>
  <si>
    <t>REASON_FOR_IMPLANT__C</t>
  </si>
  <si>
    <t>ASP</t>
  </si>
  <si>
    <t>QTD_UNITS</t>
  </si>
  <si>
    <t>hasREBATE?</t>
  </si>
  <si>
    <t>QTD_SALES</t>
  </si>
  <si>
    <t>QTD_SALES - SALES</t>
  </si>
  <si>
    <t>75xBL</t>
  </si>
  <si>
    <t>BL</t>
  </si>
  <si>
    <t>QUOTA</t>
  </si>
  <si>
    <t>L1</t>
  </si>
  <si>
    <t>L2</t>
  </si>
  <si>
    <t>SPIFF_DEDUCTION</t>
  </si>
  <si>
    <t>PHYSICIAN</t>
  </si>
  <si>
    <t>PHYSICIAN_ID</t>
  </si>
  <si>
    <t>Jon Clemmons</t>
  </si>
  <si>
    <t>FLORIDA (RYAN)</t>
  </si>
  <si>
    <t>2024-06-04</t>
  </si>
  <si>
    <t>AHOrl 015460</t>
  </si>
  <si>
    <t>0064u00001ILN76AAH</t>
  </si>
  <si>
    <t>Adventhealth Orlando</t>
  </si>
  <si>
    <t>0017000001LsiQyAAJ</t>
  </si>
  <si>
    <t>Heart Failure - Reduced Ejection Fraction</t>
  </si>
  <si>
    <t>De novo</t>
  </si>
  <si>
    <t>Pujan Patel</t>
  </si>
  <si>
    <t>0034u00002nIk6KAAS</t>
  </si>
  <si>
    <t>Monica Jones</t>
  </si>
  <si>
    <t>CASE# 4794</t>
  </si>
  <si>
    <t>006UY000009YWJdYAO</t>
  </si>
  <si>
    <t>AdventHealth Orlando</t>
  </si>
  <si>
    <t>CPAS</t>
  </si>
  <si>
    <t>2024-06-12</t>
  </si>
  <si>
    <t>AHCE 016731</t>
  </si>
  <si>
    <t>006UY0000033GEbYAM</t>
  </si>
  <si>
    <t>Adventhealth Celebration</t>
  </si>
  <si>
    <t>0014u00001wqeCJAAY</t>
  </si>
  <si>
    <t>Tess Espiritu</t>
  </si>
  <si>
    <t>003UY000003Wuq9YAC</t>
  </si>
  <si>
    <t>AHOrl 017099</t>
  </si>
  <si>
    <t>006UY0000045VbyYAE</t>
  </si>
  <si>
    <t>AHOrl 019532</t>
  </si>
  <si>
    <t>006UY000009DaWkYAK</t>
  </si>
  <si>
    <t>Replacement</t>
  </si>
  <si>
    <t>2024-06-18</t>
  </si>
  <si>
    <t>AHOrl 019783</t>
  </si>
  <si>
    <t>006UY000009dnenYAA</t>
  </si>
  <si>
    <t>2024-06-19</t>
  </si>
  <si>
    <t>AHOrl 015977</t>
  </si>
  <si>
    <t>0064u00001IyFOtAAN</t>
  </si>
  <si>
    <t>Naveen Bellam</t>
  </si>
  <si>
    <t>0034u00002XvzEwAAJ</t>
  </si>
  <si>
    <t>2024-06-21</t>
  </si>
  <si>
    <t>AHOrl 014701</t>
  </si>
  <si>
    <t>0064u00001HqgGyAAJ</t>
  </si>
  <si>
    <t>Prabhakara Kunamneni</t>
  </si>
  <si>
    <t>0034u00002ar9S7AAI</t>
  </si>
  <si>
    <t>2024-06-28</t>
  </si>
  <si>
    <t>AHOrl 019946</t>
  </si>
  <si>
    <t>006UY000009torpYAA</t>
  </si>
  <si>
    <t>CRX266 020077</t>
  </si>
  <si>
    <t>006UY00000A9BJRYA3</t>
  </si>
  <si>
    <t>Holmes Regional Medical Center</t>
  </si>
  <si>
    <t>0014u00001s9EpIAAU</t>
  </si>
  <si>
    <t>* An asterics denotes that the opp invoice amount and opp revenue are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</si>
</sst>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/>
    <xf numFmtId="164" fontId="2" fillId="0" borderId="4" xfId="0" applyNumberFormat="1" applyFont="1" applyBorder="1" applyAlignment="1">
      <alignment horizontal="center"/>
    </xf>
    <xf numFmtId="0" fontId="5" fillId="0" borderId="0" xfId="0" applyFont="1"/>
    <xf numFmtId="164" fontId="2" fillId="0" borderId="4" xfId="1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0" fontId="3" fillId="0" borderId="17" xfId="0" applyFont="1" applyBorder="1"/>
    <xf numFmtId="164" fontId="2" fillId="0" borderId="18" xfId="0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4" xfId="2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7" fillId="0" borderId="22" xfId="0" applyFont="1" applyBorder="1" applyAlignment="1">
      <alignment horizontal="center" vertical="top"/>
    </xf>
    <xf numFmtId="0" fontId="3" fillId="0" borderId="17" xfId="0" applyFont="1" applyBorder="1" applyAlignment="1">
      <alignment horizontal="left"/>
    </xf>
    <xf numFmtId="0" fontId="0" fillId="0" borderId="16" xfId="0" applyBorder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4" fillId="2" borderId="13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4" fillId="4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/>
    <xf numFmtId="0" fontId="3" fillId="0" borderId="19" xfId="0" applyFont="1" applyBorder="1" applyAlignment="1">
      <alignment horizontal="left" wrapText="1"/>
    </xf>
    <xf numFmtId="0" fontId="0" fillId="0" borderId="20" xfId="0" applyBorder="1"/>
    <xf numFmtId="0" fontId="3" fillId="0" borderId="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8" xfId="0" applyBorder="1"/>
    <xf numFmtId="0" fontId="4" fillId="2" borderId="5" xfId="0" applyFont="1" applyFill="1" applyBorder="1" applyAlignment="1">
      <alignment horizontal="center" vertical="center"/>
    </xf>
    <xf numFmtId="0" fontId="0" fillId="0" borderId="12" xfId="0" applyBorder="1"/>
    <xf numFmtId="0" fontId="6" fillId="0" borderId="9" xfId="0" applyFont="1" applyBorder="1"/>
    <xf numFmtId="0" fontId="0" fillId="0" borderId="15" xfId="0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1104900</xdr:colOff>
      <xdr:row>1</xdr:row>
      <xdr:rowOff>104775</xdr:rowOff>
    </xdr:from>
    <xdr:to>
      <xdr:col>6</xdr:col>
      <xdr:colOff>850488</xdr:colOff>
      <xdr:row>3</xdr:row>
      <xdr:rowOff>178573</xdr:rowOff>
    </xdr:to>
    <xdr:pic>
      <xdr:nvPicPr>
        <xdr:cNvPr id="3" name="Picture 2" descr="A picture containing text, sign, dark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304800"/>
          <a:ext cx="938118" cy="327163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6"/>
  <sheetViews>
    <sheetView showGridLines="0" topLeftCell="A13" zoomScale="110" zoomScaleNormal="110" workbookViewId="0">
      <selection activeCell="B23" sqref="B23"/>
    </sheetView>
  </sheetViews>
  <sheetFormatPr defaultRowHeight="15.6" x14ac:dyDescent="0.3"/>
  <cols>
    <col min="1" max="1" width="0.6640625" style="1" customWidth="1"/>
    <col min="2" max="2" width="25.33203125" style="1" customWidth="1"/>
    <col min="3" max="3" width="13.6640625" style="1" customWidth="1"/>
    <col min="4" max="4" width="11.88671875" style="1" customWidth="1"/>
    <col min="5" max="5" width="5.5546875" style="1" customWidth="1"/>
    <col min="6" max="6" width="17.88671875" style="1" customWidth="1"/>
    <col min="7" max="7" width="14.6640625" style="1" customWidth="1"/>
  </cols>
  <sheetData>
    <row r="1" spans="1:7" ht="4.2" customHeight="1" x14ac:dyDescent="0.3"/>
    <row r="2" spans="1:7" x14ac:dyDescent="0.3">
      <c r="B2" s="2" t="s">
        <v>0</v>
      </c>
    </row>
    <row r="3" spans="1:7" ht="4.2" customHeight="1" x14ac:dyDescent="0.3"/>
    <row r="4" spans="1:7" x14ac:dyDescent="0.3">
      <c r="B4" s="2">
        <f>info!B1</f>
        <v>0</v>
      </c>
    </row>
    <row r="5" spans="1:7" x14ac:dyDescent="0.3">
      <c r="B5" s="2" t="str">
        <f>info!B5</f>
        <v>Account Manager</v>
      </c>
    </row>
    <row r="6" spans="1:7" x14ac:dyDescent="0.3">
      <c r="B6" s="2" t="str">
        <f>info!B6 &amp; " 2024"</f>
        <v>June 2024</v>
      </c>
    </row>
    <row r="7" spans="1:7" ht="4.2" customHeight="1" x14ac:dyDescent="0.3"/>
    <row r="8" spans="1:7" ht="4.2" customHeight="1" thickBot="1" x14ac:dyDescent="0.35"/>
    <row r="9" spans="1:7" x14ac:dyDescent="0.3">
      <c r="B9" s="26" t="s">
        <v>1</v>
      </c>
      <c r="C9" s="28"/>
      <c r="D9" s="3"/>
      <c r="E9" s="26" t="s">
        <v>2</v>
      </c>
      <c r="F9" s="27"/>
      <c r="G9" s="28"/>
    </row>
    <row r="10" spans="1:7" x14ac:dyDescent="0.3">
      <c r="B10" s="4" t="s">
        <v>3</v>
      </c>
      <c r="C10" s="19">
        <f>_xlfn.XLOOKUP("AM_L1_REV", payout!$G:$G, payout!$F:$F)</f>
        <v>153300</v>
      </c>
      <c r="E10" s="31" t="s">
        <v>4</v>
      </c>
      <c r="F10" s="25"/>
      <c r="G10" s="7">
        <f>_xlfn.XLOOKUP("AM_L1_PO", payout!G:G,payout!F:F)</f>
        <v>22995</v>
      </c>
    </row>
    <row r="11" spans="1:7" ht="16.5" customHeight="1" thickBot="1" x14ac:dyDescent="0.35">
      <c r="A11" s="6"/>
      <c r="B11" s="4" t="s">
        <v>5</v>
      </c>
      <c r="C11" s="8">
        <f>_xlfn.XLOOKUP("AM_L2_REV", payout!$G:$G, payout!$F:$F)</f>
        <v>0</v>
      </c>
      <c r="E11" s="31" t="s">
        <v>6</v>
      </c>
      <c r="F11" s="25"/>
      <c r="G11" s="17">
        <f>(_xlfn.XLOOKUP("AM_L2_PO",payout!G:G,payout!F:F))</f>
        <v>0</v>
      </c>
    </row>
    <row r="12" spans="1:7" ht="17.25" customHeight="1" thickTop="1" thickBot="1" x14ac:dyDescent="0.35">
      <c r="B12" s="15" t="s">
        <v>7</v>
      </c>
      <c r="C12" s="18">
        <f>SUM(C10:C11)</f>
        <v>153300</v>
      </c>
      <c r="E12" s="22" t="s">
        <v>8</v>
      </c>
      <c r="F12" s="23"/>
      <c r="G12" s="20">
        <f>SUM(G10:G11)</f>
        <v>22995</v>
      </c>
    </row>
    <row r="13" spans="1:7" ht="16.5" customHeight="1" thickTop="1" x14ac:dyDescent="0.3">
      <c r="E13" s="32" t="s">
        <v>9</v>
      </c>
      <c r="F13" s="33"/>
      <c r="G13" s="16">
        <f>_xlfn.XLOOKUP("ADJUSTMENTS", payout!G:G,payout!F:F)</f>
        <v>0</v>
      </c>
    </row>
    <row r="14" spans="1:7" ht="16.5" customHeight="1" x14ac:dyDescent="0.3">
      <c r="D14" s="6">
        <f>IF(G14&lt;0, 1, 0)</f>
        <v>1</v>
      </c>
      <c r="E14" s="30" t="s">
        <v>10</v>
      </c>
      <c r="F14" s="25"/>
      <c r="G14" s="16">
        <f>IFERROR(-_xlfn.XLOOKUP("FCE_DEDUCTION", payout!G:G,payout!F:F), 0)</f>
        <v>-1680</v>
      </c>
    </row>
    <row r="15" spans="1:7" x14ac:dyDescent="0.3">
      <c r="D15" s="6">
        <f>IF(G15&gt;0, IF(G15&gt;G12, 1, 0), 0)</f>
        <v>0</v>
      </c>
      <c r="E15" s="34" t="s">
        <v>11</v>
      </c>
      <c r="F15" s="25"/>
      <c r="G15" s="5">
        <f>IFERROR(_xlfn.XLOOKUP("GUR_AMT",payout!G:G,payout!F:F), 0)</f>
        <v>0</v>
      </c>
    </row>
    <row r="16" spans="1:7" ht="16.5" customHeight="1" thickBot="1" x14ac:dyDescent="0.35">
      <c r="E16" s="35" t="s">
        <v>12</v>
      </c>
      <c r="F16" s="36"/>
      <c r="G16" s="8">
        <f>_xlfn.XLOOKUP("CPAS_SPIFF_PO", payout!G:G,payout!F:F)</f>
        <v>210</v>
      </c>
    </row>
    <row r="17" spans="2:7" ht="17.25" customHeight="1" thickTop="1" thickBot="1" x14ac:dyDescent="0.35">
      <c r="E17" s="22" t="s">
        <v>13</v>
      </c>
      <c r="F17" s="23"/>
      <c r="G17" s="9">
        <f>_xlfn.XLOOKUP("PO_AMT", payout!G:G,payout!F:F)</f>
        <v>21525</v>
      </c>
    </row>
    <row r="18" spans="2:7" ht="17.25" customHeight="1" thickTop="1" thickBot="1" x14ac:dyDescent="0.35">
      <c r="E18" s="39" t="s">
        <v>14</v>
      </c>
      <c r="F18" s="40"/>
      <c r="G18" s="10">
        <f>_xlfn.XLOOKUP("YTD_PO", payout!G:G,payout!F:F)</f>
        <v>131218</v>
      </c>
    </row>
    <row r="19" spans="2:7" ht="4.2" customHeight="1" x14ac:dyDescent="0.3"/>
    <row r="20" spans="2:7" ht="4.2" customHeight="1" x14ac:dyDescent="0.3"/>
    <row r="21" spans="2:7" x14ac:dyDescent="0.3">
      <c r="B21" s="37" t="s">
        <v>15</v>
      </c>
      <c r="C21" s="38"/>
      <c r="D21" s="38"/>
      <c r="E21" s="38"/>
      <c r="F21" s="38"/>
      <c r="G21" s="25"/>
    </row>
    <row r="22" spans="2:7" x14ac:dyDescent="0.3">
      <c r="B22" s="11" t="s">
        <v>16</v>
      </c>
      <c r="C22" s="11" t="s">
        <v>17</v>
      </c>
      <c r="D22" s="29" t="s">
        <v>18</v>
      </c>
      <c r="E22" s="25"/>
      <c r="F22" s="11" t="s">
        <v>19</v>
      </c>
      <c r="G22" s="11" t="s">
        <v>20</v>
      </c>
    </row>
    <row r="23" spans="2:7" x14ac:dyDescent="0.3">
      <c r="B23" s="12" t="str">
        <f>IF(LEN(detail!K2)&lt;1,"",detail!K2)</f>
        <v>Adventhealth Orlando</v>
      </c>
      <c r="C23" s="12" t="str">
        <f>IF(LEN(detail!R2)&lt;1,"", detail!R2)</f>
        <v>De novo</v>
      </c>
      <c r="D23" s="24" t="str">
        <f>IF(LEN(detail!H2)&lt;1,"",detail!H2) &amp; IF(detail!W2 = 1, "*", "")</f>
        <v>AHOrl 015460</v>
      </c>
      <c r="E23" s="25"/>
      <c r="F23" s="14">
        <f>IF(LEN(detail!V2)&lt;1,"",detail!V2)</f>
        <v>16800</v>
      </c>
      <c r="G23" s="13">
        <f>IF(LEN(detail!T2)&lt;1,"",detail!T2)</f>
        <v>0.6</v>
      </c>
    </row>
    <row r="24" spans="2:7" x14ac:dyDescent="0.3">
      <c r="B24" s="12" t="str">
        <f>IF(LEN(detail!K3)&lt;1,"",detail!K3)</f>
        <v>AdventHealth Orlando</v>
      </c>
      <c r="C24" s="12" t="str">
        <f>IF(LEN(detail!R3)&lt;1,"", detail!R3)</f>
        <v>CPAS</v>
      </c>
      <c r="D24" s="24" t="str">
        <f>IF(LEN(detail!H3)&lt;1,"",detail!H3) &amp; IF(detail!W3 = 1, "*", "")</f>
        <v>CASE# 4794</v>
      </c>
      <c r="E24" s="25"/>
      <c r="F24" s="14" t="str">
        <f>IF(LEN(detail!V3)&lt;1,"",detail!V3)</f>
        <v/>
      </c>
      <c r="G24" s="13" t="str">
        <f>IF(LEN(detail!T3)&lt;1,"",detail!T3)</f>
        <v/>
      </c>
    </row>
    <row r="25" spans="2:7" x14ac:dyDescent="0.3">
      <c r="B25" s="12" t="str">
        <f>IF(LEN(detail!K4)&lt;1,"",detail!K4)</f>
        <v>Adventhealth Celebration</v>
      </c>
      <c r="C25" s="12" t="str">
        <f>IF(LEN(detail!R4)&lt;1,"", detail!R4)</f>
        <v>De novo</v>
      </c>
      <c r="D25" s="24" t="str">
        <f>IF(LEN(detail!H4)&lt;1,"",detail!H4) &amp; IF(detail!W4 = 1, "*", "")</f>
        <v>AHCE 016731</v>
      </c>
      <c r="E25" s="25"/>
      <c r="F25" s="14">
        <f>IF(LEN(detail!V4)&lt;1,"",detail!V4)</f>
        <v>16800</v>
      </c>
      <c r="G25" s="13">
        <f>IF(LEN(detail!T4)&lt;1,"",detail!T4)</f>
        <v>0.6</v>
      </c>
    </row>
    <row r="26" spans="2:7" x14ac:dyDescent="0.3">
      <c r="B26" s="12" t="str">
        <f>IF(LEN(detail!K5)&lt;1,"",detail!K5)</f>
        <v>Adventhealth Orlando</v>
      </c>
      <c r="C26" s="12" t="str">
        <f>IF(LEN(detail!R5)&lt;1,"", detail!R5)</f>
        <v>De novo</v>
      </c>
      <c r="D26" s="24" t="str">
        <f>IF(LEN(detail!H5)&lt;1,"",detail!H5) &amp; IF(detail!W5 = 1, "*", "")</f>
        <v>AHOrl 017099</v>
      </c>
      <c r="E26" s="25"/>
      <c r="F26" s="14">
        <f>IF(LEN(detail!V5)&lt;1,"",detail!V5)</f>
        <v>16800</v>
      </c>
      <c r="G26" s="13">
        <f>IF(LEN(detail!T5)&lt;1,"",detail!T5)</f>
        <v>0.6</v>
      </c>
    </row>
    <row r="27" spans="2:7" x14ac:dyDescent="0.3">
      <c r="B27" s="12" t="str">
        <f>IF(LEN(detail!K6)&lt;1,"",detail!K6)</f>
        <v>Adventhealth Orlando</v>
      </c>
      <c r="C27" s="12" t="str">
        <f>IF(LEN(detail!R6)&lt;1,"", detail!R6)</f>
        <v>Replacement</v>
      </c>
      <c r="D27" s="24" t="str">
        <f>IF(LEN(detail!H6)&lt;1,"",detail!H6) &amp; IF(detail!W6 = 1, "*", "")</f>
        <v>AHOrl 019532</v>
      </c>
      <c r="E27" s="25"/>
      <c r="F27" s="14">
        <f>IF(LEN(detail!V6)&lt;1,"",detail!V6)</f>
        <v>16800</v>
      </c>
      <c r="G27" s="13">
        <f>IF(LEN(detail!T6)&lt;1,"",detail!T6)</f>
        <v>0.6</v>
      </c>
    </row>
    <row r="28" spans="2:7" x14ac:dyDescent="0.3">
      <c r="B28" s="12" t="str">
        <f>IF(LEN(detail!K7)&lt;1,"",detail!K7)</f>
        <v>Adventhealth Orlando</v>
      </c>
      <c r="C28" s="12" t="str">
        <f>IF(LEN(detail!R7)&lt;1,"", detail!R7)</f>
        <v>De novo</v>
      </c>
      <c r="D28" s="24" t="str">
        <f>IF(LEN(detail!H7)&lt;1,"",detail!H7) &amp; IF(detail!W7 = 1, "*", "")</f>
        <v>AHOrl 019783</v>
      </c>
      <c r="E28" s="25"/>
      <c r="F28" s="14">
        <f>IF(LEN(detail!V7)&lt;1,"",detail!V7)</f>
        <v>16800</v>
      </c>
      <c r="G28" s="13">
        <f>IF(LEN(detail!T7)&lt;1,"",detail!T7)</f>
        <v>0.6</v>
      </c>
    </row>
    <row r="29" spans="2:7" x14ac:dyDescent="0.3">
      <c r="B29" s="12" t="str">
        <f>IF(LEN(detail!K8)&lt;1,"",detail!K8)</f>
        <v>Adventhealth Orlando</v>
      </c>
      <c r="C29" s="12" t="str">
        <f>IF(LEN(detail!R8)&lt;1,"", detail!R8)</f>
        <v>De novo</v>
      </c>
      <c r="D29" s="24" t="str">
        <f>IF(LEN(detail!H8)&lt;1,"",detail!H8) &amp; IF(detail!W8 = 1, "*", "")</f>
        <v>AHOrl 015977</v>
      </c>
      <c r="E29" s="25"/>
      <c r="F29" s="14">
        <f>IF(LEN(detail!V8)&lt;1,"",detail!V8)</f>
        <v>16800</v>
      </c>
      <c r="G29" s="13">
        <f>IF(LEN(detail!T8)&lt;1,"",detail!T8)</f>
        <v>0.6</v>
      </c>
    </row>
    <row r="30" spans="2:7" x14ac:dyDescent="0.3">
      <c r="B30" s="12" t="str">
        <f>IF(LEN(detail!K9)&lt;1,"",detail!K9)</f>
        <v>Adventhealth Orlando</v>
      </c>
      <c r="C30" s="12" t="str">
        <f>IF(LEN(detail!R9)&lt;1,"", detail!R9)</f>
        <v>De novo</v>
      </c>
      <c r="D30" s="24" t="str">
        <f>IF(LEN(detail!H9)&lt;1,"",detail!H9) &amp; IF(detail!W9 = 1, "*", "")</f>
        <v>AHOrl 014701</v>
      </c>
      <c r="E30" s="25"/>
      <c r="F30" s="14">
        <f>IF(LEN(detail!V9)&lt;1,"",detail!V9)</f>
        <v>16800</v>
      </c>
      <c r="G30" s="13">
        <f>IF(LEN(detail!T9)&lt;1,"",detail!T9)</f>
        <v>0.6</v>
      </c>
    </row>
    <row r="31" spans="2:7" x14ac:dyDescent="0.3">
      <c r="B31" s="12" t="str">
        <f>IF(LEN(detail!K10)&lt;1,"",detail!K10)</f>
        <v>Adventhealth Orlando</v>
      </c>
      <c r="C31" s="12" t="str">
        <f>IF(LEN(detail!R10)&lt;1,"", detail!R10)</f>
        <v>De novo</v>
      </c>
      <c r="D31" s="24" t="str">
        <f>IF(LEN(detail!H10)&lt;1,"",detail!H10) &amp; IF(detail!W10 = 1, "*", "")</f>
        <v>AHOrl 019946</v>
      </c>
      <c r="E31" s="25"/>
      <c r="F31" s="14">
        <f>IF(LEN(detail!V10)&lt;1,"",detail!V10)</f>
        <v>16800</v>
      </c>
      <c r="G31" s="13">
        <f>IF(LEN(detail!T10)&lt;1,"",detail!T10)</f>
        <v>0.6</v>
      </c>
    </row>
    <row r="32" spans="2:7" x14ac:dyDescent="0.3">
      <c r="B32" s="12" t="str">
        <f>IF(LEN(detail!K11)&lt;1,"",detail!K11)</f>
        <v>Holmes Regional Medical Center</v>
      </c>
      <c r="C32" s="12" t="str">
        <f>IF(LEN(detail!R11)&lt;1,"", detail!R11)</f>
        <v>Replacement</v>
      </c>
      <c r="D32" s="24" t="str">
        <f>IF(LEN(detail!H11)&lt;1,"",detail!H11) &amp; IF(detail!W11 = 1, "*", "")</f>
        <v>CRX266 020077</v>
      </c>
      <c r="E32" s="25"/>
      <c r="F32" s="14">
        <f>IF(LEN(detail!V11)&lt;1,"",detail!V11)</f>
        <v>18900</v>
      </c>
      <c r="G32" s="13">
        <f>IF(LEN(detail!T11)&lt;1,"",detail!T11)</f>
        <v>0.6</v>
      </c>
    </row>
    <row r="33" spans="2:7" x14ac:dyDescent="0.3">
      <c r="B33" s="12" t="str">
        <f>IF(LEN(detail!K12)&lt;1,"",detail!K12)</f>
        <v/>
      </c>
      <c r="C33" s="12" t="str">
        <f>IF(LEN(detail!R12)&lt;1,"", detail!R12)</f>
        <v/>
      </c>
      <c r="D33" s="24" t="str">
        <f>IF(LEN(detail!H12)&lt;1,"",detail!H12) &amp; IF(detail!W12 = 1, "*", "")</f>
        <v/>
      </c>
      <c r="E33" s="25"/>
      <c r="F33" s="14" t="str">
        <f>IF(LEN(detail!V12)&lt;1,"",detail!V12)</f>
        <v/>
      </c>
      <c r="G33" s="13" t="str">
        <f>IF(LEN(detail!T12)&lt;1,"",detail!T12)</f>
        <v/>
      </c>
    </row>
    <row r="34" spans="2:7" x14ac:dyDescent="0.3">
      <c r="B34" s="12" t="str">
        <f>IF(LEN(detail!K13)&lt;1,"",detail!K13)</f>
        <v/>
      </c>
      <c r="C34" s="12" t="str">
        <f>IF(LEN(detail!R13)&lt;1,"", detail!R13)</f>
        <v/>
      </c>
      <c r="D34" s="24" t="str">
        <f>IF(LEN(detail!H13)&lt;1,"",detail!H13) &amp; IF(detail!W13 = 1, "*", "")</f>
        <v/>
      </c>
      <c r="E34" s="25"/>
      <c r="F34" s="14" t="str">
        <f>IF(LEN(detail!V13)&lt;1,"",detail!V13)</f>
        <v/>
      </c>
      <c r="G34" s="13" t="str">
        <f>IF(LEN(detail!T13)&lt;1,"",detail!T13)</f>
        <v/>
      </c>
    </row>
    <row r="35" spans="2:7" x14ac:dyDescent="0.3">
      <c r="B35" s="12" t="str">
        <f>IF(LEN(detail!K14)&lt;1,"",detail!K14)</f>
        <v/>
      </c>
      <c r="C35" s="12" t="str">
        <f>IF(LEN(detail!R14)&lt;1,"", detail!R14)</f>
        <v/>
      </c>
      <c r="D35" s="24" t="str">
        <f>IF(LEN(detail!H14)&lt;1,"",detail!H14) &amp; IF(detail!W14 = 1, "*", "")</f>
        <v/>
      </c>
      <c r="E35" s="25"/>
      <c r="F35" s="14" t="str">
        <f>IF(LEN(detail!V14)&lt;1,"",detail!V14)</f>
        <v/>
      </c>
      <c r="G35" s="13" t="str">
        <f>IF(LEN(detail!T14)&lt;1,"",detail!T14)</f>
        <v/>
      </c>
    </row>
    <row r="36" spans="2:7" x14ac:dyDescent="0.3">
      <c r="B36" s="12" t="str">
        <f>IF(LEN(detail!K15)&lt;1,"",detail!K15)</f>
        <v/>
      </c>
      <c r="C36" s="12" t="str">
        <f>IF(LEN(detail!R15)&lt;1,"", detail!R15)</f>
        <v/>
      </c>
      <c r="D36" s="24" t="str">
        <f>IF(LEN(detail!H15)&lt;1,"",detail!H15) &amp; IF(detail!W15 = 1, "*", "")</f>
        <v/>
      </c>
      <c r="E36" s="25"/>
      <c r="F36" s="14" t="str">
        <f>IF(LEN(detail!V15)&lt;1,"",detail!V15)</f>
        <v/>
      </c>
      <c r="G36" s="13" t="str">
        <f>IF(LEN(detail!T15)&lt;1,"",detail!T15)</f>
        <v/>
      </c>
    </row>
    <row r="37" spans="2:7" x14ac:dyDescent="0.3">
      <c r="B37" s="12" t="str">
        <f>IF(LEN(detail!K16)&lt;1,"",detail!K16)</f>
        <v/>
      </c>
      <c r="C37" s="12" t="str">
        <f>IF(LEN(detail!R16)&lt;1,"", detail!R16)</f>
        <v/>
      </c>
      <c r="D37" s="24" t="str">
        <f>IF(LEN(detail!H16)&lt;1,"",detail!H16) &amp; IF(detail!W16 = 1, "*", "")</f>
        <v/>
      </c>
      <c r="E37" s="25"/>
      <c r="F37" s="14" t="str">
        <f>IF(LEN(detail!V16)&lt;1,"",detail!V16)</f>
        <v/>
      </c>
      <c r="G37" s="13" t="str">
        <f>IF(LEN(detail!T16)&lt;1,"",detail!T16)</f>
        <v/>
      </c>
    </row>
    <row r="38" spans="2:7" x14ac:dyDescent="0.3">
      <c r="B38" s="12" t="str">
        <f>IF(LEN(detail!K17)&lt;1,"",detail!K17)</f>
        <v/>
      </c>
      <c r="C38" s="12" t="str">
        <f>IF(LEN(detail!R17)&lt;1,"", detail!R17)</f>
        <v/>
      </c>
      <c r="D38" s="24" t="str">
        <f>IF(LEN(detail!H17)&lt;1,"",detail!H17) &amp; IF(detail!W17 = 1, "*", "")</f>
        <v/>
      </c>
      <c r="E38" s="25"/>
      <c r="F38" s="14" t="str">
        <f>IF(LEN(detail!V17)&lt;1,"",detail!V17)</f>
        <v/>
      </c>
      <c r="G38" s="13" t="str">
        <f>IF(LEN(detail!T17)&lt;1,"",detail!T17)</f>
        <v/>
      </c>
    </row>
    <row r="39" spans="2:7" x14ac:dyDescent="0.3">
      <c r="B39" s="12" t="str">
        <f>IF(LEN(detail!K18)&lt;1,"",detail!K18)</f>
        <v/>
      </c>
      <c r="C39" s="12" t="str">
        <f>IF(LEN(detail!R18)&lt;1,"", detail!R18)</f>
        <v/>
      </c>
      <c r="D39" s="24" t="str">
        <f>IF(LEN(detail!H18)&lt;1,"",detail!H18) &amp; IF(detail!W18 = 1, "*", "")</f>
        <v/>
      </c>
      <c r="E39" s="25"/>
      <c r="F39" s="14" t="str">
        <f>IF(LEN(detail!V18)&lt;1,"",detail!V18)</f>
        <v/>
      </c>
      <c r="G39" s="13" t="str">
        <f>IF(LEN(detail!T18)&lt;1,"",detail!T18)</f>
        <v/>
      </c>
    </row>
    <row r="40" spans="2:7" x14ac:dyDescent="0.3">
      <c r="B40" s="12" t="str">
        <f>IF(LEN(detail!K19)&lt;1,"",detail!K19)</f>
        <v/>
      </c>
      <c r="C40" s="12" t="str">
        <f>IF(LEN(detail!R19)&lt;1,"", detail!R19)</f>
        <v/>
      </c>
      <c r="D40" s="24" t="str">
        <f>IF(LEN(detail!H19)&lt;1,"",detail!H19) &amp; IF(detail!W19 = 1, "*", "")</f>
        <v/>
      </c>
      <c r="E40" s="25"/>
      <c r="F40" s="14" t="str">
        <f>IF(LEN(detail!V19)&lt;1,"",detail!V19)</f>
        <v/>
      </c>
      <c r="G40" s="13" t="str">
        <f>IF(LEN(detail!T19)&lt;1,"",detail!T19)</f>
        <v/>
      </c>
    </row>
    <row r="41" spans="2:7" x14ac:dyDescent="0.3">
      <c r="B41" s="12" t="str">
        <f>IF(LEN(detail!K20)&lt;1,"",detail!K20)</f>
        <v/>
      </c>
      <c r="C41" s="12" t="str">
        <f>IF(LEN(detail!R20)&lt;1,"", detail!R20)</f>
        <v/>
      </c>
      <c r="D41" s="24" t="str">
        <f>IF(LEN(detail!H20)&lt;1,"",detail!H20) &amp; IF(detail!W20 = 1, "*", "")</f>
        <v/>
      </c>
      <c r="E41" s="25"/>
      <c r="F41" s="14" t="str">
        <f>IF(LEN(detail!V20)&lt;1,"",detail!V20)</f>
        <v/>
      </c>
      <c r="G41" s="13" t="str">
        <f>IF(LEN(detail!T20)&lt;1,"",detail!T20)</f>
        <v/>
      </c>
    </row>
    <row r="42" spans="2:7" x14ac:dyDescent="0.3">
      <c r="B42" s="12" t="str">
        <f>IF(LEN(detail!K21)&lt;1,"",detail!K21)</f>
        <v/>
      </c>
      <c r="C42" s="12" t="str">
        <f>IF(LEN(detail!R21)&lt;1,"", detail!R21)</f>
        <v/>
      </c>
      <c r="D42" s="24" t="str">
        <f>IF(LEN(detail!H21)&lt;1,"",detail!H21) &amp; IF(detail!W21 = 1, "*", "")</f>
        <v/>
      </c>
      <c r="E42" s="25"/>
      <c r="F42" s="14" t="str">
        <f>IF(LEN(detail!V21)&lt;1,"",detail!V21)</f>
        <v/>
      </c>
      <c r="G42" s="13" t="str">
        <f>IF(LEN(detail!T21)&lt;1,"",detail!T21)</f>
        <v/>
      </c>
    </row>
    <row r="43" spans="2:7" x14ac:dyDescent="0.3">
      <c r="B43" s="12" t="str">
        <f>IF(LEN(detail!K22)&lt;1,"",detail!K22)</f>
        <v/>
      </c>
      <c r="C43" s="12" t="str">
        <f>IF(LEN(detail!R22)&lt;1,"", detail!R22)</f>
        <v/>
      </c>
      <c r="D43" s="24" t="str">
        <f>IF(LEN(detail!H22)&lt;1,"",detail!H22) &amp; IF(detail!W22 = 1, "*", "")</f>
        <v/>
      </c>
      <c r="E43" s="25"/>
      <c r="F43" s="14" t="str">
        <f>IF(LEN(detail!V22)&lt;1,"",detail!V22)</f>
        <v/>
      </c>
      <c r="G43" s="13" t="str">
        <f>IF(LEN(detail!T22)&lt;1,"",detail!T22)</f>
        <v/>
      </c>
    </row>
    <row r="44" spans="2:7" x14ac:dyDescent="0.3">
      <c r="B44" s="12" t="str">
        <f>IF(LEN(detail!K23)&lt;1,"",detail!K23)</f>
        <v/>
      </c>
      <c r="C44" s="12" t="str">
        <f>IF(LEN(detail!R23)&lt;1,"", detail!R23)</f>
        <v/>
      </c>
      <c r="D44" s="24" t="str">
        <f>IF(LEN(detail!H23)&lt;1,"",detail!H23) &amp; IF(detail!W23 = 1, "*", "")</f>
        <v/>
      </c>
      <c r="E44" s="25"/>
      <c r="F44" s="14" t="str">
        <f>IF(LEN(detail!V23)&lt;1,"",detail!V23)</f>
        <v/>
      </c>
      <c r="G44" s="13" t="str">
        <f>IF(LEN(detail!T23)&lt;1,"",detail!T23)</f>
        <v/>
      </c>
    </row>
    <row r="45" spans="2:7" x14ac:dyDescent="0.3">
      <c r="B45" s="12" t="str">
        <f>IF(LEN(detail!K24)&lt;1,"",detail!K24)</f>
        <v/>
      </c>
      <c r="C45" s="12" t="str">
        <f>IF(LEN(detail!R24)&lt;1,"", detail!R24)</f>
        <v/>
      </c>
      <c r="D45" s="24" t="str">
        <f>IF(LEN(detail!H24)&lt;1,"",detail!H24) &amp; IF(detail!W24 = 1, "*", "")</f>
        <v/>
      </c>
      <c r="E45" s="25"/>
      <c r="F45" s="14" t="str">
        <f>IF(LEN(detail!V24)&lt;1,"",detail!V24)</f>
        <v/>
      </c>
      <c r="G45" s="13" t="str">
        <f>IF(LEN(detail!T24)&lt;1,"",detail!T24)</f>
        <v/>
      </c>
    </row>
    <row r="46" spans="2:7" x14ac:dyDescent="0.3">
      <c r="B46" s="1" t="s">
        <v>135</v>
      </c>
    </row>
  </sheetData>
  <mergeCells count="36">
    <mergeCell ref="B9:C9"/>
    <mergeCell ref="D39:E39"/>
    <mergeCell ref="D25:E25"/>
    <mergeCell ref="D24:E24"/>
    <mergeCell ref="D42:E42"/>
    <mergeCell ref="E16:F16"/>
    <mergeCell ref="D30:E30"/>
    <mergeCell ref="D33:E33"/>
    <mergeCell ref="D29:E29"/>
    <mergeCell ref="D23:E23"/>
    <mergeCell ref="D38:E38"/>
    <mergeCell ref="B21:G21"/>
    <mergeCell ref="E18:F18"/>
    <mergeCell ref="D35:E35"/>
    <mergeCell ref="D45:E45"/>
    <mergeCell ref="E10:F10"/>
    <mergeCell ref="D27:E27"/>
    <mergeCell ref="D32:E32"/>
    <mergeCell ref="E13:F13"/>
    <mergeCell ref="D26:E26"/>
    <mergeCell ref="D41:E41"/>
    <mergeCell ref="E15:F15"/>
    <mergeCell ref="D43:E43"/>
    <mergeCell ref="E11:F11"/>
    <mergeCell ref="D37:E37"/>
    <mergeCell ref="D28:E28"/>
    <mergeCell ref="D44:E44"/>
    <mergeCell ref="E12:F12"/>
    <mergeCell ref="D34:E34"/>
    <mergeCell ref="E9:G9"/>
    <mergeCell ref="D22:E22"/>
    <mergeCell ref="D40:E40"/>
    <mergeCell ref="E14:F14"/>
    <mergeCell ref="D36:E36"/>
    <mergeCell ref="E17:F17"/>
    <mergeCell ref="D31:E31"/>
  </mergeCells>
  <conditionalFormatting sqref="F23:G45 B23:D45">
    <cfRule type="containsErrors" dxfId="0" priority="1">
      <formula>ISERROR(B23)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4.4" x14ac:dyDescent="0.3"/>
  <sheetData>
    <row r="1" spans="1:8" x14ac:dyDescent="0.3">
      <c r="A1" s="21" t="s">
        <v>21</v>
      </c>
      <c r="B1" s="21" t="s">
        <v>22</v>
      </c>
      <c r="C1" s="21" t="s">
        <v>23</v>
      </c>
      <c r="D1" s="21" t="s">
        <v>24</v>
      </c>
      <c r="E1" s="21" t="s">
        <v>25</v>
      </c>
      <c r="F1" s="21" t="s">
        <v>26</v>
      </c>
      <c r="G1" s="21" t="s">
        <v>27</v>
      </c>
      <c r="H1" s="21" t="s">
        <v>28</v>
      </c>
    </row>
    <row r="2" spans="1:8" x14ac:dyDescent="0.3">
      <c r="A2" t="s">
        <v>29</v>
      </c>
      <c r="B2" t="s">
        <v>30</v>
      </c>
      <c r="C2" t="s">
        <v>31</v>
      </c>
      <c r="D2" t="s">
        <v>32</v>
      </c>
      <c r="E2" t="s">
        <v>33</v>
      </c>
      <c r="F2">
        <v>153300</v>
      </c>
      <c r="G2" t="s">
        <v>34</v>
      </c>
    </row>
    <row r="3" spans="1:8" x14ac:dyDescent="0.3">
      <c r="A3" t="s">
        <v>29</v>
      </c>
      <c r="B3" t="s">
        <v>30</v>
      </c>
      <c r="C3" t="s">
        <v>31</v>
      </c>
      <c r="D3" t="s">
        <v>32</v>
      </c>
      <c r="E3" t="s">
        <v>33</v>
      </c>
      <c r="F3">
        <v>153300</v>
      </c>
      <c r="G3" t="s">
        <v>35</v>
      </c>
    </row>
    <row r="4" spans="1:8" x14ac:dyDescent="0.3">
      <c r="A4" t="s">
        <v>29</v>
      </c>
      <c r="B4" t="s">
        <v>30</v>
      </c>
      <c r="C4" t="s">
        <v>31</v>
      </c>
      <c r="D4" t="s">
        <v>32</v>
      </c>
      <c r="E4" t="s">
        <v>33</v>
      </c>
      <c r="F4">
        <v>0</v>
      </c>
      <c r="G4" t="s">
        <v>36</v>
      </c>
    </row>
    <row r="5" spans="1:8" x14ac:dyDescent="0.3">
      <c r="A5" t="s">
        <v>29</v>
      </c>
      <c r="B5" t="s">
        <v>30</v>
      </c>
      <c r="C5" t="s">
        <v>31</v>
      </c>
      <c r="D5" t="s">
        <v>32</v>
      </c>
      <c r="E5" t="s">
        <v>33</v>
      </c>
      <c r="F5">
        <v>22995</v>
      </c>
      <c r="G5" t="s">
        <v>37</v>
      </c>
    </row>
    <row r="6" spans="1:8" x14ac:dyDescent="0.3">
      <c r="A6" t="s">
        <v>29</v>
      </c>
      <c r="B6" t="s">
        <v>30</v>
      </c>
      <c r="C6" t="s">
        <v>31</v>
      </c>
      <c r="D6" t="s">
        <v>32</v>
      </c>
      <c r="E6" t="s">
        <v>33</v>
      </c>
      <c r="F6">
        <v>0</v>
      </c>
      <c r="G6" t="s">
        <v>38</v>
      </c>
    </row>
    <row r="7" spans="1:8" x14ac:dyDescent="0.3">
      <c r="A7" t="s">
        <v>29</v>
      </c>
      <c r="B7" t="s">
        <v>30</v>
      </c>
      <c r="C7" t="s">
        <v>31</v>
      </c>
      <c r="D7" t="s">
        <v>32</v>
      </c>
      <c r="E7" t="s">
        <v>33</v>
      </c>
      <c r="F7">
        <v>1680</v>
      </c>
      <c r="G7" t="s">
        <v>39</v>
      </c>
      <c r="H7" t="s">
        <v>40</v>
      </c>
    </row>
    <row r="8" spans="1:8" x14ac:dyDescent="0.3">
      <c r="A8" t="s">
        <v>29</v>
      </c>
      <c r="B8" t="s">
        <v>30</v>
      </c>
      <c r="C8" t="s">
        <v>31</v>
      </c>
      <c r="D8" t="s">
        <v>32</v>
      </c>
      <c r="E8" t="s">
        <v>33</v>
      </c>
      <c r="F8">
        <v>21315</v>
      </c>
      <c r="G8" t="s">
        <v>41</v>
      </c>
    </row>
    <row r="9" spans="1:8" x14ac:dyDescent="0.3">
      <c r="A9" t="s">
        <v>29</v>
      </c>
      <c r="B9" t="s">
        <v>30</v>
      </c>
      <c r="C9" t="s">
        <v>31</v>
      </c>
      <c r="D9" t="s">
        <v>32</v>
      </c>
      <c r="E9" t="s">
        <v>33</v>
      </c>
      <c r="F9">
        <v>210</v>
      </c>
      <c r="G9" t="s">
        <v>42</v>
      </c>
    </row>
    <row r="10" spans="1:8" x14ac:dyDescent="0.3">
      <c r="A10" t="s">
        <v>29</v>
      </c>
      <c r="B10" t="s">
        <v>30</v>
      </c>
      <c r="C10" t="s">
        <v>31</v>
      </c>
      <c r="D10" t="s">
        <v>32</v>
      </c>
      <c r="E10" t="s">
        <v>33</v>
      </c>
      <c r="F10">
        <v>0</v>
      </c>
      <c r="G10" t="s">
        <v>43</v>
      </c>
    </row>
    <row r="11" spans="1:8" x14ac:dyDescent="0.3">
      <c r="A11" t="s">
        <v>29</v>
      </c>
      <c r="B11" t="s">
        <v>30</v>
      </c>
      <c r="C11" t="s">
        <v>31</v>
      </c>
      <c r="D11" t="s">
        <v>32</v>
      </c>
      <c r="E11" t="s">
        <v>33</v>
      </c>
      <c r="F11">
        <v>0</v>
      </c>
      <c r="G11" t="s">
        <v>44</v>
      </c>
    </row>
    <row r="12" spans="1:8" x14ac:dyDescent="0.3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>
        <v>0</v>
      </c>
      <c r="G12" t="s">
        <v>45</v>
      </c>
    </row>
    <row r="13" spans="1:8" x14ac:dyDescent="0.3">
      <c r="A13" t="s">
        <v>29</v>
      </c>
      <c r="B13" t="s">
        <v>30</v>
      </c>
      <c r="C13" t="s">
        <v>31</v>
      </c>
      <c r="D13" t="s">
        <v>32</v>
      </c>
      <c r="E13" t="s">
        <v>33</v>
      </c>
      <c r="F13">
        <v>21525</v>
      </c>
      <c r="G13" t="s">
        <v>46</v>
      </c>
    </row>
    <row r="14" spans="1:8" x14ac:dyDescent="0.3">
      <c r="A14" t="s">
        <v>29</v>
      </c>
      <c r="B14" t="s">
        <v>30</v>
      </c>
      <c r="C14" t="s">
        <v>31</v>
      </c>
      <c r="D14" t="s">
        <v>32</v>
      </c>
      <c r="E14" t="s">
        <v>33</v>
      </c>
      <c r="F14">
        <v>5.4</v>
      </c>
      <c r="G14" t="s">
        <v>47</v>
      </c>
    </row>
    <row r="15" spans="1:8" x14ac:dyDescent="0.3">
      <c r="A15" t="s">
        <v>29</v>
      </c>
      <c r="B15" t="s">
        <v>30</v>
      </c>
      <c r="C15" t="s">
        <v>31</v>
      </c>
      <c r="D15" t="s">
        <v>32</v>
      </c>
      <c r="E15" t="s">
        <v>33</v>
      </c>
      <c r="F15">
        <v>131218</v>
      </c>
      <c r="G15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24"/>
  <sheetViews>
    <sheetView workbookViewId="0">
      <selection activeCell="B6" sqref="B6"/>
    </sheetView>
  </sheetViews>
  <sheetFormatPr defaultRowHeight="14.4" x14ac:dyDescent="0.3"/>
  <cols>
    <col min="2" max="2" width="23.6640625" bestFit="1" customWidth="1"/>
  </cols>
  <sheetData>
    <row r="1" spans="1:2" x14ac:dyDescent="0.3">
      <c r="A1" t="s">
        <v>49</v>
      </c>
    </row>
    <row r="2" spans="1:2" x14ac:dyDescent="0.3">
      <c r="A2" t="s">
        <v>50</v>
      </c>
      <c r="B2" t="s">
        <v>30</v>
      </c>
    </row>
    <row r="3" spans="1:2" x14ac:dyDescent="0.3">
      <c r="A3" t="s">
        <v>51</v>
      </c>
    </row>
    <row r="4" spans="1:2" x14ac:dyDescent="0.3">
      <c r="A4" t="s">
        <v>52</v>
      </c>
    </row>
    <row r="5" spans="1:2" x14ac:dyDescent="0.3">
      <c r="A5" t="s">
        <v>53</v>
      </c>
      <c r="B5" t="s">
        <v>54</v>
      </c>
    </row>
    <row r="6" spans="1:2" x14ac:dyDescent="0.3">
      <c r="A6" t="s">
        <v>55</v>
      </c>
      <c r="B6" t="s">
        <v>56</v>
      </c>
    </row>
    <row r="21" ht="15.9" customHeight="1" x14ac:dyDescent="0.3"/>
    <row r="22" ht="15.9" customHeight="1" x14ac:dyDescent="0.3"/>
    <row r="23" ht="3.9" customHeight="1" x14ac:dyDescent="0.3"/>
    <row r="24" ht="3.9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1"/>
  <sheetViews>
    <sheetView tabSelected="1" topLeftCell="S1" workbookViewId="0">
      <selection activeCell="AD2" sqref="AD2"/>
    </sheetView>
  </sheetViews>
  <sheetFormatPr defaultRowHeight="14.4" x14ac:dyDescent="0.3"/>
  <cols>
    <col min="7" max="7" width="20.21875" customWidth="1"/>
    <col min="23" max="23" width="11.21875" bestFit="1" customWidth="1"/>
  </cols>
  <sheetData>
    <row r="1" spans="1:37" x14ac:dyDescent="0.3">
      <c r="A1" s="21" t="s">
        <v>57</v>
      </c>
      <c r="B1" s="21" t="s">
        <v>58</v>
      </c>
      <c r="C1" s="21" t="s">
        <v>59</v>
      </c>
      <c r="D1" s="21" t="s">
        <v>24</v>
      </c>
      <c r="E1" s="21" t="s">
        <v>60</v>
      </c>
      <c r="F1" s="21" t="s">
        <v>61</v>
      </c>
      <c r="G1" s="21" t="s">
        <v>62</v>
      </c>
      <c r="H1" s="21" t="s">
        <v>63</v>
      </c>
      <c r="I1" s="21" t="s">
        <v>64</v>
      </c>
      <c r="J1" s="21" t="s">
        <v>65</v>
      </c>
      <c r="K1" s="21" t="s">
        <v>66</v>
      </c>
      <c r="L1" s="21" t="s">
        <v>67</v>
      </c>
      <c r="M1" s="21" t="s">
        <v>68</v>
      </c>
      <c r="N1" s="21" t="s">
        <v>69</v>
      </c>
      <c r="O1" s="21" t="s">
        <v>70</v>
      </c>
      <c r="P1" s="21" t="s">
        <v>71</v>
      </c>
      <c r="Q1" s="21" t="s">
        <v>72</v>
      </c>
      <c r="R1" s="21" t="s">
        <v>73</v>
      </c>
      <c r="S1" s="21" t="s">
        <v>74</v>
      </c>
      <c r="T1" s="21" t="s">
        <v>47</v>
      </c>
      <c r="U1" s="21" t="s">
        <v>75</v>
      </c>
      <c r="V1" s="21" t="s">
        <v>34</v>
      </c>
      <c r="W1" s="21" t="s">
        <v>76</v>
      </c>
      <c r="X1" s="21" t="s">
        <v>77</v>
      </c>
      <c r="Y1" s="21" t="s">
        <v>78</v>
      </c>
      <c r="Z1" s="21" t="s">
        <v>79</v>
      </c>
      <c r="AA1" s="21" t="s">
        <v>80</v>
      </c>
      <c r="AB1" s="21" t="s">
        <v>81</v>
      </c>
      <c r="AC1" s="21" t="s">
        <v>35</v>
      </c>
      <c r="AD1" s="21" t="s">
        <v>36</v>
      </c>
      <c r="AE1" s="21" t="s">
        <v>82</v>
      </c>
      <c r="AF1" s="21" t="s">
        <v>83</v>
      </c>
      <c r="AG1" s="21" t="s">
        <v>84</v>
      </c>
      <c r="AH1" s="21" t="s">
        <v>85</v>
      </c>
      <c r="AI1" s="21" t="s">
        <v>86</v>
      </c>
      <c r="AJ1" s="21" t="s">
        <v>37</v>
      </c>
      <c r="AK1" s="21" t="s">
        <v>38</v>
      </c>
    </row>
    <row r="2" spans="1:37" x14ac:dyDescent="0.3">
      <c r="A2" t="s">
        <v>30</v>
      </c>
      <c r="B2">
        <v>1</v>
      </c>
      <c r="C2" t="s">
        <v>87</v>
      </c>
      <c r="D2" t="s">
        <v>32</v>
      </c>
      <c r="E2" t="s">
        <v>88</v>
      </c>
      <c r="F2">
        <v>1</v>
      </c>
      <c r="G2" t="s">
        <v>89</v>
      </c>
      <c r="H2" t="s">
        <v>90</v>
      </c>
      <c r="I2" t="s">
        <v>91</v>
      </c>
      <c r="J2">
        <v>18</v>
      </c>
      <c r="K2" t="s">
        <v>92</v>
      </c>
      <c r="L2" t="s">
        <v>93</v>
      </c>
      <c r="N2">
        <v>0.6</v>
      </c>
      <c r="O2" t="s">
        <v>29</v>
      </c>
      <c r="P2" t="s">
        <v>31</v>
      </c>
      <c r="Q2" t="s">
        <v>94</v>
      </c>
      <c r="R2" t="s">
        <v>95</v>
      </c>
      <c r="S2">
        <v>28000</v>
      </c>
      <c r="T2">
        <v>0.6</v>
      </c>
      <c r="U2">
        <v>9.5999999999999979</v>
      </c>
      <c r="V2">
        <v>16800</v>
      </c>
      <c r="W2">
        <v>0</v>
      </c>
      <c r="X2">
        <v>271200</v>
      </c>
      <c r="Y2">
        <v>254400</v>
      </c>
      <c r="Z2">
        <v>341550</v>
      </c>
      <c r="AA2">
        <v>455400</v>
      </c>
      <c r="AB2">
        <v>801504</v>
      </c>
      <c r="AC2">
        <v>16800</v>
      </c>
      <c r="AD2">
        <v>0</v>
      </c>
      <c r="AE2">
        <v>0.15</v>
      </c>
      <c r="AF2">
        <v>0.25</v>
      </c>
      <c r="AG2">
        <v>0</v>
      </c>
      <c r="AH2" t="s">
        <v>96</v>
      </c>
      <c r="AI2" t="s">
        <v>97</v>
      </c>
      <c r="AJ2">
        <v>2520</v>
      </c>
      <c r="AK2">
        <v>0</v>
      </c>
    </row>
    <row r="3" spans="1:37" x14ac:dyDescent="0.3">
      <c r="A3" t="s">
        <v>30</v>
      </c>
      <c r="B3">
        <v>1</v>
      </c>
      <c r="C3" t="s">
        <v>98</v>
      </c>
      <c r="D3" t="s">
        <v>32</v>
      </c>
      <c r="E3" t="s">
        <v>88</v>
      </c>
      <c r="F3">
        <v>0</v>
      </c>
      <c r="G3" t="s">
        <v>89</v>
      </c>
      <c r="H3" t="s">
        <v>99</v>
      </c>
      <c r="I3" t="s">
        <v>100</v>
      </c>
      <c r="K3" t="s">
        <v>101</v>
      </c>
      <c r="L3" t="s">
        <v>93</v>
      </c>
      <c r="O3" t="s">
        <v>29</v>
      </c>
      <c r="R3" t="s">
        <v>102</v>
      </c>
    </row>
    <row r="4" spans="1:37" x14ac:dyDescent="0.3">
      <c r="A4" t="s">
        <v>30</v>
      </c>
      <c r="B4">
        <v>1</v>
      </c>
      <c r="C4" t="s">
        <v>87</v>
      </c>
      <c r="D4" t="s">
        <v>32</v>
      </c>
      <c r="E4" t="s">
        <v>88</v>
      </c>
      <c r="F4">
        <v>1</v>
      </c>
      <c r="G4" t="s">
        <v>103</v>
      </c>
      <c r="H4" t="s">
        <v>104</v>
      </c>
      <c r="I4" t="s">
        <v>105</v>
      </c>
      <c r="J4">
        <v>1</v>
      </c>
      <c r="K4" t="s">
        <v>106</v>
      </c>
      <c r="L4" t="s">
        <v>107</v>
      </c>
      <c r="N4">
        <v>0.6</v>
      </c>
      <c r="O4" t="s">
        <v>29</v>
      </c>
      <c r="P4" t="s">
        <v>31</v>
      </c>
      <c r="Q4" t="s">
        <v>94</v>
      </c>
      <c r="R4" t="s">
        <v>95</v>
      </c>
      <c r="S4">
        <v>28000</v>
      </c>
      <c r="T4">
        <v>0.6</v>
      </c>
      <c r="U4">
        <v>10.199999999999999</v>
      </c>
      <c r="V4">
        <v>16800</v>
      </c>
      <c r="W4">
        <v>0</v>
      </c>
      <c r="X4">
        <v>288000</v>
      </c>
      <c r="Y4">
        <v>271200</v>
      </c>
      <c r="Z4">
        <v>341550</v>
      </c>
      <c r="AA4">
        <v>455400</v>
      </c>
      <c r="AB4">
        <v>801504</v>
      </c>
      <c r="AC4">
        <v>16800</v>
      </c>
      <c r="AD4">
        <v>0</v>
      </c>
      <c r="AE4">
        <v>0.15</v>
      </c>
      <c r="AF4">
        <v>0.25</v>
      </c>
      <c r="AG4">
        <v>0</v>
      </c>
      <c r="AH4" t="s">
        <v>108</v>
      </c>
      <c r="AI4" t="s">
        <v>109</v>
      </c>
      <c r="AJ4">
        <v>2520</v>
      </c>
      <c r="AK4">
        <v>0</v>
      </c>
    </row>
    <row r="5" spans="1:37" x14ac:dyDescent="0.3">
      <c r="A5" t="s">
        <v>30</v>
      </c>
      <c r="B5">
        <v>1</v>
      </c>
      <c r="C5" t="s">
        <v>87</v>
      </c>
      <c r="D5" t="s">
        <v>32</v>
      </c>
      <c r="E5" t="s">
        <v>88</v>
      </c>
      <c r="F5">
        <v>1</v>
      </c>
      <c r="G5" t="s">
        <v>103</v>
      </c>
      <c r="H5" t="s">
        <v>110</v>
      </c>
      <c r="I5" t="s">
        <v>111</v>
      </c>
      <c r="J5">
        <v>19</v>
      </c>
      <c r="K5" t="s">
        <v>92</v>
      </c>
      <c r="L5" t="s">
        <v>93</v>
      </c>
      <c r="N5">
        <v>0.6</v>
      </c>
      <c r="O5" t="s">
        <v>29</v>
      </c>
      <c r="P5" t="s">
        <v>31</v>
      </c>
      <c r="Q5" t="s">
        <v>94</v>
      </c>
      <c r="R5" t="s">
        <v>95</v>
      </c>
      <c r="S5">
        <v>28000</v>
      </c>
      <c r="T5">
        <v>0.6</v>
      </c>
      <c r="U5">
        <v>10.8</v>
      </c>
      <c r="V5">
        <v>16800</v>
      </c>
      <c r="W5">
        <v>0</v>
      </c>
      <c r="X5">
        <v>304800</v>
      </c>
      <c r="Y5">
        <v>288000</v>
      </c>
      <c r="Z5">
        <v>341550</v>
      </c>
      <c r="AA5">
        <v>455400</v>
      </c>
      <c r="AB5">
        <v>801504</v>
      </c>
      <c r="AC5">
        <v>16800</v>
      </c>
      <c r="AD5">
        <v>0</v>
      </c>
      <c r="AE5">
        <v>0.15</v>
      </c>
      <c r="AF5">
        <v>0.25</v>
      </c>
      <c r="AG5">
        <v>0</v>
      </c>
      <c r="AH5" t="s">
        <v>96</v>
      </c>
      <c r="AI5" t="s">
        <v>97</v>
      </c>
      <c r="AJ5">
        <v>2520</v>
      </c>
      <c r="AK5">
        <v>0</v>
      </c>
    </row>
    <row r="6" spans="1:37" x14ac:dyDescent="0.3">
      <c r="A6" t="s">
        <v>30</v>
      </c>
      <c r="B6">
        <v>1</v>
      </c>
      <c r="C6" t="s">
        <v>87</v>
      </c>
      <c r="D6" t="s">
        <v>32</v>
      </c>
      <c r="E6" t="s">
        <v>88</v>
      </c>
      <c r="F6">
        <v>1</v>
      </c>
      <c r="G6" t="s">
        <v>103</v>
      </c>
      <c r="H6" t="s">
        <v>112</v>
      </c>
      <c r="I6" t="s">
        <v>113</v>
      </c>
      <c r="J6">
        <v>0</v>
      </c>
      <c r="K6" t="s">
        <v>92</v>
      </c>
      <c r="L6" t="s">
        <v>93</v>
      </c>
      <c r="N6">
        <v>0.6</v>
      </c>
      <c r="O6" t="s">
        <v>29</v>
      </c>
      <c r="P6" t="s">
        <v>31</v>
      </c>
      <c r="Q6" t="s">
        <v>94</v>
      </c>
      <c r="R6" t="s">
        <v>114</v>
      </c>
      <c r="S6">
        <v>28000</v>
      </c>
      <c r="T6">
        <v>0.6</v>
      </c>
      <c r="U6">
        <v>11.4</v>
      </c>
      <c r="V6">
        <v>16800</v>
      </c>
      <c r="W6">
        <v>0</v>
      </c>
      <c r="X6">
        <v>321600</v>
      </c>
      <c r="Y6">
        <v>304800</v>
      </c>
      <c r="Z6">
        <v>341550</v>
      </c>
      <c r="AA6">
        <v>455400</v>
      </c>
      <c r="AB6">
        <v>801504</v>
      </c>
      <c r="AC6">
        <v>16800</v>
      </c>
      <c r="AD6">
        <v>0</v>
      </c>
      <c r="AE6">
        <v>0.15</v>
      </c>
      <c r="AF6">
        <v>0.25</v>
      </c>
      <c r="AG6">
        <v>0</v>
      </c>
      <c r="AJ6">
        <v>2520</v>
      </c>
      <c r="AK6">
        <v>0</v>
      </c>
    </row>
    <row r="7" spans="1:37" x14ac:dyDescent="0.3">
      <c r="A7" t="s">
        <v>30</v>
      </c>
      <c r="B7">
        <v>1</v>
      </c>
      <c r="C7" t="s">
        <v>87</v>
      </c>
      <c r="D7" t="s">
        <v>32</v>
      </c>
      <c r="E7" t="s">
        <v>88</v>
      </c>
      <c r="F7">
        <v>1</v>
      </c>
      <c r="G7" t="s">
        <v>115</v>
      </c>
      <c r="H7" t="s">
        <v>116</v>
      </c>
      <c r="I7" t="s">
        <v>117</v>
      </c>
      <c r="J7">
        <v>0</v>
      </c>
      <c r="K7" t="s">
        <v>92</v>
      </c>
      <c r="L7" t="s">
        <v>93</v>
      </c>
      <c r="N7">
        <v>0.6</v>
      </c>
      <c r="O7" t="s">
        <v>29</v>
      </c>
      <c r="P7" t="s">
        <v>31</v>
      </c>
      <c r="Q7" t="s">
        <v>94</v>
      </c>
      <c r="R7" t="s">
        <v>95</v>
      </c>
      <c r="S7">
        <v>28000</v>
      </c>
      <c r="T7">
        <v>0.6</v>
      </c>
      <c r="U7">
        <v>12</v>
      </c>
      <c r="V7">
        <v>16800</v>
      </c>
      <c r="W7">
        <v>0</v>
      </c>
      <c r="X7">
        <v>338400</v>
      </c>
      <c r="Y7">
        <v>321600</v>
      </c>
      <c r="Z7">
        <v>341550</v>
      </c>
      <c r="AA7">
        <v>455400</v>
      </c>
      <c r="AB7">
        <v>801504</v>
      </c>
      <c r="AC7">
        <v>16800</v>
      </c>
      <c r="AD7">
        <v>0</v>
      </c>
      <c r="AE7">
        <v>0.15</v>
      </c>
      <c r="AF7">
        <v>0.25</v>
      </c>
      <c r="AG7">
        <v>0</v>
      </c>
      <c r="AJ7">
        <v>2520</v>
      </c>
      <c r="AK7">
        <v>0</v>
      </c>
    </row>
    <row r="8" spans="1:37" x14ac:dyDescent="0.3">
      <c r="A8" t="s">
        <v>30</v>
      </c>
      <c r="B8">
        <v>1</v>
      </c>
      <c r="C8" t="s">
        <v>87</v>
      </c>
      <c r="D8" t="s">
        <v>32</v>
      </c>
      <c r="E8" t="s">
        <v>88</v>
      </c>
      <c r="F8">
        <v>1</v>
      </c>
      <c r="G8" t="s">
        <v>118</v>
      </c>
      <c r="H8" t="s">
        <v>119</v>
      </c>
      <c r="I8" t="s">
        <v>120</v>
      </c>
      <c r="J8">
        <v>3</v>
      </c>
      <c r="K8" t="s">
        <v>92</v>
      </c>
      <c r="L8" t="s">
        <v>93</v>
      </c>
      <c r="N8">
        <v>0.6</v>
      </c>
      <c r="O8" t="s">
        <v>29</v>
      </c>
      <c r="P8" t="s">
        <v>31</v>
      </c>
      <c r="Q8" t="s">
        <v>94</v>
      </c>
      <c r="R8" t="s">
        <v>95</v>
      </c>
      <c r="S8">
        <v>28000</v>
      </c>
      <c r="T8">
        <v>0.6</v>
      </c>
      <c r="U8">
        <v>12.6</v>
      </c>
      <c r="V8">
        <v>16800</v>
      </c>
      <c r="W8">
        <v>0</v>
      </c>
      <c r="X8">
        <v>355200</v>
      </c>
      <c r="Y8">
        <v>338400</v>
      </c>
      <c r="Z8">
        <v>341550</v>
      </c>
      <c r="AA8">
        <v>455400</v>
      </c>
      <c r="AB8">
        <v>801504</v>
      </c>
      <c r="AC8">
        <v>16800</v>
      </c>
      <c r="AD8">
        <v>0</v>
      </c>
      <c r="AE8">
        <v>0.15</v>
      </c>
      <c r="AF8">
        <v>0.25</v>
      </c>
      <c r="AG8">
        <v>0</v>
      </c>
      <c r="AH8" t="s">
        <v>121</v>
      </c>
      <c r="AI8" t="s">
        <v>122</v>
      </c>
      <c r="AJ8">
        <v>2520</v>
      </c>
      <c r="AK8">
        <v>0</v>
      </c>
    </row>
    <row r="9" spans="1:37" x14ac:dyDescent="0.3">
      <c r="A9" t="s">
        <v>30</v>
      </c>
      <c r="B9">
        <v>1</v>
      </c>
      <c r="C9" t="s">
        <v>87</v>
      </c>
      <c r="D9" t="s">
        <v>32</v>
      </c>
      <c r="E9" t="s">
        <v>88</v>
      </c>
      <c r="F9">
        <v>1</v>
      </c>
      <c r="G9" t="s">
        <v>123</v>
      </c>
      <c r="H9" t="s">
        <v>124</v>
      </c>
      <c r="I9" t="s">
        <v>125</v>
      </c>
      <c r="J9">
        <v>2</v>
      </c>
      <c r="K9" t="s">
        <v>92</v>
      </c>
      <c r="L9" t="s">
        <v>93</v>
      </c>
      <c r="N9">
        <v>0.6</v>
      </c>
      <c r="O9" t="s">
        <v>29</v>
      </c>
      <c r="P9" t="s">
        <v>31</v>
      </c>
      <c r="Q9" t="s">
        <v>94</v>
      </c>
      <c r="R9" t="s">
        <v>95</v>
      </c>
      <c r="S9">
        <v>28000</v>
      </c>
      <c r="T9">
        <v>0.6</v>
      </c>
      <c r="U9">
        <v>13.2</v>
      </c>
      <c r="V9">
        <v>16800</v>
      </c>
      <c r="W9">
        <v>0</v>
      </c>
      <c r="X9">
        <v>372000</v>
      </c>
      <c r="Y9">
        <v>355200</v>
      </c>
      <c r="Z9">
        <v>341550</v>
      </c>
      <c r="AA9">
        <v>455400</v>
      </c>
      <c r="AB9">
        <v>801504</v>
      </c>
      <c r="AC9">
        <v>16800</v>
      </c>
      <c r="AD9">
        <v>0</v>
      </c>
      <c r="AE9">
        <v>0.15</v>
      </c>
      <c r="AF9">
        <v>0.25</v>
      </c>
      <c r="AG9">
        <v>0</v>
      </c>
      <c r="AH9" t="s">
        <v>126</v>
      </c>
      <c r="AI9" t="s">
        <v>127</v>
      </c>
      <c r="AJ9">
        <v>2520</v>
      </c>
      <c r="AK9">
        <v>0</v>
      </c>
    </row>
    <row r="10" spans="1:37" x14ac:dyDescent="0.3">
      <c r="A10" t="s">
        <v>30</v>
      </c>
      <c r="B10">
        <v>1</v>
      </c>
      <c r="C10" t="s">
        <v>87</v>
      </c>
      <c r="D10" t="s">
        <v>32</v>
      </c>
      <c r="E10" t="s">
        <v>88</v>
      </c>
      <c r="F10">
        <v>1</v>
      </c>
      <c r="G10" t="s">
        <v>128</v>
      </c>
      <c r="H10" t="s">
        <v>129</v>
      </c>
      <c r="I10" t="s">
        <v>130</v>
      </c>
      <c r="J10">
        <v>0</v>
      </c>
      <c r="K10" t="s">
        <v>92</v>
      </c>
      <c r="L10" t="s">
        <v>93</v>
      </c>
      <c r="N10">
        <v>0.6</v>
      </c>
      <c r="O10" t="s">
        <v>29</v>
      </c>
      <c r="P10" t="s">
        <v>31</v>
      </c>
      <c r="Q10" t="s">
        <v>94</v>
      </c>
      <c r="R10" t="s">
        <v>95</v>
      </c>
      <c r="S10">
        <v>28000</v>
      </c>
      <c r="T10">
        <v>0.6</v>
      </c>
      <c r="U10">
        <v>13.8</v>
      </c>
      <c r="V10">
        <v>16800</v>
      </c>
      <c r="W10">
        <v>0</v>
      </c>
      <c r="X10">
        <v>388800</v>
      </c>
      <c r="Y10">
        <v>372000</v>
      </c>
      <c r="Z10">
        <v>341550</v>
      </c>
      <c r="AA10">
        <v>455400</v>
      </c>
      <c r="AB10">
        <v>801504</v>
      </c>
      <c r="AC10">
        <v>16800</v>
      </c>
      <c r="AD10">
        <v>0</v>
      </c>
      <c r="AE10">
        <v>0.15</v>
      </c>
      <c r="AF10">
        <v>0.25</v>
      </c>
      <c r="AG10">
        <v>0</v>
      </c>
      <c r="AJ10">
        <v>2520</v>
      </c>
      <c r="AK10">
        <v>0</v>
      </c>
    </row>
    <row r="11" spans="1:37" x14ac:dyDescent="0.3">
      <c r="A11" t="s">
        <v>30</v>
      </c>
      <c r="B11">
        <v>1</v>
      </c>
      <c r="C11" t="s">
        <v>87</v>
      </c>
      <c r="D11" t="s">
        <v>32</v>
      </c>
      <c r="E11" t="s">
        <v>88</v>
      </c>
      <c r="F11">
        <v>0</v>
      </c>
      <c r="G11" t="s">
        <v>128</v>
      </c>
      <c r="H11" t="s">
        <v>131</v>
      </c>
      <c r="I11" t="s">
        <v>132</v>
      </c>
      <c r="J11">
        <v>0</v>
      </c>
      <c r="K11" t="s">
        <v>133</v>
      </c>
      <c r="L11" t="s">
        <v>134</v>
      </c>
      <c r="N11">
        <v>0.6</v>
      </c>
      <c r="O11" t="s">
        <v>29</v>
      </c>
      <c r="P11" t="s">
        <v>31</v>
      </c>
      <c r="Q11" t="s">
        <v>94</v>
      </c>
      <c r="R11" t="s">
        <v>114</v>
      </c>
      <c r="S11">
        <v>31500</v>
      </c>
      <c r="T11">
        <v>0.6</v>
      </c>
      <c r="U11">
        <v>14.4</v>
      </c>
      <c r="V11">
        <v>18900</v>
      </c>
      <c r="W11">
        <v>0</v>
      </c>
      <c r="X11">
        <v>407700</v>
      </c>
      <c r="Y11">
        <v>388800</v>
      </c>
      <c r="Z11">
        <v>341550</v>
      </c>
      <c r="AA11">
        <v>455400</v>
      </c>
      <c r="AB11">
        <v>801504</v>
      </c>
      <c r="AC11">
        <v>18900</v>
      </c>
      <c r="AD11">
        <v>0</v>
      </c>
      <c r="AE11">
        <v>0.15</v>
      </c>
      <c r="AF11">
        <v>0.25</v>
      </c>
      <c r="AG11">
        <v>0</v>
      </c>
      <c r="AJ11">
        <v>2835</v>
      </c>
      <c r="AK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payout</vt:lpstr>
      <vt:lpstr>info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Sorensen</dc:creator>
  <cp:lastModifiedBy>Alan Sorensen</cp:lastModifiedBy>
  <cp:lastPrinted>2024-06-20T17:27:12Z</cp:lastPrinted>
  <dcterms:created xsi:type="dcterms:W3CDTF">2015-06-05T18:17:20Z</dcterms:created>
  <dcterms:modified xsi:type="dcterms:W3CDTF">2024-07-22T21:05:23Z</dcterms:modified>
</cp:coreProperties>
</file>