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ootCamp Challenges\"/>
    </mc:Choice>
  </mc:AlternateContent>
  <xr:revisionPtr revIDLastSave="0" documentId="8_{4DF21FC9-2160-43D9-ABF3-BF856D30FEFC}" xr6:coauthVersionLast="47" xr6:coauthVersionMax="47" xr10:uidLastSave="{00000000-0000-0000-0000-000000000000}"/>
  <bookViews>
    <workbookView xWindow="-16155" yWindow="0" windowWidth="16260" windowHeight="12885" activeTab="2" xr2:uid="{00000000-000D-0000-FFFF-FFFF00000000}"/>
  </bookViews>
  <sheets>
    <sheet name="Sheet1" sheetId="2" r:id="rId1"/>
    <sheet name="Sheet2" sheetId="3" r:id="rId2"/>
    <sheet name="Sheet3" sheetId="9" r:id="rId3"/>
    <sheet name="Goal Analysis" sheetId="10" r:id="rId4"/>
    <sheet name="Statistical Analysis" sheetId="11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Analysis'!$A$1:$B$566</definedName>
    <definedName name="_xlcn.WorksheetConnection_CrowdfundingAT1" hidden="1">Crowdfunding!$A:$T</definedName>
    <definedName name="failed">'Statistical Analysis'!$D$2:$E$365</definedName>
    <definedName name="successful">'Statistical Analysis'!$A$2:$B$566</definedName>
  </definedNames>
  <calcPr calcId="191029" concurrentCalc="0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 Conversion" columnId="Date Create Conversion">
                <x16:calculatedTimeColumn columnName="Date Create Conversion (Year)" columnId="Date Create Conversion (Year)" contentType="years" isSelected="1"/>
                <x16:calculatedTimeColumn columnName="Date Create Conversion (Quarter)" columnId="Date Create Conversion (Quarter)" contentType="quarters" isSelected="1"/>
                <x16:calculatedTimeColumn columnName="Date Create Conversion (Month Index)" columnId="Date Create Conversion (Month Index)" contentType="monthsindex" isSelected="1"/>
                <x16:calculatedTimeColumn columnName="Date Create Conversion (Month)" columnId="Date Create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1" l="1"/>
  <c r="I4" i="11"/>
  <c r="M9" i="11"/>
  <c r="M8" i="11"/>
  <c r="M7" i="11"/>
  <c r="M6" i="11"/>
  <c r="M5" i="11"/>
  <c r="M4" i="11"/>
  <c r="I9" i="11"/>
  <c r="I7" i="11"/>
  <c r="I6" i="11"/>
  <c r="I5" i="1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2" i="10"/>
  <c r="D5" i="10"/>
  <c r="D4" i="10"/>
  <c r="D3" i="10"/>
  <c r="C2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FC0A1D-F2D5-42FF-BFE0-84AE5AE1A34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9B29D8-FBC8-47EC-AFFF-80C7645E2DE7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ompany].[All]}"/>
    <s v="{[Range].[Date Create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<sst xmlns="http://schemas.openxmlformats.org/spreadsheetml/2006/main" count="9066" uniqueCount="2115">
  <si>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</si>
  <si>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</si>
  <si>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</si>
  <si>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</si>
  <si>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</si>
  <si>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</si>
  <si>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</si>
  <si>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</si>
  <si>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</si>
  <si>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</si>
  <si>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</si>
  <si>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</si>
  <si>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</si>
  <si>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</si>
  <si>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</si>
  <si>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</si>
  <si>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</si>
  <si>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</si>
  <si>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</si>
  <si>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</si>
  <si>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</si>
  <si>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</si>
  <si>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</si>
  <si>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</si>
  <si>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</si>
  <si>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</si>
  <si>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</si>
  <si>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</si>
  <si>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</si>
  <si>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</si>
  <si>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</si>
  <si>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</si>
  <si>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</si>
  <si>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</si>
  <si>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</si>
  <si>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</si>
  <si>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</si>
  <si>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</si>
  <si>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</si>
  <si>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</si>
  <si>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</si>
  <si>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</si>
  <si>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</si>
  <si>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</si>
  <si>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</si>
  <si>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</si>
  <si>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</si>
  <si>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</si>
  <si>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</si>
  <si>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</si>
  <si>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</si>
  <si>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</si>
  <si>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</si>
  <si>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</si>
  <si>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</si>
  <si>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</si>
  <si>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</si>
  <si>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</si>
  <si>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</si>
  <si>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</si>
  <si>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</si>
  <si>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</si>
  <si>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</si>
  <si>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</si>
  <si>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</si>
  <si>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</si>
  <si>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</si>
  <si>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</si>
  <si>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</si>
  <si>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</si>
  <si>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</si>
  <si>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</si>
  <si>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</si>
  <si>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</si>
  <si>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</si>
  <si>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</si>
  <si>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</si>
  <si>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</si>
  <si>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</si>
  <si>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</si>
  <si>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</si>
  <si>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</si>
  <si>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</si>
  <si>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</si>
  <si>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</si>
  <si>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</si>
  <si>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</si>
  <si>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</si>
  <si>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</si>
  <si>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</si>
  <si>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</si>
  <si>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</si>
  <si>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</si>
  <si>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</si>
  <si>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</si>
  <si>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</si>
  <si>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</si>
  <si>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</si>
  <si>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</si>
  <si>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</si>
  <si>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</si>
  <si>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</si>
  <si>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</si>
  <si>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</si>
  <si>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</si>
  <si>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</si>
  <si>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</si>
  <si>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</si>
  <si>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</si>
  <si>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</si>
  <si>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</si>
  <si>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</si>
  <si>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</si>
  <si>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</si>
  <si>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</si>
  <si>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</si>
  <si>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</si>
  <si>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</si>
  <si>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</si>
  <si>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</si>
  <si>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</si>
  <si>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</si>
  <si>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</si>
  <si>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</si>
  <si>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</si>
  <si>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</si>
  <si>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</si>
  <si>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</si>
  <si>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</si>
  <si>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</si>
  <si>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</si>
  <si>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</si>
  <si>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</si>
  <si>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</si>
  <si>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</si>
  <si>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</si>
  <si>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</si>
  <si>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</si>
  <si>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</si>
  <si>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</si>
  <si>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</si>
  <si>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</si>
  <si>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</si>
  <si>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</si>
  <si>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</si>
  <si>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</si>
  <si>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</si>
  <si>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</si>
  <si>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</si>
  <si>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</si>
  <si>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</si>
  <si>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</si>
  <si>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</si>
  <si>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</si>
  <si>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</si>
  <si>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</si>
  <si>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</si>
  <si>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</si>
  <si>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</si>
  <si>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</si>
  <si>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</si>
  <si>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</si>
  <si>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</si>
  <si>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</si>
  <si>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</si>
  <si>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</si>
  <si>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</si>
  <si>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</si>
  <si>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</si>
  <si>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</si>
  <si>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</si>
  <si>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</si>
  <si>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</si>
  <si>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</si>
  <si>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</si>
  <si>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</si>
  <si>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</si>
  <si>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</si>
  <si>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</si>
  <si>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</si>
  <si>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</si>
  <si>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</si>
  <si>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</si>
  <si>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</si>
  <si>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</si>
  <si>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</si>
  <si>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</si>
  <si>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</si>
  <si>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</si>
  <si>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</si>
  <si>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</si>
  <si>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</si>
  <si>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</si>
  <si>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</si>
  <si>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</si>
  <si>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</si>
  <si>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</si>
  <si>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</si>
  <si>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</si>
  <si>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</si>
  <si>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</si>
  <si>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</si>
  <si>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</si>
  <si>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</si>
  <si>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</si>
  <si>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</si>
  <si>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</si>
  <si>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</si>
  <si>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</si>
  <si>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</si>
  <si>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</si>
  <si>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</si>
  <si>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</si>
  <si>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</si>
  <si>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</si>
  <si>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</si>
  <si>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</si>
  <si>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</si>
  <si>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</si>
  <si>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</si>
  <si>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</si>
  <si>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</si>
  <si>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</si>
  <si>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</si>
  <si>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</si>
  <si>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</si>
  <si>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</si>
  <si>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</si>
  <si>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</si>
  <si>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</si>
  <si>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</si>
  <si>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</si>
  <si>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</si>
  <si>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</si>
  <si>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</si>
  <si>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</si>
  <si>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</si>
  <si>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</si>
  <si>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</si>
  <si>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</si>
  <si>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</si>
  <si>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</si>
  <si>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</si>
  <si>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</si>
  <si>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</si>
  <si>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</si>
  <si>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</si>
  <si>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</si>
  <si>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</si>
  <si>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</si>
  <si>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</si>
  <si>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</si>
  <si>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</si>
  <si>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</si>
  <si>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</si>
  <si>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</si>
  <si>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</si>
  <si>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</si>
  <si>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</si>
  <si>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</si>
  <si>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</si>
  <si>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</si>
  <si>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</si>
  <si>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</si>
  <si>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</si>
  <si>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</si>
  <si>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</si>
  <si>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</si>
  <si>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</si>
  <si>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</si>
  <si>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</si>
  <si>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</si>
  <si>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</si>
  <si>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</si>
  <si>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</si>
  <si>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</si>
  <si>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</si>
  <si>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</si>
  <si>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</si>
  <si>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</si>
  <si>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</si>
  <si>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</si>
  <si>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</si>
  <si>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</si>
  <si>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</si>
  <si>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</si>
  <si>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</si>
  <si>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</si>
  <si>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</si>
  <si>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</si>
  <si>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</si>
  <si>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</si>
  <si>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</si>
  <si>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</si>
  <si>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</si>
  <si>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</si>
  <si>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</si>
  <si>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</si>
  <si>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</si>
  <si>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</si>
  <si>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</si>
  <si>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</si>
  <si>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</si>
  <si>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</si>
  <si>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</si>
  <si>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</si>
  <si>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</si>
  <si>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</si>
  <si>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</si>
  <si>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</si>
  <si>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</si>
  <si>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</si>
  <si>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</si>
  <si>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</si>
  <si>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</si>
  <si>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</si>
  <si>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</si>
  <si>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</si>
  <si>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</si>
  <si>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</si>
  <si>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</si>
  <si>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</si>
  <si>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</si>
  <si>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</si>
  <si>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</si>
  <si>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</si>
  <si>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</si>
  <si>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</si>
  <si>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</si>
  <si>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</si>
  <si>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</si>
  <si>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</si>
  <si>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</si>
  <si>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</si>
  <si>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</si>
  <si>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</si>
  <si>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</si>
  <si>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</si>
  <si>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</si>
  <si>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</si>
  <si>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</si>
  <si>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</si>
  <si>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</si>
  <si>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</si>
  <si>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</si>
  <si>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</si>
  <si>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</si>
  <si>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</si>
  <si>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</si>
  <si>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</si>
  <si>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</si>
  <si>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</si>
  <si>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</si>
  <si>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</si>
  <si>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</si>
  <si>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</si>
  <si>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</si>
  <si>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</si>
  <si>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</si>
  <si>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</si>
  <si>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</si>
  <si>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</si>
  <si>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</si>
  <si>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</si>
  <si>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</si>
  <si>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</si>
  <si>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</si>
  <si>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</si>
  <si>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</si>
  <si>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</si>
  <si>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</si>
  <si>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</si>
  <si>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</si>
  <si>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</si>
  <si>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</si>
  <si>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</si>
  <si>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</si>
  <si>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</si>
  <si>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</si>
  <si>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</si>
  <si>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</si>
  <si>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</si>
  <si>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</si>
  <si>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</si>
  <si>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</si>
  <si>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</si>
  <si>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</si>
  <si>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</si>
  <si>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</si>
  <si>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</si>
  <si>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</si>
  <si>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</si>
  <si>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</si>
  <si>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</si>
  <si>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</si>
  <si>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</si>
  <si>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</si>
  <si>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</si>
  <si>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</si>
  <si>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</si>
  <si>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</si>
  <si>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</si>
  <si>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</si>
  <si>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</si>
  <si>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</si>
  <si>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</si>
  <si>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</si>
  <si>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</si>
  <si>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</si>
  <si>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</si>
  <si>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</si>
  <si>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</si>
  <si>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</si>
  <si>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</si>
  <si>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</si>
  <si>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</si>
  <si>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</si>
  <si>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</si>
  <si>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</si>
  <si>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</si>
  <si>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</si>
  <si>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</si>
  <si>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</si>
  <si>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</si>
  <si>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</si>
  <si>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</si>
  <si>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</si>
  <si>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</si>
  <si>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</si>
  <si>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</si>
  <si>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</si>
  <si>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</si>
  <si>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</si>
  <si>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</si>
  <si>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</si>
  <si>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</si>
  <si>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</si>
  <si>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</si>
  <si>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</si>
  <si>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</si>
  <si>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</si>
  <si>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</si>
  <si>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</si>
  <si>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</si>
  <si>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</si>
  <si>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</si>
  <si>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</si>
  <si>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</si>
  <si>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</si>
  <si>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</si>
  <si>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</si>
  <si>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</si>
  <si>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</si>
  <si>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</si>
  <si>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</si>
  <si>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</si>
  <si>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</si>
  <si>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</si>
  <si>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</si>
  <si>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</si>
  <si>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</si>
  <si>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</si>
  <si>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</si>
  <si>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</si>
  <si>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</si>
  <si>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</si>
  <si>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</si>
  <si>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</si>
  <si>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</si>
  <si>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</si>
  <si>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</si>
  <si>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</si>
  <si>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</si>
  <si>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</si>
  <si>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</si>
  <si>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</si>
  <si>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</si>
  <si>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</si>
  <si>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</si>
  <si>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</si>
  <si>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</si>
  <si>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</si>
  <si>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</si>
  <si>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</si>
  <si>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</si>
  <si>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</si>
  <si>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</si>
  <si>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</si>
  <si>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</si>
  <si>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</si>
  <si>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</si>
  <si>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</si>
  <si>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</si>
  <si>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</si>
  <si>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</si>
  <si>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</si>
  <si>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</si>
  <si>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</si>
  <si>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</si>
  <si>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</si>
  <si>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</si>
  <si>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</si>
  <si>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</si>
  <si>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</si>
  <si>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</si>
  <si>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</si>
  <si>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</si>
  <si>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</si>
  <si>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</si>
  <si>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</si>
  <si>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</si>
  <si>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</si>
  <si>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</si>
  <si>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</si>
  <si>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</si>
  <si>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</si>
  <si>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</si>
  <si>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</si>
  <si>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</si>
  <si>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</si>
  <si>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</si>
  <si>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</si>
  <si>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</si>
  <si>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</si>
  <si>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</si>
  <si>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</si>
  <si>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</si>
  <si>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</si>
  <si>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</si>
  <si>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</si>
  <si>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</si>
  <si>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</si>
  <si>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</si>
  <si>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</si>
  <si>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</si>
  <si>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</si>
  <si>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</si>
  <si>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</si>
  <si>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</si>
  <si>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</si>
  <si>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</si>
  <si>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</si>
  <si>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</si>
  <si>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</si>
  <si>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</si>
  <si>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</si>
  <si>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</si>
  <si>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</si>
  <si>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</si>
  <si>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</si>
  <si>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</si>
  <si>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</si>
  <si>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</si>
  <si>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</si>
  <si>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</si>
  <si>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</si>
  <si>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</si>
  <si>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</si>
  <si>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</si>
  <si>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</si>
  <si>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</si>
  <si>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</si>
  <si>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</si>
  <si>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</si>
  <si>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</si>
  <si>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</si>
  <si>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</si>
  <si>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</si>
  <si>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</si>
  <si>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</si>
  <si>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</si>
  <si>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</si>
  <si>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</si>
  <si>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</si>
  <si>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</si>
  <si>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</si>
  <si>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</si>
  <si>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</si>
  <si>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</si>
  <si>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</si>
  <si>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</si>
  <si>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</si>
  <si>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</si>
  <si>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</si>
  <si>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</si>
  <si>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</si>
  <si>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</si>
  <si>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</si>
  <si>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</si>
  <si>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</si>
  <si>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</si>
  <si>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</si>
  <si>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</si>
  <si>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</si>
  <si>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</si>
  <si>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</si>
  <si>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</si>
  <si>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</si>
  <si>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</si>
  <si>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</si>
  <si>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</si>
  <si>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</si>
  <si>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</si>
  <si>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</si>
  <si>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</si>
  <si>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</si>
  <si>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</si>
  <si>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</si>
  <si>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</si>
  <si>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</si>
  <si>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</si>
  <si>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</si>
  <si>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</si>
  <si>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</si>
  <si>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</si>
  <si>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</si>
  <si>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</si>
  <si>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</si>
  <si>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</si>
  <si>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</si>
  <si>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</si>
  <si>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</si>
  <si>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</si>
  <si>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</si>
  <si>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</si>
  <si>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</si>
  <si>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</si>
  <si>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</si>
  <si>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</si>
  <si>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</si>
  <si>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</si>
  <si>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</si>
  <si>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</si>
  <si>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</si>
  <si>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</si>
  <si>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</si>
  <si>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</si>
  <si>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</si>
  <si>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</si>
  <si>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</si>
  <si>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</si>
  <si>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</si>
  <si>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</si>
  <si>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</si>
  <si>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</si>
  <si>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</si>
  <si>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</si>
  <si>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</si>
  <si>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</si>
  <si>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</si>
  <si>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</si>
  <si>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</si>
  <si>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</si>
  <si>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</si>
  <si>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</si>
  <si>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</si>
  <si>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</si>
  <si>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</si>
  <si>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</si>
  <si>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</si>
  <si>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</si>
  <si>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</si>
  <si>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</si>
  <si>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</si>
  <si>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</si>
  <si>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</si>
  <si>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</si>
  <si>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</si>
  <si>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</si>
  <si>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</si>
  <si>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</si>
  <si>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</si>
  <si>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</si>
  <si>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</si>
  <si>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</si>
  <si>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</si>
  <si>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</si>
  <si>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</si>
  <si>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</si>
  <si>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</si>
  <si>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</si>
  <si>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</si>
  <si>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</si>
  <si>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</si>
  <si>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</si>
  <si>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</si>
  <si>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</si>
  <si>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</si>
  <si>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</si>
  <si>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</si>
  <si>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</si>
  <si>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</si>
  <si>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</si>
  <si>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</si>
  <si>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</si>
  <si>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</si>
  <si>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</si>
  <si>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</si>
  <si>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</si>
  <si>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</si>
  <si>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</si>
  <si>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</si>
  <si>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</si>
  <si>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</si>
  <si>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</si>
  <si>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</si>
  <si>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</si>
  <si>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</si>
  <si>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</si>
  <si>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</si>
  <si>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</si>
  <si>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</si>
  <si>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</si>
  <si>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</si>
  <si>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</si>
  <si>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</si>
  <si>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</si>
  <si>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</si>
  <si>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</si>
  <si>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</si>
  <si>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</si>
  <si>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</si>
  <si>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</si>
  <si>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</si>
  <si>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</si>
  <si>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</si>
  <si>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</si>
  <si>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</si>
  <si>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</si>
  <si>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</si>
  <si>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</si>
  <si>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</si>
  <si>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</si>
  <si>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</si>
  <si>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</si>
  <si>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</si>
  <si>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</si>
  <si>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</si>
  <si>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</si>
  <si>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</si>
  <si>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</si>
  <si>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</si>
  <si>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</si>
  <si>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</si>
  <si>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</si>
  <si>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</si>
  <si>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</si>
  <si>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</si>
  <si>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</si>
  <si>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</si>
  <si>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</si>
  <si>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</si>
  <si>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</si>
  <si>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</si>
  <si>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</si>
  <si>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</si>
  <si>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</si>
  <si>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</si>
  <si>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</si>
  <si>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</si>
  <si>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</si>
  <si>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</si>
  <si>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</si>
  <si>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</si>
  <si>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</si>
  <si>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</si>
  <si>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</si>
  <si>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</si>
  <si>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</si>
  <si>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</si>
  <si>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</si>
  <si>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</si>
  <si>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</si>
  <si>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</si>
  <si>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</si>
  <si>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</si>
  <si>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</si>
  <si>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</si>
  <si>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</si>
  <si>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</si>
  <si>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</si>
  <si>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</si>
  <si>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</si>
  <si>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</si>
  <si>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</si>
  <si>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</si>
  <si>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</si>
  <si>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</si>
  <si>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</si>
  <si>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</si>
  <si>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</si>
  <si>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</si>
  <si>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</si>
  <si>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</si>
  <si>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</si>
  <si>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</si>
  <si>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</si>
  <si>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</si>
  <si>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</si>
  <si>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</si>
  <si>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</si>
  <si>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</si>
  <si>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</si>
  <si>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</si>
  <si>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</si>
  <si>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</si>
  <si>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</si>
  <si>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</si>
  <si>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</si>
  <si>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</si>
  <si>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</si>
  <si>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</si>
  <si>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</si>
  <si>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</si>
  <si>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</si>
  <si>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</si>
  <si>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</si>
  <si>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</si>
  <si>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</si>
  <si>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</si>
  <si>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</si>
  <si>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</si>
  <si>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</si>
  <si>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</si>
  <si>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</si>
  <si>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</si>
  <si>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</si>
  <si>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</si>
  <si>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</si>
  <si>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</si>
  <si>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</si>
  <si>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</si>
  <si>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</si>
  <si>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</si>
  <si>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</si>
  <si>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</si>
  <si>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</si>
  <si>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</si>
  <si>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</si>
  <si>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</si>
  <si>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</si>
  <si>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</si>
  <si>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</si>
  <si>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</si>
  <si>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</si>
  <si>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</si>
  <si>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</si>
  <si>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</si>
  <si>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</si>
  <si>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</si>
  <si>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</si>
  <si>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</si>
  <si>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</si>
  <si>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</si>
  <si>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</si>
  <si>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</si>
  <si>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</si>
  <si>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</si>
  <si>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</si>
  <si>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</si>
  <si>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</si>
  <si>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</si>
  <si>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</si>
  <si>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</si>
  <si>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</si>
  <si>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</si>
  <si>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</si>
  <si>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</si>
  <si>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</si>
  <si>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</si>
  <si>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</si>
  <si>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</si>
  <si>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</si>
  <si>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</si>
  <si>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</si>
  <si>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</si>
  <si>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</si>
  <si>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</si>
  <si>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</si>
  <si>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</si>
  <si>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</si>
  <si>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</si>
  <si>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</si>
  <si>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</si>
  <si>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</si>
  <si>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</si>
  <si>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</si>
  <si>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</si>
  <si>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</si>
  <si>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</si>
  <si>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</si>
  <si>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</si>
  <si>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</si>
  <si>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</si>
  <si>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</si>
  <si>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</si>
  <si>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</si>
  <si>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</si>
  <si>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</si>
  <si>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</si>
  <si>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</si>
  <si>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</si>
  <si>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</si>
  <si>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</si>
  <si>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</si>
  <si>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</si>
  <si>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</si>
  <si>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</si>
  <si>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</si>
  <si>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</si>
  <si>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</si>
  <si>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</si>
  <si>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</si>
  <si>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</si>
  <si>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</si>
  <si>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</si>
  <si>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</si>
  <si>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</si>
  <si>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</si>
  <si>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</si>
  <si>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</si>
  <si>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</si>
  <si>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</si>
  <si>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</si>
  <si>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</si>
  <si>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</si>
  <si>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</si>
  <si>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</si>
  <si>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</si>
  <si>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</si>
  <si>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</si>
  <si>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</si>
  <si>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</si>
  <si>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</si>
  <si>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</si>
  <si>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</si>
  <si>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</si>
  <si>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</si>
  <si>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</si>
  <si>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</si>
  <si>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</si>
  <si>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</si>
  <si>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</si>
  <si>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</si>
  <si>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</si>
  <si>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</si>
  <si>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</si>
  <si>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</si>
  <si>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</si>
  <si>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</si>
  <si>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</si>
  <si>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</si>
  <si>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</si>
  <si>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</si>
  <si>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</si>
  <si>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</si>
  <si>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</si>
  <si>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</si>
  <si>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</si>
  <si>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</si>
  <si>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</si>
  <si>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</si>
  <si>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</si>
  <si>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</si>
  <si>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</si>
  <si>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</si>
  <si>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</si>
  <si>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</si>
  <si>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</si>
  <si>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</si>
  <si>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</si>
  <si>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</si>
  <si>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</si>
  <si>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</si>
  <si>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</si>
  <si>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</si>
  <si>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</si>
  <si>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</si>
  <si>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</si>
  <si>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</si>
  <si>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</si>
  <si>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</si>
  <si>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</si>
  <si>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</si>
  <si>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</si>
  <si>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</si>
  <si>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</si>
  <si>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</si>
  <si>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</si>
  <si>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</si>
  <si>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</si>
  <si>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</si>
  <si>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</si>
  <si>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</si>
  <si>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</si>
  <si>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</si>
  <si>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</si>
  <si>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</si>
  <si>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</si>
  <si>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</si>
  <si>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</si>
  <si>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</si>
  <si>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</si>
  <si>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</si>
  <si>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</si>
  <si>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</si>
  <si>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</si>
  <si>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</si>
  <si>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</si>
  <si>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</si>
  <si>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</si>
  <si>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</si>
  <si>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</si>
  <si>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</si>
  <si>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</si>
  <si>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</si>
  <si>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</si>
  <si>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</si>
  <si>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</si>
  <si>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</si>
  <si>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</si>
  <si>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</si>
  <si>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</si>
  <si>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</si>
  <si>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</si>
  <si>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</si>
  <si>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</si>
  <si>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</si>
  <si>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</si>
  <si>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</si>
  <si>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</si>
  <si>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</si>
  <si>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</si>
  <si>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</si>
  <si>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</si>
  <si>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</si>
  <si>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</si>
  <si>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</si>
  <si>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</si>
  <si>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</si>
  <si>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</si>
  <si>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</si>
  <si>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</si>
  <si>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</si>
  <si>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</si>
  <si>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</si>
  <si>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</si>
  <si>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</si>
  <si>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</si>
  <si>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</si>
  <si>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</si>
  <si>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</si>
  <si>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</si>
  <si>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</si>
  <si>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</si>
  <si>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</si>
  <si>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</si>
  <si>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</si>
  <si>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</si>
  <si>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</si>
  <si>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</si>
  <si>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</si>
  <si>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</si>
  <si>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</si>
  <si>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</si>
  <si>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</si>
  <si>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</si>
  <si>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</si>
  <si>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</si>
  <si>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</si>
  <si>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</si>
  <si>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</si>
  <si>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</si>
  <si>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</si>
  <si>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</si>
  <si>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</si>
  <si>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</si>
  <si>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</si>
  <si>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</si>
  <si>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</si>
  <si>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</si>
  <si>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</si>
  <si>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</si>
  <si>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</si>
  <si>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</si>
  <si>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</si>
  <si>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</si>
  <si>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</si>
  <si>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</si>
  <si>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</si>
  <si>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</si>
  <si>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</si>
  <si>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</si>
  <si>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</si>
  <si>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</si>
  <si>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</si>
  <si>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</si>
  <si>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</si>
  <si>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</si>
  <si>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</si>
  <si>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</si>
  <si>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</si>
  <si>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</si>
  <si>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</si>
  <si>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</si>
  <si>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</si>
  <si>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</si>
  <si>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</si>
  <si>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</si>
  <si>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</si>
  <si>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</si>
  <si>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</si>
  <si>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</si>
  <si>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</si>
  <si>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</si>
  <si>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</si>
  <si>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</si>
  <si>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</si>
  <si>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</si>
  <si>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</si>
  <si>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</si>
  <si>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</si>
  <si>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</si>
  <si>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</si>
  <si>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</si>
  <si>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</si>
  <si>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</si>
  <si>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</si>
  <si>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</si>
  <si>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</si>
  <si>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</si>
  <si>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</si>
  <si>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</si>
  <si>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</si>
  <si>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</si>
  <si>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</si>
  <si>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</si>
  <si>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</si>
  <si>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</si>
  <si>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</si>
  <si>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</si>
  <si>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</si>
  <si>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</si>
  <si>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</si>
  <si>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</si>
  <si>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</si>
  <si>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</si>
  <si>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</si>
  <si>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</si>
  <si>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</si>
  <si>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</si>
  <si>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</si>
  <si>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</si>
  <si>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</si>
  <si>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</si>
  <si>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</si>
  <si>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</si>
  <si>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</si>
  <si>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</si>
  <si>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</si>
  <si>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</si>
  <si>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</si>
  <si>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</si>
  <si>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</si>
  <si>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</si>
  <si>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</si>
  <si>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</si>
  <si>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</si>
  <si>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</si>
  <si>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</si>
  <si>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</si>
  <si>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</si>
  <si>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</si>
  <si>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</si>
  <si>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</si>
  <si>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</si>
  <si>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</si>
  <si>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</si>
  <si>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</si>
  <si>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</si>
  <si>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</si>
  <si>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</si>
  <si>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</si>
  <si>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</si>
  <si>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</si>
  <si>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</si>
  <si>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</si>
  <si>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</si>
  <si>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</si>
  <si>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</si>
  <si>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</si>
  <si>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</si>
  <si>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</si>
  <si>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</si>
  <si>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</si>
  <si>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</si>
  <si>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</si>
  <si>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</si>
  <si>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</si>
  <si>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</si>
  <si>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</si>
  <si>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</si>
  <si>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</si>
  <si>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</si>
  <si>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</si>
  <si>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</si>
  <si>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</si>
  <si>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</si>
  <si>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</si>
  <si>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</si>
  <si>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</si>
  <si>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</si>
  <si>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</si>
  <si>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</si>
  <si>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</si>
  <si>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</si>
  <si>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</si>
  <si>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</si>
  <si>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</si>
  <si>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</si>
  <si>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</si>
  <si>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</si>
  <si>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</si>
  <si>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</si>
  <si>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</si>
  <si>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</si>
  <si>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</si>
  <si>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</si>
  <si>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</si>
  <si>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</si>
  <si>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</si>
  <si>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</si>
  <si>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</si>
  <si>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</si>
  <si>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</si>
  <si>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</si>
  <si>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</si>
  <si>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</si>
  <si>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</si>
  <si>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</si>
  <si>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</si>
  <si>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</si>
  <si>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</si>
  <si>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</si>
  <si>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</si>
  <si>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</si>
  <si>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</si>
  <si>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</si>
  <si>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</si>
  <si>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</si>
  <si>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</si>
  <si>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</si>
  <si>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</si>
  <si>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</si>
  <si>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</si>
  <si>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</si>
  <si>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</si>
  <si>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</si>
  <si>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</si>
  <si>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</si>
  <si>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</si>
  <si>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</si>
  <si>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</si>
  <si>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</si>
  <si>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</si>
  <si>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</si>
  <si>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</si>
  <si>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</si>
  <si>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</si>
  <si>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</si>
  <si>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</si>
  <si>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</si>
  <si>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</si>
  <si>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</si>
  <si>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</si>
  <si>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</si>
  <si>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</si>
  <si>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</si>
  <si>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</si>
  <si>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</si>
  <si>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</si>
  <si>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</si>
  <si>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</si>
  <si>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</si>
  <si>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</si>
  <si>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</si>
  <si>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</si>
  <si>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</si>
  <si>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</si>
  <si>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</si>
  <si>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</si>
  <si>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</si>
  <si>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</si>
  <si>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</si>
  <si>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</si>
  <si>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</si>
  <si>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</si>
  <si>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</si>
  <si>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</si>
  <si>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</si>
  <si>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</si>
  <si>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</si>
  <si>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</si>
  <si>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</si>
  <si>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</si>
  <si>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</si>
  <si>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</si>
  <si>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</si>
  <si>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</si>
  <si>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</si>
  <si>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</si>
  <si>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</si>
  <si>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</si>
  <si>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</si>
  <si>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</si>
  <si>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</si>
  <si>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</si>
  <si>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</si>
  <si>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</si>
  <si>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</si>
  <si>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</si>
  <si>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</si>
  <si>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</si>
  <si>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</si>
  <si>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</si>
  <si>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</si>
  <si>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</si>
  <si>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</si>
  <si>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</si>
  <si>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</si>
  <si>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</si>
  <si>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</si>
  <si>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</si>
  <si>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</si>
  <si>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</si>
  <si>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</si>
  <si>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</si>
  <si>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</si>
  <si>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</si>
  <si>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</si>
  <si>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</si>
  <si>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</si>
  <si>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</si>
  <si>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</si>
  <si>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</si>
  <si>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</si>
  <si>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</si>
  <si>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</si>
  <si>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</si>
  <si>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</si>
  <si>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</si>
  <si>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</si>
  <si>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</si>
  <si>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</si>
  <si>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</si>
  <si>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</si>
  <si>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</si>
  <si>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</si>
  <si>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</si>
  <si>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</si>
  <si>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</si>
  <si>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</si>
  <si>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</si>
  <si>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</si>
  <si>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</si>
  <si>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</si>
  <si>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</si>
  <si>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</si>
  <si>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</si>
  <si>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</si>
  <si>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</si>
  <si>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</si>
  <si>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</si>
  <si>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</si>
  <si>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</si>
  <si>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</si>
  <si>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</si>
  <si>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</si>
  <si>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</si>
  <si>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</si>
  <si>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</si>
  <si>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</si>
  <si>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</si>
  <si>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</si>
  <si>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</si>
  <si>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</si>
  <si>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</si>
  <si>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</si>
  <si>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</si>
  <si>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</si>
  <si>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</si>
  <si>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</si>
  <si>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</si>
  <si>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</si>
  <si>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</si>
  <si>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</si>
  <si>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</si>
  <si>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</si>
  <si>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</si>
  <si>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</si>
  <si>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</si>
  <si>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</si>
  <si>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</si>
  <si>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</si>
  <si>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</si>
  <si>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</si>
  <si>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</si>
  <si>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</si>
  <si>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</si>
  <si>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</si>
  <si>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</si>
  <si>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</si>
  <si>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</si>
  <si>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</si>
  <si>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</si>
  <si>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</si>
  <si>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</si>
  <si>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</si>
  <si>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</si>
  <si>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</si>
  <si>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</si>
  <si>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</si>
  <si>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</si>
  <si>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</si>
  <si>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</si>
  <si>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</si>
  <si>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</si>
  <si>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</si>
  <si>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</si>
  <si>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</si>
  <si>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</si>
  <si>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</si>
  <si>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</si>
  <si>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</si>
  <si>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</si>
  <si>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</si>
  <si>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</si>
  <si>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</si>
  <si>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</si>
  <si>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</si>
  <si>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</si>
  <si>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</si>
  <si>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</si>
  <si>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</si>
  <si>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</si>
  <si>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</si>
  <si>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</si>
  <si>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</si>
  <si>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</si>
  <si>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</si>
  <si>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</si>
  <si>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</si>
  <si>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</si>
  <si>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</si>
  <si>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</si>
  <si>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</si>
  <si>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</si>
  <si>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</si>
  <si>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</si>
  <si>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</si>
  <si>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</si>
  <si>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</si>
  <si>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</si>
  <si>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</si>
  <si>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</si>
  <si>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</si>
  <si>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</si>
  <si>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</si>
  <si>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</si>
  <si>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</si>
  <si>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</si>
  <si>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</si>
  <si>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</si>
  <si>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</si>
  <si>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</si>
  <si>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</si>
  <si>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</si>
  <si>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</si>
  <si>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</si>
  <si>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</si>
  <si>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</si>
  <si>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</si>
  <si>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</si>
  <si>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</si>
  <si>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</si>
  <si>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</si>
  <si>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</si>
  <si>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</si>
  <si>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</si>
  <si>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</si>
  <si>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</si>
  <si>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</si>
  <si>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</si>
  <si>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</si>
  <si>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</si>
  <si>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</si>
  <si>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</si>
  <si>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</si>
  <si>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</si>
  <si>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</si>
  <si>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</si>
  <si>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</si>
  <si>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</si>
  <si>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</si>
  <si>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</si>
  <si>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</si>
  <si>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</si>
  <si>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</si>
  <si>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</si>
  <si>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</si>
  <si>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</si>
  <si>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</si>
  <si>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</si>
  <si>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</si>
  <si>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</si>
  <si>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</si>
  <si>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</si>
  <si>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</si>
  <si>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</si>
  <si>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</si>
  <si>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</si>
  <si>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</si>
  <si>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</si>
  <si>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</si>
  <si>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</si>
  <si>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</si>
  <si>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</si>
  <si>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</si>
  <si>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</si>
  <si>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</si>
  <si>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</si>
  <si>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</si>
  <si>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</si>
  <si>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</si>
  <si>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</si>
  <si>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</si>
  <si>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</si>
  <si>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</si>
  <si>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</si>
  <si>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</si>
  <si>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</si>
  <si>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</si>
  <si>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</si>
  <si>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</si>
  <si>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</si>
  <si>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</si>
  <si>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</si>
  <si>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</si>
  <si>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</si>
  <si>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</si>
  <si>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</si>
  <si>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</si>
  <si>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</si>
  <si>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</si>
  <si>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</si>
  <si>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</si>
  <si>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</si>
  <si>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</si>
  <si>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</si>
  <si>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</si>
  <si>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</si>
  <si>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</si>
  <si>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</si>
  <si>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</si>
  <si>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</si>
  <si>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</si>
  <si>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</si>
  <si>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</si>
  <si>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</si>
  <si>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</si>
  <si>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</si>
  <si>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</si>
  <si>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</si>
  <si>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</si>
  <si>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</si>
  <si>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</si>
  <si>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</si>
  <si>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</si>
  <si>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</si>
  <si>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</si>
  <si>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</si>
  <si>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</si>
  <si>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</si>
  <si>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</si>
  <si>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</si>
  <si>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</si>
  <si>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</si>
  <si>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</si>
  <si>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</si>
  <si>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</si>
  <si>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</si>
  <si>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</si>
  <si>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</si>
  <si>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</si>
  <si>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</si>
  <si>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</si>
  <si>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</si>
  <si>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</si>
  <si>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</si>
  <si>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</si>
  <si>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</si>
  <si>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</si>
  <si>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</si>
  <si>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</si>
  <si>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</si>
  <si>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</si>
  <si>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</si>
  <si>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</si>
  <si>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</si>
  <si>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</si>
  <si>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</si>
  <si>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</si>
  <si>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</si>
  <si>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</si>
  <si>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</si>
  <si>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</si>
  <si>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</si>
  <si>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</si>
  <si>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</si>
  <si>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</si>
  <si>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</si>
  <si>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</si>
  <si>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</si>
  <si>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</si>
  <si>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</si>
  <si>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</si>
  <si>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</si>
  <si>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</si>
  <si>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</si>
  <si>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</si>
  <si>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</si>
  <si>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</si>
  <si>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</si>
  <si>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</si>
  <si>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</si>
  <si>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</si>
  <si>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</si>
  <si>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</si>
  <si>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</si>
  <si>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</si>
  <si>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</si>
  <si>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</si>
  <si>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</si>
  <si>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</si>
  <si>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</si>
  <si>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</si>
  <si>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</si>
  <si>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</si>
  <si>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</si>
  <si>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</si>
  <si>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</si>
  <si>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</si>
  <si>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</si>
  <si>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</si>
  <si>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</si>
  <si>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</si>
  <si>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</si>
  <si>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</si>
  <si>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</si>
  <si>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</si>
  <si>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</si>
  <si>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</si>
  <si>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</si>
  <si>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</si>
  <si>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</si>
  <si>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</si>
  <si>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</si>
  <si>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</si>
  <si>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</si>
  <si>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</si>
  <si>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</si>
  <si>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</si>
  <si>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</si>
  <si>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</si>
  <si>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</si>
  <si>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</si>
  <si>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</si>
  <si>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</si>
  <si>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</si>
  <si>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</si>
  <si>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</si>
  <si>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</si>
  <si>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</si>
  <si>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</si>
  <si>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</si>
  <si>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</si>
  <si>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</si>
  <si>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</si>
  <si>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</si>
  <si>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</si>
  <si>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</si>
  <si>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</si>
  <si>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</si>
  <si>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</si>
  <si>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</si>
  <si>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</si>
  <si>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</si>
  <si>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</si>
  <si>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</si>
  <si>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</si>
  <si>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</si>
  <si>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</si>
  <si>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</si>
  <si>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</si>
  <si>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</si>
  <si>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</si>
  <si>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</si>
  <si>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</si>
  <si>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</si>
  <si>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</si>
  <si>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</si>
  <si>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</si>
  <si>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</si>
  <si>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</si>
  <si>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</si>
  <si>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</si>
  <si>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</si>
  <si>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</si>
  <si>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</si>
  <si>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</si>
  <si>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</si>
  <si>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</si>
  <si>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</si>
  <si>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</si>
  <si>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</si>
  <si>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</si>
  <si>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</si>
  <si>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</si>
  <si>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</si>
  <si>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</si>
  <si>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</si>
  <si>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</si>
  <si>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</si>
  <si>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</si>
  <si>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</si>
  <si>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</si>
  <si>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</si>
  <si>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</si>
  <si>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</si>
  <si>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</si>
  <si>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</si>
  <si>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</si>
  <si>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</si>
  <si>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</si>
  <si>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</si>
  <si>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</si>
  <si>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</si>
  <si>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</si>
  <si>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</si>
  <si>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</si>
  <si>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</si>
  <si>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</si>
  <si>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</si>
  <si>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</si>
  <si>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</si>
  <si>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</si>
  <si>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</si>
  <si>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</si>
  <si>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</si>
  <si>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</si>
  <si>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</si>
  <si>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</si>
  <si>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</si>
  <si>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</si>
  <si>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</si>
  <si>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</si>
  <si>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</si>
  <si>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</si>
  <si>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</si>
  <si>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</si>
  <si>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</si>
  <si>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</si>
  <si>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</si>
  <si>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</si>
  <si>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</si>
  <si>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</si>
  <si>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</si>
  <si>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</si>
  <si>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</si>
  <si>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</si>
  <si>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</si>
  <si>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</si>
  <si>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</si>
  <si>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</si>
  <si>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</si>
  <si>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</si>
  <si>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</si>
  <si>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</si>
  <si>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</si>
  <si>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</si>
  <si>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</si>
  <si>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</si>
  <si>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</si>
  <si>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</si>
  <si>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</si>
  <si>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</si>
  <si>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</si>
  <si>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</si>
  <si>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</si>
  <si>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</si>
  <si>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</si>
  <si>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</si>
  <si>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</si>
  <si>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</si>
  <si>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</si>
  <si>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</si>
  <si>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</si>
  <si>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</si>
  <si>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</si>
  <si>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</si>
  <si>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</si>
  <si>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</si>
  <si>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</si>
  <si>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</si>
  <si>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</si>
  <si>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</si>
  <si>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</si>
  <si>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</si>
  <si>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</si>
  <si>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</si>
  <si>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</si>
  <si>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</si>
  <si>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</si>
  <si>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</si>
  <si>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</si>
  <si>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</si>
  <si>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</si>
  <si>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</si>
  <si>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</si>
  <si>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</si>
  <si>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</si>
  <si>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</si>
  <si>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</si>
  <si>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</si>
  <si>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</si>
  <si>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</si>
  <si>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</si>
  <si>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</si>
  <si>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</si>
  <si>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</si>
  <si>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</si>
  <si>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</si>
  <si>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</si>
  <si>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</si>
  <si>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</si>
  <si>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</si>
  <si>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</si>
  <si>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</si>
  <si>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</si>
  <si>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</si>
  <si>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</si>
  <si>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</si>
  <si>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</si>
  <si>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</si>
  <si>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</si>
  <si>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</si>
  <si>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</si>
  <si>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</si>
  <si>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</si>
  <si>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</si>
  <si>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</si>
  <si>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</si>
  <si>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</si>
  <si>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</si>
  <si>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</si>
  <si>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</si>
  <si>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</si>
  <si>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</si>
  <si>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</si>
  <si>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</si>
  <si>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</si>
  <si>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</si>
  <si>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</si>
  <si>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</si>
  <si>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</si>
  <si>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</si>
  <si>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</si>
  <si>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</si>
  <si>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</si>
  <si>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</si>
  <si>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</si>
  <si>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</si>
  <si>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</si>
  <si>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</si>
  <si>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</si>
  <si>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</si>
  <si>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</si>
  <si>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</si>
  <si>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</si>
  <si>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</si>
  <si>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</si>
  <si>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</si>
  <si>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</si>
  <si>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</si>
  <si>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</si>
  <si>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</si>
  <si>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</si>
  <si>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</si>
  <si>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</si>
  <si>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</si>
  <si>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</si>
  <si>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</si>
  <si>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</si>
  <si>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</si>
  <si>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</si>
  <si>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</si>
  <si>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</si>
  <si>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</si>
  <si>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</si>
  <si>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</si>
  <si>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</si>
  <si>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</si>
  <si>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</si>
  <si>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</si>
  <si>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</si>
  <si>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</si>
  <si>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</si>
  <si>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</si>
  <si>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</si>
  <si>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</si>
  <si>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</si>
  <si>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</si>
  <si>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</si>
  <si>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</si>
  <si>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</si>
  <si>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</si>
  <si>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</si>
  <si>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</si>
  <si>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</si>
  <si>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</si>
  <si>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</si>
  <si>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</si>
  <si>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</si>
  <si>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</si>
  <si>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</si>
  <si>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</si>
  <si>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</si>
  <si>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</si>
  <si>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</si>
  <si>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</si>
  <si>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</si>
  <si>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</si>
  <si>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</si>
  <si>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</si>
  <si>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</si>
  <si>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</si>
  <si>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</si>
  <si>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</si>
  <si>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</si>
  <si>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</si>
  <si>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</si>
  <si>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</si>
  <si>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</si>
  <si>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</si>
  <si>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</si>
  <si>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</si>
  <si>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</si>
  <si>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</si>
  <si>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</si>
  <si>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</si>
  <si>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</si>
  <si>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</si>
  <si>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</si>
  <si>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</si>
  <si>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</si>
  <si>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</si>
  <si>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</si>
  <si>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</si>
  <si>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</si>
  <si>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</si>
  <si>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</si>
  <si>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</si>
  <si>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</si>
  <si>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</si>
  <si>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</si>
  <si>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</si>
  <si>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</si>
  <si>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</si>
  <si>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</si>
  <si>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</si>
  <si>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</si>
  <si>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</si>
  <si>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</si>
  <si>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</si>
  <si>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</si>
  <si>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</si>
  <si>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</si>
  <si>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</si>
  <si>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</si>
  <si>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</si>
  <si>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</si>
  <si>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</si>
  <si>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</si>
  <si>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</si>
  <si>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</si>
  <si>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</si>
  <si>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</si>
  <si>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</si>
  <si>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</si>
  <si>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</si>
  <si>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</si>
  <si>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</si>
  <si>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</si>
  <si>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</si>
  <si>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</si>
  <si>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</si>
  <si>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</si>
  <si>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</si>
  <si>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</si>
  <si>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</si>
  <si>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</si>
  <si>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</si>
  <si>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</si>
  <si>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</si>
  <si>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</si>
  <si>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</si>
  <si>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</si>
  <si>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</si>
  <si>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</si>
  <si>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</si>
  <si>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</si>
  <si>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</si>
  <si>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</si>
  <si>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</si>
  <si>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</si>
  <si>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</si>
  <si>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</si>
  <si>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</si>
  <si>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</si>
  <si>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</si>
  <si>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</si>
  <si>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Company</t>
  </si>
  <si>
    <t>Sub-Company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</si>
  <si>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</si>
  <si>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</si>
  <si>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</si>
  <si>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</si>
  <si>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</si>
  <si>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</si>
  <si>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</si>
  <si>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</si>
  <si>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</si>
  <si>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</si>
  <si>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</si>
  <si>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</si>
  <si>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</si>
  <si>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</si>
  <si>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</si>
  <si>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</si>
  <si>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</si>
  <si>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</si>
  <si>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</si>
  <si>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</si>
  <si>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</si>
  <si>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</si>
  <si>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</si>
  <si>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</si>
  <si>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</si>
  <si>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</si>
  <si>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</si>
  <si>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</si>
  <si>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</si>
  <si>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</si>
  <si>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</si>
  <si>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</si>
  <si>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</si>
  <si>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</si>
  <si>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</si>
  <si>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</si>
  <si>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</si>
  <si>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</si>
  <si>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</si>
  <si>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</si>
  <si>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</si>
  <si>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</si>
  <si>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</si>
  <si>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</si>
  <si>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</si>
  <si>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</si>
  <si>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</si>
  <si>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</si>
  <si>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</si>
  <si>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</si>
  <si>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</si>
  <si>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</si>
  <si>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</si>
  <si>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</si>
  <si>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</si>
  <si>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</si>
  <si>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</si>
  <si>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</si>
  <si>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</si>
  <si>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</si>
  <si>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</si>
  <si>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</si>
  <si>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</si>
  <si>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</si>
  <si>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</si>
  <si>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</si>
  <si>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</si>
  <si>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</si>
  <si>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</si>
  <si>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</si>
  <si>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</si>
  <si>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</si>
  <si>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</si>
  <si>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</si>
  <si>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Mean </t>
  </si>
  <si>
    <t>Successful Campaigns</t>
  </si>
  <si>
    <t>Median</t>
  </si>
  <si>
    <t>Minimum</t>
  </si>
  <si>
    <t>Maximum</t>
  </si>
  <si>
    <t>Variance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</si>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</sst>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0" fillId="0" borderId="10" xfId="0" applyBorder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6" fillId="0" borderId="0" xfId="0" applyFont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0" fontId="16" fillId="0" borderId="16" xfId="0" applyFont="1" applyBorder="1" applyAlignment="1">
      <alignment horizontal="right"/>
    </xf>
    <xf numFmtId="0" fontId="0" fillId="0" borderId="17" xfId="0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fgColor rgb="FFFF0000"/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fgColor rgb="FFFF0000"/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fgColor rgb="FFFF0000"/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A-4599-AC03-488F1ABA4B3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A-4599-AC03-488F1ABA4B3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A-4599-AC03-488F1ABA4B3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A-4599-AC03-488F1ABA4B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22752"/>
        <c:axId val="192927072"/>
      </c:barChart>
      <c:catAx>
        <c:axId val="1929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7072"/>
        <c:crosses val="autoZero"/>
        <c:auto val="1"/>
        <c:lblAlgn val="ctr"/>
        <c:lblOffset val="100"/>
        <c:noMultiLvlLbl val="0"/>
      </c:catAx>
      <c:valAx>
        <c:axId val="1929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0-4283-BDE6-155C130937F0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0-4283-BDE6-155C130937F0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0-4283-BDE6-155C130937F0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0-4283-BDE6-155C1309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930432"/>
        <c:axId val="192921312"/>
      </c:barChart>
      <c:catAx>
        <c:axId val="1929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1312"/>
        <c:crosses val="autoZero"/>
        <c:auto val="1"/>
        <c:lblAlgn val="ctr"/>
        <c:lblOffset val="100"/>
        <c:noMultiLvlLbl val="0"/>
      </c:catAx>
      <c:valAx>
        <c:axId val="1929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7-428A-9875-E40D0CEDD1F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7-428A-9875-E40D0CEDD1F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7-428A-9875-E40D0CED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357024"/>
        <c:axId val="902358944"/>
      </c:lineChart>
      <c:catAx>
        <c:axId val="9023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58944"/>
        <c:crosses val="autoZero"/>
        <c:auto val="1"/>
        <c:lblAlgn val="ctr"/>
        <c:lblOffset val="100"/>
        <c:noMultiLvlLbl val="0"/>
      </c:catAx>
      <c:valAx>
        <c:axId val="902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E-457C-AC09-51715E181C36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E-457C-AC09-51715E181C36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1E-457C-AC09-51715E18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441280"/>
        <c:axId val="160410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1E-457C-AC09-51715E181C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1E-457C-AC09-51715E181C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1E-457C-AC09-51715E181C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1E-457C-AC09-51715E181C36}"/>
                  </c:ext>
                </c:extLst>
              </c15:ser>
            </c15:filteredLineSeries>
          </c:ext>
        </c:extLst>
      </c:lineChart>
      <c:catAx>
        <c:axId val="20044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0800"/>
        <c:crosses val="autoZero"/>
        <c:auto val="1"/>
        <c:lblAlgn val="ctr"/>
        <c:lblOffset val="100"/>
        <c:noMultiLvlLbl val="0"/>
      </c:catAx>
      <c:valAx>
        <c:axId val="1604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314326</xdr:colOff>
      <xdr:row>3</xdr:row>
      <xdr:rowOff>38100</xdr:rowOff>
    </xdr:from>
    <xdr:to>
      <xdr:col>19</xdr:col>
      <xdr:colOff>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8343C-B08F-3BBB-EDA3-7FE7E8F58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114300</xdr:rowOff>
    </xdr:from>
    <xdr:to>
      <xdr:col>14</xdr:col>
      <xdr:colOff>381000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9C88C-F42A-0D32-4FA5-7DBB99040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</xdr:row>
      <xdr:rowOff>127774</xdr:rowOff>
    </xdr:from>
    <xdr:to>
      <xdr:col>12</xdr:col>
      <xdr:colOff>197470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6BF4E-E602-A36C-608E-F87B6A542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14</xdr:row>
      <xdr:rowOff>104775</xdr:rowOff>
    </xdr:from>
    <xdr:to>
      <xdr:col>8</xdr:col>
      <xdr:colOff>47625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A9037-3803-1106-DAAE-9095AFD4E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Sosa" refreshedDate="45089.969841203703" createdVersion="8" refreshedVersion="8" minRefreshableVersion="3" recordCount="1001" xr:uid="{CDE7E680-0109-41A3-AEE4-117A5E6BCAC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ompan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ompan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iana Sosa" refreshedDate="45091.006443055558" backgroundQuery="1" createdVersion="8" refreshedVersion="8" minRefreshableVersion="3" recordCount="0" supportSubquery="1" supportAdvancedDrill="1" xr:uid="{5DE4B4FC-46D4-4F17-8BA3-B38165807496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 Conversion (Month)].[Date Create Conversion (Month)]" caption="Date Create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 Conversion (Year)].[Date Create Conversion (Year)]" caption="Date Create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ompany].[Parent Company]" caption="Parent Compan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 Conversion]" caption="Date Create Conversion" attribute="1" time="1" defaultMemberUniqueName="[Range].[Date Create Conversion].[All]" allUniqueName="[Range].[Date Create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ompany]" caption="Parent Company" attribute="1" defaultMemberUniqueName="[Range].[Parent Company].[All]" allUniqueName="[Range].[Parent Compan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ompany]" caption="Sub-Company" attribute="1" defaultMemberUniqueName="[Range].[Sub-Company].[All]" allUniqueName="[Range].[Sub-Company].[All]" dimensionUniqueName="[Range]" displayFolder="" count="0" memberValueDatatype="130" unbalanced="0"/>
    <cacheHierarchy uniqueName="[Range].[Date Create Conversion (Year)]" caption="Date Create Conversion (Year)" attribute="1" defaultMemberUniqueName="[Range].[Date Create Conversion (Year)].[All]" allUniqueName="[Range].[Date Create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 Conversion (Quarter)]" caption="Date Create Conversion (Quarter)" attribute="1" defaultMemberUniqueName="[Range].[Date Create Conversion (Quarter)].[All]" allUniqueName="[Range].[Date Create Conversion (Quarter)].[All]" dimensionUniqueName="[Range]" displayFolder="" count="2" memberValueDatatype="130" unbalanced="0"/>
    <cacheHierarchy uniqueName="[Range].[Date Create Conversion (Month)]" caption="Date Create Conversion (Month)" attribute="1" defaultMemberUniqueName="[Range].[Date Create Conversion (Month)].[All]" allUniqueName="[Range].[Date Create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 Conversion (Month Index)]" caption="Date Create Conversion (Month Index)" attribute="1" defaultMemberUniqueName="[Range].[Date Create Conversion (Month Index)].[All]" allUniqueName="[Range].[Date Create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DE367-6077-45FD-992A-AD66737B8E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3E08A-D60B-4A08-94D1-F72973D99C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49554-C137-44CF-9CB1-E1021814E78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hier="18" name="[Range].[Parent Company].[All]" cap="All"/>
    <pageField fld="2" hier="20" name="[Range].[Date Create Conversion (Year)].[All]" cap="All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9BDA-B739-45B2-98D8-D55D42B79CED}">
  <sheetPr codeName="Sheet2"/>
  <dimension ref="A1:F30"/>
  <sheetViews>
    <sheetView topLeftCell="L1" workbookViewId="0">
      <selection activeCell="M28" sqref="M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2066</v>
      </c>
    </row>
    <row r="2" spans="1:6" x14ac:dyDescent="0.25">
      <c r="A2" s="4" t="s">
        <v>2031</v>
      </c>
      <c r="B2" t="s">
        <v>2066</v>
      </c>
    </row>
    <row r="4" spans="1:6" x14ac:dyDescent="0.25">
      <c r="A4" s="4" t="s">
        <v>2067</v>
      </c>
      <c r="B4" s="4" t="s">
        <v>2070</v>
      </c>
    </row>
    <row r="5" spans="1:6" x14ac:dyDescent="0.25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0C0A-6D95-4E7D-BA40-BC45893487D7}">
  <sheetPr codeName="Sheet3"/>
  <dimension ref="A1:F12"/>
  <sheetViews>
    <sheetView topLeftCell="B1" workbookViewId="0">
      <selection activeCell="F22" sqref="F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2067</v>
      </c>
      <c r="B1" s="4" t="s">
        <v>2070</v>
      </c>
    </row>
    <row r="2" spans="1:6" x14ac:dyDescent="0.25">
      <c r="A2" s="4" t="s">
        <v>2068</v>
      </c>
      <c r="B2" t="s">
        <v>74</v>
      </c>
      <c r="C2" t="s">
        <v>14</v>
      </c>
      <c r="D2" t="s">
        <v>47</v>
      </c>
      <c r="E2" t="s">
        <v>20</v>
      </c>
      <c r="F2" t="s">
        <v>2069</v>
      </c>
    </row>
    <row r="3" spans="1:6" x14ac:dyDescent="0.25">
      <c r="A3" s="5" t="s">
        <v>2041</v>
      </c>
      <c r="B3">
        <v>11</v>
      </c>
      <c r="C3">
        <v>60</v>
      </c>
      <c r="D3">
        <v>5</v>
      </c>
      <c r="E3">
        <v>102</v>
      </c>
      <c r="F3">
        <v>178</v>
      </c>
    </row>
    <row r="4" spans="1:6" x14ac:dyDescent="0.25">
      <c r="A4" s="5" t="s">
        <v>2033</v>
      </c>
      <c r="B4">
        <v>4</v>
      </c>
      <c r="C4">
        <v>20</v>
      </c>
      <c r="E4">
        <v>22</v>
      </c>
      <c r="F4">
        <v>46</v>
      </c>
    </row>
    <row r="5" spans="1:6" x14ac:dyDescent="0.25">
      <c r="A5" s="5" t="s">
        <v>2050</v>
      </c>
      <c r="B5">
        <v>1</v>
      </c>
      <c r="C5">
        <v>23</v>
      </c>
      <c r="D5">
        <v>3</v>
      </c>
      <c r="E5">
        <v>21</v>
      </c>
      <c r="F5">
        <v>48</v>
      </c>
    </row>
    <row r="6" spans="1:6" x14ac:dyDescent="0.25">
      <c r="A6" s="5" t="s">
        <v>2064</v>
      </c>
      <c r="E6">
        <v>4</v>
      </c>
      <c r="F6">
        <v>4</v>
      </c>
    </row>
    <row r="7" spans="1:6" x14ac:dyDescent="0.25">
      <c r="A7" s="5" t="s">
        <v>2035</v>
      </c>
      <c r="B7">
        <v>10</v>
      </c>
      <c r="C7">
        <v>66</v>
      </c>
      <c r="E7">
        <v>99</v>
      </c>
      <c r="F7">
        <v>175</v>
      </c>
    </row>
    <row r="8" spans="1:6" x14ac:dyDescent="0.25">
      <c r="A8" s="5" t="s">
        <v>2054</v>
      </c>
      <c r="B8">
        <v>4</v>
      </c>
      <c r="C8">
        <v>11</v>
      </c>
      <c r="D8">
        <v>1</v>
      </c>
      <c r="E8">
        <v>26</v>
      </c>
      <c r="F8">
        <v>42</v>
      </c>
    </row>
    <row r="9" spans="1:6" x14ac:dyDescent="0.25">
      <c r="A9" s="5" t="s">
        <v>2047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25">
      <c r="A10" s="5" t="s">
        <v>2037</v>
      </c>
      <c r="B10">
        <v>2</v>
      </c>
      <c r="C10">
        <v>28</v>
      </c>
      <c r="D10">
        <v>2</v>
      </c>
      <c r="E10">
        <v>64</v>
      </c>
      <c r="F10">
        <v>96</v>
      </c>
    </row>
    <row r="11" spans="1:6" x14ac:dyDescent="0.25">
      <c r="A11" s="5" t="s">
        <v>2039</v>
      </c>
      <c r="B11">
        <v>23</v>
      </c>
      <c r="C11">
        <v>132</v>
      </c>
      <c r="D11">
        <v>2</v>
      </c>
      <c r="E11">
        <v>187</v>
      </c>
      <c r="F11">
        <v>344</v>
      </c>
    </row>
    <row r="12" spans="1:6" x14ac:dyDescent="0.25">
      <c r="A12" s="5" t="s">
        <v>2069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97DD-0A1A-4216-B5E8-62FEE5FB5995}">
  <sheetPr codeName="Sheet4"/>
  <dimension ref="A1:E18"/>
  <sheetViews>
    <sheetView tabSelected="1" topLeftCell="B2" zoomScale="118" zoomScaleNormal="118" workbookViewId="0">
      <selection activeCell="G24" sqref="G24:G25"/>
    </sheetView>
  </sheetViews>
  <sheetFormatPr defaultRowHeight="15.75" x14ac:dyDescent="0.25"/>
  <cols>
    <col min="1" max="1" width="26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 vm="1">
        <v>2085</v>
      </c>
    </row>
    <row r="2" spans="1:5" x14ac:dyDescent="0.25">
      <c r="A2" s="4" t="s">
        <v>2086</v>
      </c>
      <c r="B2" t="s" vm="2">
        <v>2085</v>
      </c>
    </row>
    <row r="4" spans="1:5" x14ac:dyDescent="0.25">
      <c r="A4" s="4" t="s">
        <v>2067</v>
      </c>
      <c r="B4" s="4" t="s">
        <v>2070</v>
      </c>
    </row>
    <row r="5" spans="1:5" x14ac:dyDescent="0.25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DD43-73B7-42CA-8C82-AEA90E9C4E9F}">
  <sheetPr codeName="Sheet5"/>
  <dimension ref="A1:H13"/>
  <sheetViews>
    <sheetView workbookViewId="0">
      <selection activeCell="J14" sqref="J14"/>
    </sheetView>
  </sheetViews>
  <sheetFormatPr defaultRowHeight="15.75" x14ac:dyDescent="0.25"/>
  <cols>
    <col min="1" max="8" width="20.625" customWidth="1"/>
  </cols>
  <sheetData>
    <row r="1" spans="1:8" x14ac:dyDescent="0.25">
      <c r="A1" s="8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8" t="s">
        <v>2092</v>
      </c>
      <c r="G1" s="8" t="s">
        <v>2093</v>
      </c>
      <c r="H1" s="8" t="s">
        <v>2094</v>
      </c>
    </row>
    <row r="2" spans="1:8" x14ac:dyDescent="0.25">
      <c r="A2" t="s">
        <v>2095</v>
      </c>
      <c r="B2">
        <f>COUNTIFS(Crowdfunding!$D:$D, "&lt;1000",Crowdfunding!$G:$G,"=successful")</f>
        <v>30</v>
      </c>
      <c r="C2">
        <f>COUNTIFS(Crowdfunding!$D:$D, "&lt;1000",Crowdfunding!$G:$G,"=failed")</f>
        <v>20</v>
      </c>
      <c r="D2">
        <f>COUNTIFS(Crowdfunding!$D:$D, "&lt;1000",Crowdfunding!$G:$G,"=canceled")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2096</v>
      </c>
      <c r="B3">
        <f>COUNTIFS(Crowdfunding!$D:$D,"&gt;=1000",Crowdfunding!$D:$D,"&lt;5000",Crowdfunding!$G:$G,"=successful")</f>
        <v>191</v>
      </c>
      <c r="C3">
        <f>COUNTIFS(Crowdfunding!$D:$D,"&gt;=1000",Crowdfunding!$D:$D,"&lt;5000",Crowdfunding!$G:$G,"=failed")</f>
        <v>38</v>
      </c>
      <c r="D3">
        <f>COUNTIFS(Crowdfunding!$D:$D,"&gt;=1000",Crowdfunding!$D:$D,"&lt;5000",Crowdfunding!$G:$G,"=canceled")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2097</v>
      </c>
      <c r="B4">
        <f>COUNTIFS(Crowdfunding!$D:$D, "&gt;=5000", Crowdfunding!$D:$D, "&lt;10000",Crowdfunding!$G:$G,"=successful")</f>
        <v>164</v>
      </c>
      <c r="C4">
        <f>COUNTIFS(Crowdfunding!$D:$D, "&gt;=5000", Crowdfunding!$D:$D, "&lt;10000",Crowdfunding!$G:$G,"=failed")</f>
        <v>126</v>
      </c>
      <c r="D4">
        <f>COUNTIFS(Crowdfunding!$D:$D, "&gt;=5000", Crowdfunding!$D:$D, "&lt;10000",Crowdfunding!$G:$G,"=canceled")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2098</v>
      </c>
      <c r="B5">
        <f>COUNTIFS(Crowdfunding!$D:$D, "&gt;=10000", Crowdfunding!$D:$D, "&lt;15000",Crowdfunding!$G:$G,"=successful")</f>
        <v>4</v>
      </c>
      <c r="C5">
        <f>COUNTIFS(Crowdfunding!$D:$D, "&gt;=10000", Crowdfunding!$D:$D, "&lt;15000",Crowdfunding!$G:$G,"=failed")</f>
        <v>5</v>
      </c>
      <c r="D5">
        <f>COUNTIFS(Crowdfunding!$D:$D, "&gt;=10000", Crowdfunding!$D:$D, "&lt;15000",Crowdfunding!$G:$G,"=canceled")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2099</v>
      </c>
      <c r="B6">
        <f>COUNTIFS(Crowdfunding!$D:$D, "&gt;=15000", Crowdfunding!$D:$D, "&lt;20000",Crowdfunding!$G:$G,"=successful")</f>
        <v>10</v>
      </c>
      <c r="C6">
        <f>COUNTIFS(Crowdfunding!$D:$D, "&gt;=15000", Crowdfunding!$D:$D, "&lt;20000",Crowdfunding!$G:$G,"=failed")</f>
        <v>0</v>
      </c>
      <c r="D6">
        <f>COUNTIFS(Crowdfunding!$D:$D, "&gt;=15000", Crowdfunding!$D:$D, "&lt;20000",Crowdfunding!$G:$G,"=canceled")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2100</v>
      </c>
      <c r="B7">
        <f>COUNTIFS(Crowdfunding!$D:$D, "&gt;=20000", Crowdfunding!$D:$D, "&lt;25000",Crowdfunding!$G:$G,"=successful")</f>
        <v>7</v>
      </c>
      <c r="C7">
        <f>COUNTIFS(Crowdfunding!$D:$D, "&gt;=20000", Crowdfunding!$D:$D, "&lt;25000",Crowdfunding!$G:$G,"=failed")</f>
        <v>0</v>
      </c>
      <c r="D7">
        <f>COUNTIFS(Crowdfunding!$D:$D, "&gt;=20000", Crowdfunding!$D:$D, "&lt;25000",Crowdfunding!$G:$G,"=canceled")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2101</v>
      </c>
      <c r="B8">
        <f>COUNTIFS(Crowdfunding!$D:$D, "&gt;=25000", Crowdfunding!$D:$D, "&lt;30000",Crowdfunding!$G:$G,"=successful")</f>
        <v>11</v>
      </c>
      <c r="C8">
        <f>COUNTIFS(Crowdfunding!$D:$D, "&gt;=25000", Crowdfunding!$D:$D, "&lt;30000",Crowdfunding!$G:$G,"=failed")</f>
        <v>3</v>
      </c>
      <c r="D8">
        <f>COUNTIFS(Crowdfunding!$D:$D, "&gt;=25000", Crowdfunding!$D:$D, "&lt;30000",Crowdfunding!$G:$G,"=canceled")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2102</v>
      </c>
      <c r="B9">
        <f>COUNTIFS(Crowdfunding!$D:$D, "&gt;=30000", Crowdfunding!$D:$D, "&lt;35000",Crowdfunding!$G:$G,"=successful")</f>
        <v>7</v>
      </c>
      <c r="C9">
        <f>COUNTIFS(Crowdfunding!$D:$D, "&gt;=30000", Crowdfunding!$D:$D, "&lt;35000",Crowdfunding!$G:$G,"=failed")</f>
        <v>0</v>
      </c>
      <c r="D9">
        <f>COUNTIFS(Crowdfunding!$D:$D, "&gt;=30000", Crowdfunding!$D:$D, "&lt;35000",Crowdfunding!$G:$G,"=canceled")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2103</v>
      </c>
      <c r="B10">
        <f>COUNTIFS(Crowdfunding!$D:$D, "&gt;=35000", Crowdfunding!$D:$D, "&lt;40000",Crowdfunding!$G:$G,"=successful")</f>
        <v>8</v>
      </c>
      <c r="C10">
        <f>COUNTIFS(Crowdfunding!$D:$D, "&gt;=35000", Crowdfunding!$D:$D, "&lt;40000",Crowdfunding!$G:$G,"=failed")</f>
        <v>3</v>
      </c>
      <c r="D10">
        <f>COUNTIFS(Crowdfunding!$D:$D, "&gt;=35000", Crowdfunding!$D:$D, "&lt;40000",Crowdfunding!$G:$G,"=canceled")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2104</v>
      </c>
      <c r="B11">
        <f>COUNTIFS(Crowdfunding!$D:$D, "&gt;=40000", Crowdfunding!$D:$D, "&lt;45000",Crowdfunding!$G:$G,"=successful")</f>
        <v>11</v>
      </c>
      <c r="C11">
        <f>COUNTIFS(Crowdfunding!$D:$D, "&gt;=40000", Crowdfunding!$D:$D, "&lt;45000",Crowdfunding!$G:$G,"=failed")</f>
        <v>3</v>
      </c>
      <c r="D11">
        <f>COUNTIFS(Crowdfunding!$D:$D, "&gt;=40000", Crowdfunding!$D:$D, "&lt;45000",Crowdfunding!$G:$G,"=canceled")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2105</v>
      </c>
      <c r="B12">
        <f>COUNTIFS(Crowdfunding!$D:$D, "&gt;=45000", Crowdfunding!$D:$D, "&lt;50000",Crowdfunding!$G:$G,"=successful")</f>
        <v>8</v>
      </c>
      <c r="C12">
        <f>COUNTIFS(Crowdfunding!$D:$D, "&gt;=45000", Crowdfunding!$D:$D, "&lt;50000",Crowdfunding!$G:$G,"=failed")</f>
        <v>3</v>
      </c>
      <c r="D12">
        <f>COUNTIFS(Crowdfunding!$D:$D, "&gt;=45000", Crowdfunding!$D:$D, "&lt;50000",Crowdfunding!$G:$G,"=canceled")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2106</v>
      </c>
      <c r="B13">
        <f>COUNTIFS(Crowdfunding!$D:$D, "&gt;=50000",Crowdfunding!$G:$G,"=successful")</f>
        <v>114</v>
      </c>
      <c r="C13">
        <f>COUNTIFS(Crowdfunding!$D:$D, "&gt;=50000",Crowdfunding!$G:$G,"=failed")</f>
        <v>163</v>
      </c>
      <c r="D13">
        <f>COUNTIFS(Crowdfunding!$D:$D, "&gt;=50000",Crowdfunding!$G:$G,"=canceled")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5F-0065-4691-9D1F-62D09F2D8931}">
  <sheetPr codeName="Sheet6"/>
  <dimension ref="A1:M566"/>
  <sheetViews>
    <sheetView topLeftCell="E1" workbookViewId="0">
      <selection activeCell="K17" sqref="K17"/>
    </sheetView>
  </sheetViews>
  <sheetFormatPr defaultRowHeight="15.75" x14ac:dyDescent="0.25"/>
  <cols>
    <col min="1" max="1" width="11"/>
    <col min="2" max="2" width="13" bestFit="1" customWidth="1"/>
    <col min="5" max="5" width="13" bestFit="1" customWidth="1"/>
    <col min="9" max="9" width="10" customWidth="1"/>
    <col min="13" max="13" width="9.625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3" ht="16.5" thickBot="1" x14ac:dyDescent="0.3">
      <c r="A2" t="s">
        <v>20</v>
      </c>
      <c r="B2">
        <v>158</v>
      </c>
      <c r="D2" t="s">
        <v>14</v>
      </c>
      <c r="E2">
        <v>0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s="10"/>
      <c r="H3" s="11" t="s">
        <v>2108</v>
      </c>
      <c r="I3" s="12"/>
      <c r="K3" s="10"/>
      <c r="L3" s="11" t="s">
        <v>2114</v>
      </c>
      <c r="M3" s="12"/>
    </row>
    <row r="4" spans="1:13" x14ac:dyDescent="0.25">
      <c r="A4" t="s">
        <v>20</v>
      </c>
      <c r="B4">
        <v>174</v>
      </c>
      <c r="D4" t="s">
        <v>14</v>
      </c>
      <c r="E4">
        <v>53</v>
      </c>
      <c r="G4" s="13"/>
      <c r="H4" s="14" t="s">
        <v>2107</v>
      </c>
      <c r="I4" s="15">
        <f>AVERAGE(successful)</f>
        <v>851.14690265486729</v>
      </c>
      <c r="K4" s="13"/>
      <c r="L4" s="14" t="s">
        <v>2107</v>
      </c>
      <c r="M4" s="15">
        <f>AVERAGE(failed)</f>
        <v>585.61538461538464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G5" s="13"/>
      <c r="H5" s="14" t="s">
        <v>2109</v>
      </c>
      <c r="I5" s="15">
        <f>MEDIAN(successful)</f>
        <v>201</v>
      </c>
      <c r="K5" s="13"/>
      <c r="L5" s="14" t="s">
        <v>2109</v>
      </c>
      <c r="M5" s="15">
        <f>MEDIAN(failed)</f>
        <v>114.5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G6" s="13"/>
      <c r="H6" s="14" t="s">
        <v>2110</v>
      </c>
      <c r="I6" s="15">
        <f>MIN(successful)</f>
        <v>16</v>
      </c>
      <c r="K6" s="13"/>
      <c r="L6" s="14" t="s">
        <v>2110</v>
      </c>
      <c r="M6" s="15">
        <f>MIN(failed)</f>
        <v>0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G7" s="13"/>
      <c r="H7" s="14" t="s">
        <v>2111</v>
      </c>
      <c r="I7" s="15">
        <f>MAX(successful)</f>
        <v>7295</v>
      </c>
      <c r="K7" s="13"/>
      <c r="L7" s="14" t="s">
        <v>2111</v>
      </c>
      <c r="M7" s="15">
        <f>MAX(failed)</f>
        <v>6080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G8" s="13"/>
      <c r="H8" s="14" t="s">
        <v>2112</v>
      </c>
      <c r="I8" s="15">
        <f>_xlfn.VAR.S(successful)</f>
        <v>1606216.5936295739</v>
      </c>
      <c r="K8" s="13"/>
      <c r="L8" s="14" t="s">
        <v>2112</v>
      </c>
      <c r="M8" s="15">
        <f>_xlfn.VAR.S(failed)</f>
        <v>924113.45496927318</v>
      </c>
    </row>
    <row r="9" spans="1:13" ht="16.5" thickBot="1" x14ac:dyDescent="0.3">
      <c r="A9" t="s">
        <v>20</v>
      </c>
      <c r="B9">
        <v>1249</v>
      </c>
      <c r="D9" t="s">
        <v>14</v>
      </c>
      <c r="E9">
        <v>200</v>
      </c>
      <c r="G9" s="16"/>
      <c r="H9" s="17" t="s">
        <v>2113</v>
      </c>
      <c r="I9" s="18">
        <f>_xlfn.STDEV.S(successful)</f>
        <v>1267.366006183523</v>
      </c>
      <c r="K9" s="16"/>
      <c r="L9" s="17" t="s">
        <v>2113</v>
      </c>
      <c r="M9" s="18">
        <f>_xlfn.STDEV.S(failed)</f>
        <v>961.30819978260524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566" xr:uid="{A341F05F-0065-4691-9D1F-62D09F2D8931}"/>
  <sortState xmlns:xlrd2="http://schemas.microsoft.com/office/spreadsheetml/2017/richdata2" ref="A2:B567">
    <sortCondition ref="A1:A567"/>
  </sortState>
  <conditionalFormatting sqref="A1:A1048576">
    <cfRule type="containsText" dxfId="11" priority="6" operator="containsText" text="live">
      <formula>NOT(ISERROR(SEARCH("live",A1)))</formula>
    </cfRule>
    <cfRule type="containsText" dxfId="10" priority="7" operator="containsText" text="canceled">
      <formula>NOT(ISERROR(SEARCH("canceled",A1)))</formula>
    </cfRule>
    <cfRule type="containsText" dxfId="9" priority="8" operator="containsText" text="successful">
      <formula>NOT(ISERROR(SEARCH("successful",A1)))</formula>
    </cfRule>
    <cfRule type="containsText" dxfId="8" priority="9" operator="containsText" text="failed">
      <formula>NOT(ISERROR(SEARCH("failed",A1)))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D1:D1048576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595"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375" customWidth="1"/>
    <col min="8" max="8" width="13" bestFit="1" customWidth="1"/>
    <col min="9" max="9" width="16.5" customWidth="1"/>
    <col min="12" max="13" width="11.125" bestFit="1" customWidth="1"/>
    <col min="14" max="14" width="22.375" style="7" customWidth="1"/>
    <col min="15" max="15" width="21.875" style="7" customWidth="1"/>
    <col min="18" max="19" width="28" bestFit="1" customWidth="1"/>
    <col min="20" max="20" width="13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6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ROUND(AVERAGE(E2, H2),2)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ROUND(E3 / H3,2)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ref="I67:I130" si="5">ROUND(E67 / H67,2)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ref="I131:I194" si="9">ROUND(E131 / 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ref="I195:I258" si="13">ROUND(E195 / 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ref="I259:I322" si="17">ROUND(E259 / 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ref="I323:I386" si="21">ROUND(E323 / 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ref="I387:I450" si="25">ROUND(E387 / 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ref="I451:I514" si="29">ROUND(E451 / 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ref="I515:I578" si="33">ROUND(E515 / 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ref="I579:I642" si="37">ROUND(E579 / 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ref="I643:I706" si="41">ROUND(E643 / 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ref="I707:I770" si="45">ROUND(E707 / 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ref="I771:I834" si="49">ROUND(E771 / 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ref="I835:I898" si="53">ROUND(E835 / 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ref="I899:I962" si="57">ROUND(E899 / 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ref="I963:I1001" si="61">ROUND(E963 / 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  <cfRule type="colorScale" priority="7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Goal Analysis</vt:lpstr>
      <vt:lpstr>Statistical Analysis</vt:lpstr>
      <vt:lpstr>Crowdfunding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Ariana Sosa</cp:lastModifiedBy>
  <dcterms:created xsi:type="dcterms:W3CDTF">2021-09-29T18:52:28Z</dcterms:created>
  <dcterms:modified xsi:type="dcterms:W3CDTF">2023-06-16T03:51:39Z</dcterms:modified>
</cp:coreProperties>
</file>