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osn\Desktop\Classwork\Crowdfunding analysis\"/>
    </mc:Choice>
  </mc:AlternateContent>
  <xr:revisionPtr revIDLastSave="0" documentId="13_ncr:1_{EF6F31F2-CE6A-4FCA-B67D-B4FB8FA3918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Box and Whisker" sheetId="23" r:id="rId1"/>
    <sheet name="Kickstarter" sheetId="1" r:id="rId2"/>
    <sheet name="Outcomes based on launch date" sheetId="15" r:id="rId3"/>
    <sheet name="Outcomes based on goals" sheetId="17" r:id="rId4"/>
    <sheet name="Failed US Kickstarters" sheetId="20" r:id="rId5"/>
    <sheet name="Deceptive Statistics" sheetId="21" r:id="rId6"/>
    <sheet name="Edinburgh Research" sheetId="22" r:id="rId7"/>
  </sheets>
  <externalReferences>
    <externalReference r:id="rId8"/>
  </externalReferences>
  <definedNames>
    <definedName name="_xlnm._FilterDatabase" localSheetId="1" hidden="1">Kickstarter!$A$1:$U$4115</definedName>
    <definedName name="_xlchart.v1.0" hidden="1">[1]Kickstarter!$D$1</definedName>
    <definedName name="_xlchart.v1.1" hidden="1">[1]Kickstarter!$D$2:$D$3885</definedName>
    <definedName name="_xlchart.v1.2" hidden="1">[1]Kickstarter!$E$1</definedName>
    <definedName name="_xlchart.v1.3" hidden="1">[1]Kickstarter!$E$2:$E$3885</definedName>
  </definedNames>
  <calcPr calcId="191029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22" l="1"/>
  <c r="D6" i="22"/>
  <c r="C6" i="22"/>
  <c r="B6" i="22"/>
  <c r="F5" i="22"/>
  <c r="D5" i="22"/>
  <c r="C5" i="22"/>
  <c r="B5" i="22"/>
  <c r="F4" i="22"/>
  <c r="D4" i="22"/>
  <c r="C4" i="22"/>
  <c r="B4" i="22"/>
  <c r="F3" i="22"/>
  <c r="D3" i="22"/>
  <c r="C3" i="22"/>
  <c r="B3" i="22"/>
  <c r="F2" i="22"/>
  <c r="D2" i="22"/>
  <c r="C2" i="22"/>
  <c r="B2" i="22"/>
  <c r="C13" i="21"/>
  <c r="B13" i="21"/>
  <c r="C12" i="21"/>
  <c r="C14" i="21" s="1"/>
  <c r="B12" i="21"/>
  <c r="B14" i="21" s="1"/>
  <c r="C11" i="21"/>
  <c r="B11" i="21"/>
  <c r="C10" i="21"/>
  <c r="B10" i="21"/>
  <c r="C9" i="21"/>
  <c r="B9" i="21"/>
  <c r="C6" i="21"/>
  <c r="B6" i="21"/>
  <c r="C5" i="21"/>
  <c r="C7" i="21" s="1"/>
  <c r="B5" i="21"/>
  <c r="B7" i="21" s="1"/>
  <c r="C4" i="21"/>
  <c r="B4" i="21"/>
  <c r="C3" i="21"/>
  <c r="B3" i="21"/>
  <c r="C2" i="21"/>
  <c r="B2" i="21"/>
  <c r="E3" i="22"/>
  <c r="E2" i="22"/>
  <c r="E5" i="22"/>
  <c r="E6" i="22"/>
  <c r="E4" i="22"/>
  <c r="F2" i="17" l="1"/>
  <c r="C11" i="17"/>
  <c r="C10" i="17"/>
  <c r="C9" i="17"/>
  <c r="C13" i="17"/>
  <c r="C12" i="17"/>
  <c r="C8" i="17"/>
  <c r="C7" i="17"/>
  <c r="C6" i="17"/>
  <c r="C5" i="17"/>
  <c r="C4" i="17"/>
  <c r="C3" i="17"/>
  <c r="C2" i="17"/>
  <c r="B9" i="17"/>
  <c r="D13" i="17"/>
  <c r="D12" i="17"/>
  <c r="D11" i="17"/>
  <c r="D10" i="17"/>
  <c r="D9" i="17"/>
  <c r="D8" i="17"/>
  <c r="D4" i="17"/>
  <c r="D3" i="17"/>
  <c r="D2" i="17"/>
  <c r="D7" i="17"/>
  <c r="B7" i="17"/>
  <c r="D6" i="17"/>
  <c r="B6" i="17"/>
  <c r="D5" i="17"/>
  <c r="B13" i="17"/>
  <c r="B12" i="17"/>
  <c r="B11" i="17"/>
  <c r="B10" i="17"/>
  <c r="B8" i="17"/>
  <c r="B5" i="17"/>
  <c r="B4" i="17"/>
  <c r="B3" i="17"/>
  <c r="B2" i="17"/>
  <c r="G2" i="17" l="1"/>
  <c r="G6" i="17"/>
  <c r="F10" i="17"/>
  <c r="H5" i="17"/>
  <c r="G3" i="17"/>
  <c r="G4" i="17"/>
  <c r="F4" i="17"/>
  <c r="F11" i="17"/>
  <c r="H9" i="17"/>
  <c r="F5" i="17"/>
  <c r="H10" i="17"/>
  <c r="G11" i="17"/>
  <c r="E2" i="17"/>
  <c r="H2" i="17" s="1"/>
  <c r="E10" i="17"/>
  <c r="G10" i="17" s="1"/>
  <c r="E6" i="17"/>
  <c r="F6" i="17" s="1"/>
  <c r="E13" i="17"/>
  <c r="G13" i="17" s="1"/>
  <c r="E9" i="17"/>
  <c r="F9" i="17" s="1"/>
  <c r="E5" i="17"/>
  <c r="G5" i="17" s="1"/>
  <c r="E12" i="17"/>
  <c r="F12" i="17" s="1"/>
  <c r="E8" i="17"/>
  <c r="F8" i="17" s="1"/>
  <c r="E4" i="17"/>
  <c r="H4" i="17" s="1"/>
  <c r="E11" i="17"/>
  <c r="H11" i="17" s="1"/>
  <c r="E7" i="17"/>
  <c r="H7" i="17" s="1"/>
  <c r="E3" i="17"/>
  <c r="F3" i="17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2" i="17" l="1"/>
  <c r="H3" i="17"/>
  <c r="H13" i="17"/>
  <c r="H12" i="17"/>
  <c r="F13" i="17"/>
  <c r="H6" i="17"/>
  <c r="G9" i="17"/>
  <c r="H8" i="17"/>
  <c r="F7" i="17"/>
  <c r="G8" i="17"/>
  <c r="G7" i="17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<sst xmlns="http://schemas.openxmlformats.org/spreadsheetml/2006/main" count="35020" uniqueCount="8419">
  <si>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</si>
  <si>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</si>
  <si>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</si>
  <si>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</si>
  <si>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</si>
  <si>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</si>
  <si>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</si>
  <si>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</si>
  <si>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</si>
  <si>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</si>
  <si>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</si>
  <si>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</si>
  <si>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</si>
  <si>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</si>
  <si>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</si>
  <si>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</si>
  <si>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</si>
  <si>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</si>
  <si>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</si>
  <si>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</si>
  <si>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</si>
  <si>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</si>
  <si>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</si>
  <si>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</si>
  <si>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</si>
  <si>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</si>
  <si>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</si>
  <si>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</si>
  <si>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</si>
  <si>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</si>
  <si>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</si>
  <si>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</si>
  <si>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</si>
  <si>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</si>
  <si>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</si>
  <si>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</si>
  <si>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</si>
  <si>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</si>
  <si>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</si>
  <si>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</si>
  <si>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</si>
  <si>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</si>
  <si>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</si>
  <si>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</si>
  <si>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</si>
  <si>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</si>
  <si>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</si>
  <si>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</si>
  <si>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</si>
  <si>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</si>
  <si>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</si>
  <si>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</si>
  <si>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</si>
  <si>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</si>
  <si>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</si>
  <si>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</si>
  <si>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</si>
  <si>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</si>
  <si>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</si>
  <si>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</si>
  <si>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</si>
  <si>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</si>
  <si>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</si>
  <si>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</si>
  <si>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</si>
  <si>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</si>
  <si>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</si>
  <si>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</si>
  <si>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</si>
  <si>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</si>
  <si>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</si>
  <si>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</si>
  <si>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</si>
  <si>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</si>
  <si>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</si>
  <si>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</si>
  <si>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</si>
  <si>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</si>
  <si>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</si>
  <si>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</si>
  <si>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</si>
  <si>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</si>
  <si>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</si>
  <si>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</si>
  <si>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</si>
  <si>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</si>
  <si>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</si>
  <si>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</si>
  <si>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</si>
  <si>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</si>
  <si>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</si>
  <si>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</si>
  <si>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</si>
  <si>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</si>
  <si>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</si>
  <si>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</si>
  <si>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</si>
  <si>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</si>
  <si>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</si>
  <si>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</si>
  <si>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</si>
  <si>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</si>
  <si>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</si>
  <si>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</si>
  <si>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</si>
  <si>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</si>
  <si>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</si>
  <si>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</si>
  <si>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</si>
  <si>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</si>
  <si>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</si>
  <si>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</si>
  <si>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</si>
  <si>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</si>
  <si>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</si>
  <si>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</si>
  <si>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</si>
  <si>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</si>
  <si>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</si>
  <si>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</si>
  <si>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</si>
  <si>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</si>
  <si>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</si>
  <si>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</si>
  <si>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</si>
  <si>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</si>
  <si>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</si>
  <si>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</si>
  <si>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</si>
  <si>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</si>
  <si>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</si>
  <si>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</si>
  <si>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</si>
  <si>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</si>
  <si>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</si>
  <si>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</si>
  <si>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</si>
  <si>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</si>
  <si>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</si>
  <si>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</si>
  <si>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</si>
  <si>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</si>
  <si>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</si>
  <si>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</si>
  <si>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</si>
  <si>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</si>
  <si>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</si>
  <si>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</si>
  <si>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</si>
  <si>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</si>
  <si>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</si>
  <si>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</si>
  <si>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</si>
  <si>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</si>
  <si>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</si>
  <si>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</si>
  <si>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</si>
  <si>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</si>
  <si>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</si>
  <si>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</si>
  <si>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</si>
  <si>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</si>
  <si>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</si>
  <si>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</si>
  <si>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</si>
  <si>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</si>
  <si>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</si>
  <si>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</si>
  <si>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</si>
  <si>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</si>
  <si>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</si>
  <si>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</si>
  <si>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</si>
  <si>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</si>
  <si>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</si>
  <si>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</si>
  <si>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</si>
  <si>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</si>
  <si>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</si>
  <si>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</si>
  <si>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</si>
  <si>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</si>
  <si>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</si>
  <si>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</si>
  <si>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</si>
  <si>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</si>
  <si>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</si>
  <si>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</si>
  <si>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</si>
  <si>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</si>
  <si>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</si>
  <si>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</si>
  <si>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</si>
  <si>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</si>
  <si>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</si>
  <si>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</si>
  <si>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</si>
  <si>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</si>
  <si>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</si>
  <si>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</si>
  <si>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</si>
  <si>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</si>
  <si>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</si>
  <si>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</si>
  <si>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</si>
  <si>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</si>
  <si>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</si>
  <si>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</si>
  <si>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</si>
  <si>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</si>
  <si>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</si>
  <si>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</si>
  <si>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</si>
  <si>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</si>
  <si>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</si>
  <si>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</si>
  <si>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</si>
  <si>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</si>
  <si>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</si>
  <si>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</si>
  <si>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</si>
  <si>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</si>
  <si>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</si>
  <si>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</si>
  <si>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</si>
  <si>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</si>
  <si>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</si>
  <si>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</si>
  <si>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</si>
  <si>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</si>
  <si>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</si>
  <si>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</si>
  <si>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</si>
  <si>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</si>
  <si>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</si>
  <si>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</si>
  <si>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</si>
  <si>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</si>
  <si>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</si>
  <si>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</si>
  <si>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</si>
  <si>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</si>
  <si>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</si>
  <si>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</si>
  <si>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</si>
  <si>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</si>
  <si>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</si>
  <si>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</si>
  <si>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</si>
  <si>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</si>
  <si>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</si>
  <si>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</si>
  <si>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</si>
  <si>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</si>
  <si>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</si>
  <si>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</si>
  <si>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</si>
  <si>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</si>
  <si>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</si>
  <si>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</si>
  <si>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</si>
  <si>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</si>
  <si>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</si>
  <si>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</si>
  <si>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</si>
  <si>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</si>
  <si>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</si>
  <si>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</si>
  <si>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</si>
  <si>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</si>
  <si>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</si>
  <si>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</si>
  <si>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</si>
  <si>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</si>
  <si>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</si>
  <si>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</si>
  <si>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</si>
  <si>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</si>
  <si>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</si>
  <si>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</si>
  <si>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</si>
  <si>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</si>
  <si>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</si>
  <si>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</si>
  <si>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</si>
  <si>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</si>
  <si>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</si>
  <si>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</si>
  <si>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</si>
  <si>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</si>
  <si>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</si>
  <si>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</si>
  <si>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</si>
  <si>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</si>
  <si>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</si>
  <si>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</si>
  <si>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</si>
  <si>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</si>
  <si>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</si>
  <si>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</si>
  <si>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</si>
  <si>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</si>
  <si>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</si>
  <si>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</si>
  <si>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</si>
  <si>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</si>
  <si>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</si>
  <si>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</si>
  <si>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</si>
  <si>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</si>
  <si>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</si>
  <si>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</si>
  <si>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</si>
  <si>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</si>
  <si>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</si>
  <si>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</si>
  <si>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</si>
  <si>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</si>
  <si>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</si>
  <si>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</si>
  <si>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</si>
  <si>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</si>
  <si>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</si>
  <si>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</si>
  <si>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</si>
  <si>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</si>
  <si>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</si>
  <si>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</si>
  <si>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</si>
  <si>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</si>
  <si>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</si>
  <si>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</si>
  <si>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</si>
  <si>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</si>
  <si>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</si>
  <si>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</si>
  <si>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</si>
  <si>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</si>
  <si>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</si>
  <si>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</si>
  <si>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</si>
  <si>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</si>
  <si>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</si>
  <si>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</si>
  <si>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</si>
  <si>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</si>
  <si>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</si>
  <si>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</si>
  <si>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</si>
  <si>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</si>
  <si>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</si>
  <si>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</si>
  <si>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</si>
  <si>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</si>
  <si>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</si>
  <si>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</si>
  <si>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</si>
  <si>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</si>
  <si>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</si>
  <si>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</si>
  <si>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</si>
  <si>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</si>
  <si>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</si>
  <si>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</si>
  <si>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</si>
  <si>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</si>
  <si>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</si>
  <si>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</si>
  <si>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</si>
  <si>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</si>
  <si>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</si>
  <si>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</si>
  <si>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</si>
  <si>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</si>
  <si>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</si>
  <si>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</si>
  <si>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</si>
  <si>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</si>
  <si>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</si>
  <si>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</si>
  <si>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</si>
  <si>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</si>
  <si>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</si>
  <si>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</si>
  <si>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</si>
  <si>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</si>
  <si>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</si>
  <si>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</si>
  <si>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</si>
  <si>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</si>
  <si>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</si>
  <si>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</si>
  <si>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</si>
  <si>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</si>
  <si>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</si>
  <si>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</si>
  <si>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</si>
  <si>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</si>
  <si>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</si>
  <si>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</si>
  <si>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</si>
  <si>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</si>
  <si>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</si>
  <si>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</si>
  <si>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</si>
  <si>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</si>
  <si>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</si>
  <si>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</si>
  <si>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</si>
  <si>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</si>
  <si>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</si>
  <si>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</si>
  <si>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</si>
  <si>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</si>
  <si>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</si>
  <si>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</si>
  <si>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</si>
  <si>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</si>
  <si>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</si>
  <si>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</si>
  <si>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</si>
  <si>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</si>
  <si>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</si>
  <si>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</si>
  <si>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</si>
  <si>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</si>
  <si>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</si>
  <si>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</si>
  <si>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</si>
  <si>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</si>
  <si>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</si>
  <si>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</si>
  <si>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</si>
  <si>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</si>
  <si>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</si>
  <si>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</si>
  <si>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</si>
  <si>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</si>
  <si>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</si>
  <si>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</si>
  <si>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</si>
  <si>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</si>
  <si>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</si>
  <si>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</si>
  <si>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</si>
  <si>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</si>
  <si>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</si>
  <si>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</si>
  <si>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</si>
  <si>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</si>
  <si>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</si>
  <si>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</si>
  <si>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</si>
  <si>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</si>
  <si>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</si>
  <si>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</si>
  <si>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</si>
  <si>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</si>
  <si>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</si>
  <si>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</si>
  <si>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</si>
  <si>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</si>
  <si>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</si>
  <si>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</si>
  <si>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</si>
  <si>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</si>
  <si>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</si>
  <si>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</si>
  <si>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</si>
  <si>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</si>
  <si>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</si>
  <si>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</si>
  <si>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</si>
  <si>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</si>
  <si>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</si>
  <si>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</si>
  <si>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</si>
  <si>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</si>
  <si>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</si>
  <si>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</si>
  <si>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</si>
  <si>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</si>
  <si>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</si>
  <si>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</si>
  <si>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</si>
  <si>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</si>
  <si>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</si>
  <si>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</si>
  <si>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</si>
  <si>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</si>
  <si>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</si>
  <si>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</si>
  <si>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</si>
  <si>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</si>
  <si>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</si>
  <si>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</si>
  <si>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</si>
  <si>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</si>
  <si>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</si>
  <si>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</si>
  <si>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</si>
  <si>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</si>
  <si>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</si>
  <si>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</si>
  <si>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</si>
  <si>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</si>
  <si>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</si>
  <si>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</si>
  <si>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</si>
  <si>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</si>
  <si>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</si>
  <si>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</si>
  <si>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</si>
  <si>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</si>
  <si>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</si>
  <si>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</si>
  <si>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</si>
  <si>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</si>
  <si>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</si>
  <si>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</si>
  <si>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</si>
  <si>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</si>
  <si>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</si>
  <si>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</si>
  <si>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</si>
  <si>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</si>
  <si>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</si>
  <si>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</si>
  <si>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</si>
  <si>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</si>
  <si>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</si>
  <si>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</si>
  <si>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</si>
  <si>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</si>
  <si>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</si>
  <si>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</si>
  <si>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</si>
  <si>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</si>
  <si>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</si>
  <si>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</si>
  <si>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</si>
  <si>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</si>
  <si>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</si>
  <si>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</si>
  <si>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</si>
  <si>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</si>
  <si>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</si>
  <si>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</si>
  <si>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</si>
  <si>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</si>
  <si>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</si>
  <si>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</si>
  <si>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</si>
  <si>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</si>
  <si>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</si>
  <si>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</si>
  <si>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</si>
  <si>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</si>
  <si>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</si>
  <si>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</si>
  <si>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</si>
  <si>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</si>
  <si>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</si>
  <si>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</si>
  <si>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</si>
  <si>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</si>
  <si>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</si>
  <si>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</si>
  <si>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</si>
  <si>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</si>
  <si>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</si>
  <si>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</si>
  <si>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</si>
  <si>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</si>
  <si>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</si>
  <si>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</si>
  <si>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</si>
  <si>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</si>
  <si>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</si>
  <si>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</si>
  <si>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</si>
  <si>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</si>
  <si>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</si>
  <si>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</si>
  <si>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</si>
  <si>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</si>
  <si>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</si>
  <si>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</si>
  <si>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</si>
  <si>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</si>
  <si>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</si>
  <si>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</si>
  <si>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</si>
  <si>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</si>
  <si>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</si>
  <si>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</si>
  <si>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</si>
  <si>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</si>
  <si>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</si>
  <si>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</si>
  <si>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</si>
  <si>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</si>
  <si>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</si>
  <si>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</si>
  <si>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</si>
  <si>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</si>
  <si>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</si>
  <si>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</si>
  <si>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</si>
  <si>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</si>
  <si>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</si>
  <si>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</si>
  <si>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</si>
  <si>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</si>
  <si>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</si>
  <si>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</si>
  <si>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</si>
  <si>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</si>
  <si>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</si>
  <si>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</si>
  <si>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</si>
  <si>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</si>
  <si>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</si>
  <si>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</si>
  <si>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</si>
  <si>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</si>
  <si>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</si>
  <si>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</si>
  <si>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</si>
  <si>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</si>
  <si>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</si>
  <si>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</si>
  <si>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</si>
  <si>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</si>
  <si>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</si>
  <si>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</si>
  <si>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</si>
  <si>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</si>
  <si>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</si>
  <si>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</si>
  <si>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</si>
  <si>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</si>
  <si>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</si>
  <si>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</si>
  <si>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</si>
  <si>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</si>
  <si>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</si>
  <si>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</si>
  <si>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</si>
  <si>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</si>
  <si>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</si>
  <si>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</si>
  <si>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</si>
  <si>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</si>
  <si>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</si>
  <si>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</si>
  <si>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</si>
  <si>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</si>
  <si>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</si>
  <si>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</si>
  <si>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</si>
  <si>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</si>
  <si>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</si>
  <si>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</si>
  <si>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</si>
  <si>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</si>
  <si>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</si>
  <si>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</si>
  <si>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</si>
  <si>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</si>
  <si>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</si>
  <si>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</si>
  <si>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</si>
  <si>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</si>
  <si>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</si>
  <si>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</si>
  <si>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</si>
  <si>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</si>
  <si>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</si>
  <si>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</si>
  <si>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</si>
  <si>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</si>
  <si>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</si>
  <si>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</si>
  <si>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</si>
  <si>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</si>
  <si>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</si>
  <si>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</si>
  <si>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</si>
  <si>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</si>
  <si>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</si>
  <si>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</si>
  <si>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</si>
  <si>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</si>
  <si>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</si>
  <si>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</si>
  <si>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</si>
  <si>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</si>
  <si>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</si>
  <si>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</si>
  <si>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</si>
  <si>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</si>
  <si>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</si>
  <si>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</si>
  <si>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</si>
  <si>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</si>
  <si>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</si>
  <si>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</si>
  <si>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</si>
  <si>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</si>
  <si>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</si>
  <si>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</si>
  <si>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</si>
  <si>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</si>
  <si>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</si>
  <si>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</si>
  <si>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</si>
  <si>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</si>
  <si>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</si>
  <si>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</si>
  <si>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</si>
  <si>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</si>
  <si>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</si>
  <si>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</si>
  <si>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</si>
  <si>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</si>
  <si>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</si>
  <si>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</si>
  <si>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</si>
  <si>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</si>
  <si>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</si>
  <si>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</si>
  <si>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</si>
  <si>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</si>
  <si>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</si>
  <si>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</si>
  <si>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</si>
  <si>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</si>
  <si>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</si>
  <si>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</si>
  <si>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</si>
  <si>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</si>
  <si>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</si>
  <si>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</si>
  <si>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</si>
  <si>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</si>
  <si>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</si>
  <si>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</si>
  <si>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</si>
  <si>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</si>
  <si>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</si>
  <si>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</si>
  <si>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</si>
  <si>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</si>
  <si>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</si>
  <si>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</si>
  <si>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</si>
  <si>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</si>
  <si>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</si>
  <si>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</si>
  <si>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</si>
  <si>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</si>
  <si>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</si>
  <si>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</si>
  <si>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</si>
  <si>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</si>
  <si>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</si>
  <si>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</si>
  <si>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</si>
  <si>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</si>
  <si>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</si>
  <si>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</si>
  <si>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</si>
  <si>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</si>
  <si>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</si>
  <si>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</si>
  <si>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</si>
  <si>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</si>
  <si>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</si>
  <si>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</si>
  <si>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</si>
  <si>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</si>
  <si>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</si>
  <si>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</si>
  <si>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</si>
  <si>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</si>
  <si>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</si>
  <si>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</si>
  <si>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</si>
  <si>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</si>
  <si>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</si>
  <si>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</si>
  <si>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</si>
  <si>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</si>
  <si>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</si>
  <si>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</si>
  <si>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</si>
  <si>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</si>
  <si>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</si>
  <si>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</si>
  <si>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</si>
  <si>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</si>
  <si>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</si>
  <si>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</si>
  <si>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</si>
  <si>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</si>
  <si>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</si>
  <si>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</si>
  <si>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</si>
  <si>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</si>
  <si>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</si>
  <si>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</si>
  <si>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</si>
  <si>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</si>
  <si>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</si>
  <si>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</si>
  <si>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</si>
  <si>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</si>
  <si>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</si>
  <si>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</si>
  <si>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</si>
  <si>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</si>
  <si>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</si>
  <si>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</si>
  <si>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</si>
  <si>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</si>
  <si>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</si>
  <si>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</si>
  <si>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</si>
  <si>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</si>
  <si>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</si>
  <si>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</si>
  <si>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</si>
  <si>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</si>
  <si>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</si>
  <si>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</si>
  <si>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</si>
  <si>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</si>
  <si>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</si>
  <si>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</si>
  <si>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</si>
  <si>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</si>
  <si>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</si>
  <si>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</si>
  <si>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</si>
  <si>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</si>
  <si>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</si>
  <si>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</si>
  <si>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</si>
  <si>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</si>
  <si>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</si>
  <si>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</si>
  <si>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</si>
  <si>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</si>
  <si>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</si>
  <si>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</si>
  <si>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</si>
  <si>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</si>
  <si>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</si>
  <si>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</si>
  <si>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</si>
  <si>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</si>
  <si>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</si>
  <si>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</si>
  <si>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</si>
  <si>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</si>
  <si>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</si>
  <si>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</si>
  <si>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</si>
  <si>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</si>
  <si>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</si>
  <si>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</si>
  <si>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</si>
  <si>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</si>
  <si>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</si>
  <si>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</si>
  <si>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</si>
  <si>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</si>
  <si>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</si>
  <si>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</si>
  <si>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</si>
  <si>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</si>
  <si>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</si>
  <si>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</si>
  <si>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</si>
  <si>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</si>
  <si>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</si>
  <si>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</si>
  <si>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</si>
  <si>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</si>
  <si>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</si>
  <si>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</si>
  <si>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</si>
  <si>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</si>
  <si>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</si>
  <si>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</si>
  <si>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</si>
  <si>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</si>
  <si>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</si>
  <si>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</si>
  <si>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</si>
  <si>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</si>
  <si>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</si>
  <si>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</si>
  <si>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</si>
  <si>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</si>
  <si>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</si>
  <si>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</si>
  <si>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</si>
  <si>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</si>
  <si>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</si>
  <si>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</si>
  <si>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</si>
  <si>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</si>
  <si>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</si>
  <si>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</si>
  <si>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</si>
  <si>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</si>
  <si>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</si>
  <si>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</si>
  <si>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</si>
  <si>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</si>
  <si>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</si>
  <si>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</si>
  <si>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</si>
  <si>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</si>
  <si>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</si>
  <si>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</si>
  <si>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</si>
  <si>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</si>
  <si>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</si>
  <si>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</si>
  <si>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</si>
  <si>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</si>
  <si>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</si>
  <si>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</si>
  <si>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</si>
  <si>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</si>
  <si>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</si>
  <si>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</si>
  <si>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</si>
  <si>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</si>
  <si>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</si>
  <si>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</si>
  <si>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</si>
  <si>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</si>
  <si>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</si>
  <si>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</si>
  <si>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</si>
  <si>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</si>
  <si>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</si>
  <si>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</si>
  <si>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</si>
  <si>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</si>
  <si>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</si>
  <si>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</si>
  <si>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</si>
  <si>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</si>
  <si>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</si>
  <si>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</si>
  <si>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</si>
  <si>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</si>
  <si>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</si>
  <si>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</si>
  <si>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</si>
  <si>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</si>
  <si>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</si>
  <si>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</si>
  <si>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</si>
  <si>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</si>
  <si>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</si>
  <si>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</si>
  <si>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</si>
  <si>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</si>
  <si>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</si>
  <si>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</si>
  <si>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</si>
  <si>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</si>
  <si>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</si>
  <si>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</si>
  <si>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</si>
  <si>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</si>
  <si>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</si>
  <si>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</si>
  <si>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</si>
  <si>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</si>
  <si>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</si>
  <si>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</si>
  <si>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</si>
  <si>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</si>
  <si>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</si>
  <si>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</si>
  <si>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</si>
  <si>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</si>
  <si>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</si>
  <si>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</si>
  <si>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</si>
  <si>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</si>
  <si>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</si>
  <si>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</si>
  <si>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</si>
  <si>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</si>
  <si>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</si>
  <si>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</si>
  <si>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</si>
  <si>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</si>
  <si>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</si>
  <si>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</si>
  <si>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</si>
  <si>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</si>
  <si>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</si>
  <si>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</si>
  <si>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</si>
  <si>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</si>
  <si>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</si>
  <si>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</si>
  <si>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</si>
  <si>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</si>
  <si>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</si>
  <si>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</si>
  <si>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</si>
  <si>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</si>
  <si>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</si>
  <si>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</si>
  <si>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</si>
  <si>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</si>
  <si>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</si>
  <si>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</si>
  <si>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</si>
  <si>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</si>
  <si>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</si>
  <si>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</si>
  <si>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</si>
  <si>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</si>
  <si>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</si>
  <si>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</si>
  <si>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</si>
  <si>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</si>
  <si>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</si>
  <si>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</si>
  <si>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</si>
  <si>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</si>
  <si>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</si>
  <si>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</si>
  <si>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</si>
  <si>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</si>
  <si>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</si>
  <si>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</si>
  <si>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</si>
  <si>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</si>
  <si>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</si>
  <si>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</si>
  <si>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</si>
  <si>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</si>
  <si>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</si>
  <si>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</si>
  <si>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</si>
  <si>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</si>
  <si>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</si>
  <si>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</si>
  <si>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</si>
  <si>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</si>
  <si>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</si>
  <si>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</si>
  <si>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</si>
  <si>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</si>
  <si>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</si>
  <si>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</si>
  <si>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</si>
  <si>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</si>
  <si>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</si>
  <si>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</si>
  <si>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</si>
  <si>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</si>
  <si>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</si>
  <si>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</si>
  <si>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</si>
  <si>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</si>
  <si>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</si>
  <si>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</si>
  <si>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</si>
  <si>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</si>
  <si>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</si>
  <si>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</si>
  <si>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</si>
  <si>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</si>
  <si>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</si>
  <si>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</si>
  <si>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</si>
  <si>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</si>
  <si>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</si>
  <si>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</si>
  <si>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</si>
  <si>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</si>
  <si>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</si>
  <si>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</si>
  <si>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</si>
  <si>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</si>
  <si>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</si>
  <si>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</si>
  <si>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</si>
  <si>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</si>
  <si>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</si>
  <si>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</si>
  <si>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</si>
  <si>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</si>
  <si>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</si>
  <si>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</si>
  <si>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</si>
  <si>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</si>
  <si>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</si>
  <si>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</si>
  <si>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</si>
  <si>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</si>
  <si>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</si>
  <si>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</si>
  <si>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</si>
  <si>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</si>
  <si>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</si>
  <si>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</si>
  <si>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</si>
  <si>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</si>
  <si>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</si>
  <si>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</si>
  <si>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</si>
  <si>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</si>
  <si>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</si>
  <si>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</si>
  <si>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</si>
  <si>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</si>
  <si>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</si>
  <si>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</si>
  <si>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</si>
  <si>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</si>
  <si>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</si>
  <si>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</si>
  <si>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</si>
  <si>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</si>
  <si>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</si>
  <si>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</si>
  <si>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</si>
  <si>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</si>
  <si>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</si>
  <si>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</si>
  <si>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</si>
  <si>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</si>
  <si>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</si>
  <si>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</si>
  <si>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</si>
  <si>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</si>
  <si>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</si>
  <si>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</si>
  <si>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</si>
  <si>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</si>
  <si>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</si>
  <si>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</si>
  <si>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</si>
  <si>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</si>
  <si>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</si>
  <si>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</si>
  <si>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</si>
  <si>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</si>
  <si>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</si>
  <si>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</si>
  <si>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</si>
  <si>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</si>
  <si>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</si>
  <si>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</si>
  <si>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</si>
  <si>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</si>
  <si>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</si>
  <si>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</si>
  <si>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</si>
  <si>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</si>
  <si>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</si>
  <si>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</si>
  <si>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</si>
  <si>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</si>
  <si>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</si>
  <si>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</si>
  <si>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</si>
  <si>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</si>
  <si>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</si>
  <si>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</si>
  <si>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</si>
  <si>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</si>
  <si>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</si>
  <si>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</si>
  <si>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</si>
  <si>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</si>
  <si>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</si>
  <si>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</si>
  <si>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</si>
  <si>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</si>
  <si>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</si>
  <si>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</si>
  <si>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</si>
  <si>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</si>
  <si>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</si>
  <si>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</si>
  <si>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</si>
  <si>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</si>
  <si>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</si>
  <si>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</si>
  <si>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</si>
  <si>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</si>
  <si>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</si>
  <si>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</si>
  <si>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</si>
  <si>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</si>
  <si>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</si>
  <si>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</si>
  <si>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</si>
  <si>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</si>
  <si>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</si>
  <si>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</si>
  <si>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</si>
  <si>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</si>
  <si>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</si>
  <si>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</si>
  <si>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</si>
  <si>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</si>
  <si>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</si>
  <si>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</si>
  <si>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</si>
  <si>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</si>
  <si>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</si>
  <si>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</si>
  <si>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</si>
  <si>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</si>
  <si>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</si>
  <si>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</si>
  <si>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</si>
  <si>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</si>
  <si>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</si>
  <si>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</si>
  <si>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</si>
  <si>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</si>
  <si>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</si>
  <si>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</si>
  <si>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</si>
  <si>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</si>
  <si>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</si>
  <si>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</si>
  <si>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</si>
  <si>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</si>
  <si>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</si>
  <si>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</si>
  <si>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</si>
  <si>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</si>
  <si>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</si>
  <si>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</si>
  <si>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</si>
  <si>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</si>
  <si>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</si>
  <si>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</si>
  <si>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</si>
  <si>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</si>
  <si>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</si>
  <si>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</si>
  <si>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</si>
  <si>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</si>
  <si>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</si>
  <si>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</si>
  <si>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</si>
  <si>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</si>
  <si>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</si>
  <si>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</si>
  <si>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</si>
  <si>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</si>
  <si>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</si>
  <si>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</si>
  <si>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</si>
  <si>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</si>
  <si>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</si>
  <si>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</si>
  <si>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</si>
  <si>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</si>
  <si>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</si>
  <si>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</si>
  <si>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</si>
  <si>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</si>
  <si>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</si>
  <si>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</si>
  <si>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</si>
  <si>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</si>
  <si>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</si>
  <si>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</si>
  <si>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</si>
  <si>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</si>
  <si>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</si>
  <si>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</si>
  <si>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</si>
  <si>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</si>
  <si>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</si>
  <si>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</si>
  <si>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</si>
  <si>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</si>
  <si>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</si>
  <si>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</si>
  <si>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</si>
  <si>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</si>
  <si>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</si>
  <si>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</si>
  <si>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</si>
  <si>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</si>
  <si>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</si>
  <si>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</si>
  <si>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</si>
  <si>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</si>
  <si>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</si>
  <si>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</si>
  <si>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</si>
  <si>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</si>
  <si>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</si>
  <si>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</si>
  <si>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</si>
  <si>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</si>
  <si>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</si>
  <si>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</si>
  <si>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</si>
  <si>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</si>
  <si>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</si>
  <si>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</si>
  <si>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</si>
  <si>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</si>
  <si>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</si>
  <si>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</si>
  <si>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</si>
  <si>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</si>
  <si>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</si>
  <si>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</si>
  <si>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</si>
  <si>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</si>
  <si>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</si>
  <si>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</si>
  <si>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</si>
  <si>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</si>
  <si>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</si>
  <si>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</si>
  <si>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</si>
  <si>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</si>
  <si>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</si>
  <si>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</si>
  <si>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</si>
  <si>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</si>
  <si>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</si>
  <si>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</si>
  <si>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</si>
  <si>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</si>
  <si>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</si>
  <si>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</si>
  <si>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</si>
  <si>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</si>
  <si>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</si>
  <si>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</si>
  <si>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</si>
  <si>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</si>
  <si>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</si>
  <si>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</si>
  <si>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</si>
  <si>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</si>
  <si>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</si>
  <si>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</si>
  <si>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</si>
  <si>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</si>
  <si>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</si>
  <si>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</si>
  <si>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</si>
  <si>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</si>
  <si>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</si>
  <si>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</si>
  <si>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</si>
  <si>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</si>
  <si>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</si>
  <si>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</si>
  <si>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</si>
  <si>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</si>
  <si>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</si>
  <si>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</si>
  <si>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</si>
  <si>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</si>
  <si>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</si>
  <si>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</si>
  <si>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</si>
  <si>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</si>
  <si>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</si>
  <si>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</si>
  <si>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</si>
  <si>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</si>
  <si>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</si>
  <si>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</si>
  <si>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</si>
  <si>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</si>
  <si>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</si>
  <si>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</si>
  <si>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</si>
  <si>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</si>
  <si>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</si>
  <si>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</si>
  <si>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</si>
  <si>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</si>
  <si>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</si>
  <si>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</si>
  <si>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</si>
  <si>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</si>
  <si>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</si>
  <si>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</si>
  <si>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</si>
  <si>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</si>
  <si>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</si>
  <si>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</si>
  <si>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</si>
  <si>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</si>
  <si>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</si>
  <si>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</si>
  <si>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</si>
  <si>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</si>
  <si>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</si>
  <si>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</si>
  <si>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</si>
  <si>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</si>
  <si>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</si>
  <si>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</si>
  <si>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</si>
  <si>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</si>
  <si>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</si>
  <si>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</si>
  <si>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</si>
  <si>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</si>
  <si>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</si>
  <si>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</si>
  <si>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</si>
  <si>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</si>
  <si>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</si>
  <si>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</si>
  <si>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</si>
  <si>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</si>
  <si>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</si>
  <si>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</si>
  <si>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</si>
  <si>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</si>
  <si>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</si>
  <si>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</si>
  <si>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</si>
  <si>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</si>
  <si>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</si>
  <si>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</si>
  <si>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</si>
  <si>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</si>
  <si>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</si>
  <si>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</si>
  <si>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</si>
  <si>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</si>
  <si>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</si>
  <si>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</si>
  <si>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</si>
  <si>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</si>
  <si>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</si>
  <si>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</si>
  <si>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</si>
  <si>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</si>
  <si>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</si>
  <si>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</si>
  <si>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</si>
  <si>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</si>
  <si>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</si>
  <si>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</si>
  <si>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</si>
  <si>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</si>
  <si>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</si>
  <si>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</si>
  <si>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</si>
  <si>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</si>
  <si>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</si>
  <si>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</si>
  <si>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</si>
  <si>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</si>
  <si>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</si>
  <si>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</si>
  <si>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</si>
  <si>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</si>
  <si>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</si>
  <si>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</si>
  <si>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</si>
  <si>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</si>
  <si>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</si>
  <si>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</si>
  <si>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</si>
  <si>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</si>
  <si>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</si>
  <si>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</si>
  <si>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</si>
  <si>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</si>
  <si>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</si>
  <si>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</si>
  <si>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</si>
  <si>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</si>
  <si>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</si>
  <si>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</si>
  <si>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</si>
  <si>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</si>
  <si>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</si>
  <si>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</si>
  <si>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</si>
  <si>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</si>
  <si>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</si>
  <si>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</si>
  <si>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</si>
  <si>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</si>
  <si>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</si>
  <si>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</si>
  <si>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</si>
  <si>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</si>
  <si>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</si>
  <si>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</si>
  <si>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</si>
  <si>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</si>
  <si>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</si>
  <si>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</si>
  <si>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</si>
  <si>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</si>
  <si>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</si>
  <si>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</si>
  <si>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</si>
  <si>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</si>
  <si>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</si>
  <si>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</si>
  <si>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</si>
  <si>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</si>
  <si>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</si>
  <si>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</si>
  <si>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</si>
  <si>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</si>
  <si>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</si>
  <si>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</si>
  <si>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</si>
  <si>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</si>
  <si>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</si>
  <si>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</si>
  <si>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</si>
  <si>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</si>
  <si>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</si>
  <si>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</si>
  <si>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</si>
  <si>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</si>
  <si>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</si>
  <si>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</si>
  <si>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</si>
  <si>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</si>
  <si>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</si>
  <si>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</si>
  <si>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</si>
  <si>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</si>
  <si>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</si>
  <si>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</si>
  <si>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</si>
  <si>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</si>
  <si>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</si>
  <si>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</si>
  <si>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</si>
  <si>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</si>
  <si>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</si>
  <si>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</si>
  <si>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</si>
  <si>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</si>
  <si>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</si>
  <si>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</si>
  <si>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</si>
  <si>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</si>
  <si>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</si>
  <si>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</si>
  <si>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</si>
  <si>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</si>
  <si>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</si>
  <si>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</si>
  <si>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</si>
  <si>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</si>
  <si>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</si>
  <si>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</si>
  <si>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</si>
  <si>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</si>
  <si>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</si>
  <si>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</si>
  <si>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</si>
  <si>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</si>
  <si>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</si>
  <si>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</si>
  <si>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</si>
  <si>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</si>
  <si>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</si>
  <si>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</si>
  <si>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</si>
  <si>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</si>
  <si>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</si>
  <si>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</si>
  <si>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</si>
  <si>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</si>
  <si>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</si>
  <si>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</si>
  <si>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</si>
  <si>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</si>
  <si>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</si>
  <si>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</si>
  <si>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</si>
  <si>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</si>
  <si>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</si>
  <si>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</si>
  <si>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</si>
  <si>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</si>
  <si>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</si>
  <si>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</si>
  <si>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</si>
  <si>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</si>
  <si>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</si>
  <si>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</si>
  <si>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</si>
  <si>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</si>
  <si>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</si>
  <si>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</si>
  <si>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</si>
  <si>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</si>
  <si>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</si>
  <si>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</si>
  <si>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</si>
  <si>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</si>
  <si>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</si>
  <si>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</si>
  <si>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</si>
  <si>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</si>
  <si>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</si>
  <si>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</si>
  <si>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</si>
  <si>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</si>
  <si>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</si>
  <si>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</si>
  <si>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</si>
  <si>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</si>
  <si>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</si>
  <si>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</si>
  <si>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</si>
  <si>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</si>
  <si>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</si>
  <si>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</si>
  <si>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</si>
  <si>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</si>
  <si>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</si>
  <si>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</si>
  <si>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</si>
  <si>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</si>
  <si>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</si>
  <si>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</si>
  <si>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</si>
  <si>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</si>
  <si>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</si>
  <si>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</si>
  <si>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</si>
  <si>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</si>
  <si>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</si>
  <si>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</si>
  <si>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</si>
  <si>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</si>
  <si>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</si>
  <si>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</si>
  <si>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</si>
  <si>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</si>
  <si>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</si>
  <si>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</si>
  <si>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</si>
  <si>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</si>
  <si>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</si>
  <si>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</si>
  <si>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</si>
  <si>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</si>
  <si>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</si>
  <si>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</si>
  <si>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</si>
  <si>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</si>
  <si>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</si>
  <si>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</si>
  <si>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</si>
  <si>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</si>
  <si>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</si>
  <si>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</si>
  <si>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</si>
  <si>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</si>
  <si>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</si>
  <si>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</si>
  <si>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</si>
  <si>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</si>
  <si>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</si>
  <si>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</si>
  <si>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</si>
  <si>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</si>
  <si>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</si>
  <si>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</si>
  <si>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</si>
  <si>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</si>
  <si>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</si>
  <si>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</si>
  <si>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</si>
  <si>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</si>
  <si>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</si>
  <si>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</si>
  <si>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</si>
  <si>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</si>
  <si>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</si>
  <si>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</si>
  <si>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</si>
  <si>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</si>
  <si>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</si>
  <si>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</si>
  <si>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</si>
  <si>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</si>
  <si>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</si>
  <si>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</si>
  <si>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</si>
  <si>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</si>
  <si>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</si>
  <si>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</si>
  <si>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</si>
  <si>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</si>
  <si>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</si>
  <si>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</si>
  <si>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</si>
  <si>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</si>
  <si>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</si>
  <si>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</si>
  <si>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</si>
  <si>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</si>
  <si>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</si>
  <si>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</si>
  <si>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</si>
  <si>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</si>
  <si>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</si>
  <si>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</si>
  <si>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</si>
  <si>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</si>
  <si>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</si>
  <si>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</si>
  <si>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</si>
  <si>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</si>
  <si>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</si>
  <si>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</si>
  <si>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</si>
  <si>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</si>
  <si>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</si>
  <si>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</si>
  <si>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</si>
  <si>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</si>
  <si>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</si>
  <si>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</si>
  <si>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</si>
  <si>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</si>
  <si>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</si>
  <si>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</si>
  <si>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</si>
  <si>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</si>
  <si>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</si>
  <si>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</si>
  <si>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</si>
  <si>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</si>
  <si>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</si>
  <si>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</si>
  <si>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</si>
  <si>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</si>
  <si>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</si>
  <si>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</si>
  <si>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</si>
  <si>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</si>
  <si>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</si>
  <si>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</si>
  <si>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</si>
  <si>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</si>
  <si>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</si>
  <si>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</si>
  <si>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</si>
  <si>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</si>
  <si>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</si>
  <si>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</si>
  <si>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</si>
  <si>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</si>
  <si>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</si>
  <si>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</si>
  <si>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</si>
  <si>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</si>
  <si>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</si>
  <si>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</si>
  <si>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</si>
  <si>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</si>
  <si>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</si>
  <si>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</si>
  <si>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</si>
  <si>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</si>
  <si>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</si>
  <si>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</si>
  <si>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</si>
  <si>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</si>
  <si>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</si>
  <si>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</si>
  <si>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</si>
  <si>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</si>
  <si>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</si>
  <si>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</si>
  <si>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</si>
  <si>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</si>
  <si>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</si>
  <si>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</si>
  <si>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</si>
  <si>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</si>
  <si>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</si>
  <si>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</si>
  <si>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</si>
  <si>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</si>
  <si>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</si>
  <si>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</si>
  <si>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</si>
  <si>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</si>
  <si>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</si>
  <si>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</si>
  <si>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</si>
  <si>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</si>
  <si>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</si>
  <si>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</si>
  <si>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</si>
  <si>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</si>
  <si>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</si>
  <si>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</si>
  <si>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</si>
  <si>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</si>
  <si>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</si>
  <si>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</si>
  <si>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</si>
  <si>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</si>
  <si>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</si>
  <si>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</si>
  <si>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</si>
  <si>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</si>
  <si>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</si>
  <si>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</si>
  <si>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</si>
  <si>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</si>
  <si>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</si>
  <si>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</si>
  <si>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</si>
  <si>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</si>
  <si>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</si>
  <si>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</si>
  <si>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</si>
  <si>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</si>
  <si>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</si>
  <si>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</si>
  <si>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</si>
  <si>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</si>
  <si>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</si>
  <si>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</si>
  <si>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</si>
  <si>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</si>
  <si>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</si>
  <si>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</si>
  <si>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</si>
  <si>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</si>
  <si>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</si>
  <si>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</si>
  <si>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</si>
  <si>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</si>
  <si>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</si>
  <si>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</si>
  <si>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</si>
  <si>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</si>
  <si>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</si>
  <si>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</si>
  <si>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</si>
  <si>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</si>
  <si>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</si>
  <si>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</si>
  <si>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</si>
  <si>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</si>
  <si>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</si>
  <si>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</si>
  <si>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</si>
  <si>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</si>
  <si>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</si>
  <si>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</si>
  <si>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</si>
  <si>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</si>
  <si>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</si>
  <si>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</si>
  <si>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</si>
  <si>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</si>
  <si>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</si>
  <si>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</si>
  <si>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</si>
  <si>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</si>
  <si>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</si>
  <si>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</si>
  <si>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</si>
  <si>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</si>
  <si>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</si>
  <si>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</si>
  <si>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</si>
  <si>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</si>
  <si>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</si>
  <si>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</si>
  <si>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</si>
  <si>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</si>
  <si>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</si>
  <si>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</si>
  <si>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</si>
  <si>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</si>
  <si>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</si>
  <si>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</si>
  <si>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</si>
  <si>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</si>
  <si>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</si>
  <si>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</si>
  <si>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</si>
  <si>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</si>
  <si>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</si>
  <si>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</si>
  <si>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</si>
  <si>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</si>
  <si>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</si>
  <si>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</si>
  <si>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</si>
  <si>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</si>
  <si>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</si>
  <si>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</si>
  <si>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</si>
  <si>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</si>
  <si>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</si>
  <si>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</si>
  <si>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</si>
  <si>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</si>
  <si>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</si>
  <si>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</si>
  <si>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</si>
  <si>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</si>
  <si>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</si>
  <si>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</si>
  <si>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</si>
  <si>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</si>
  <si>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</si>
  <si>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</si>
  <si>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</si>
  <si>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</si>
  <si>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</si>
  <si>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</si>
  <si>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</si>
  <si>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</si>
  <si>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</si>
  <si>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</si>
  <si>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</si>
  <si>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</si>
  <si>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</si>
  <si>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</si>
  <si>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</si>
  <si>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</si>
  <si>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</si>
  <si>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</si>
  <si>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</si>
  <si>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</si>
  <si>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</si>
  <si>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</si>
  <si>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</si>
  <si>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</si>
  <si>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</si>
  <si>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</si>
  <si>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</si>
  <si>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</si>
  <si>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</si>
  <si>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</si>
  <si>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</si>
  <si>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</si>
  <si>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</si>
  <si>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</si>
  <si>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</si>
  <si>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</si>
  <si>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</si>
  <si>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</si>
  <si>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</si>
  <si>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</si>
  <si>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</si>
  <si>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</si>
  <si>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</si>
  <si>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</si>
  <si>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</si>
  <si>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</si>
  <si>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</si>
  <si>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</si>
  <si>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</si>
  <si>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</si>
  <si>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</si>
  <si>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</si>
  <si>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</si>
  <si>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</si>
  <si>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</si>
  <si>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</si>
  <si>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</si>
  <si>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</si>
  <si>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</si>
  <si>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</si>
  <si>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</si>
  <si>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</si>
  <si>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</si>
  <si>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</si>
  <si>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</si>
  <si>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</si>
  <si>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</si>
  <si>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</si>
  <si>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</si>
  <si>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</si>
  <si>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</si>
  <si>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</si>
  <si>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</si>
  <si>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</si>
  <si>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</si>
  <si>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</si>
  <si>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</si>
  <si>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</si>
  <si>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</si>
  <si>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</si>
  <si>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</si>
  <si>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</si>
  <si>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</si>
  <si>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</si>
  <si>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</si>
  <si>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</si>
  <si>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</si>
  <si>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</si>
  <si>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</si>
  <si>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</si>
  <si>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</si>
  <si>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</si>
  <si>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</si>
  <si>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</si>
  <si>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</si>
  <si>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</si>
  <si>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</si>
  <si>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</si>
  <si>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</si>
  <si>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</si>
  <si>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</si>
  <si>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</si>
  <si>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</si>
  <si>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</si>
  <si>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</si>
  <si>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</si>
  <si>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</si>
  <si>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</si>
  <si>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</si>
  <si>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</si>
  <si>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</si>
  <si>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</si>
  <si>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</si>
  <si>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</si>
  <si>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</si>
  <si>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</si>
  <si>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</si>
  <si>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</si>
  <si>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</si>
  <si>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</si>
  <si>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</si>
  <si>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</si>
  <si>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</si>
  <si>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</si>
  <si>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</si>
  <si>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</si>
  <si>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</si>
  <si>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</si>
  <si>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</si>
  <si>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</si>
  <si>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</si>
  <si>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</si>
  <si>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</si>
  <si>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</si>
  <si>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</si>
  <si>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</si>
  <si>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</si>
  <si>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</si>
  <si>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</si>
  <si>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</si>
  <si>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</si>
  <si>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</si>
  <si>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</si>
  <si>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</si>
  <si>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</si>
  <si>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</si>
  <si>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</si>
  <si>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</si>
  <si>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</si>
  <si>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</si>
  <si>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</si>
  <si>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</si>
  <si>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</si>
  <si>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</si>
  <si>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</si>
  <si>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</si>
  <si>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</si>
  <si>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</si>
  <si>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</si>
  <si>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</si>
  <si>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</si>
  <si>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</si>
  <si>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</si>
  <si>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</si>
  <si>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</si>
  <si>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</si>
  <si>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</si>
  <si>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</si>
  <si>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</si>
  <si>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</si>
  <si>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</si>
  <si>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</si>
  <si>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</si>
  <si>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</si>
  <si>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</si>
  <si>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</si>
  <si>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</si>
  <si>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</si>
  <si>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</si>
  <si>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</si>
  <si>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</si>
  <si>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</si>
  <si>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</si>
  <si>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</si>
  <si>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</si>
  <si>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</si>
  <si>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</si>
  <si>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</si>
  <si>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</si>
  <si>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</si>
  <si>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</si>
  <si>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</si>
  <si>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</si>
  <si>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</si>
  <si>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</si>
  <si>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</si>
  <si>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</si>
  <si>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</si>
  <si>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</si>
  <si>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</si>
  <si>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</si>
  <si>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</si>
  <si>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</si>
  <si>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</si>
  <si>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</si>
  <si>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</si>
  <si>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</si>
  <si>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</si>
  <si>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</si>
  <si>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</si>
  <si>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</si>
  <si>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</si>
  <si>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</si>
  <si>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</si>
  <si>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</si>
  <si>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</si>
  <si>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</si>
  <si>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</si>
  <si>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</si>
  <si>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</si>
  <si>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</si>
  <si>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</si>
  <si>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</si>
  <si>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</si>
  <si>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</si>
  <si>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</si>
  <si>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</si>
  <si>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</si>
  <si>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</si>
  <si>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</si>
  <si>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</si>
  <si>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</si>
  <si>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</si>
  <si>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</si>
  <si>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</si>
  <si>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</si>
  <si>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</si>
  <si>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</si>
  <si>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</si>
  <si>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</si>
  <si>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</si>
  <si>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</si>
  <si>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</si>
  <si>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</si>
  <si>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</si>
  <si>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</si>
  <si>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</si>
  <si>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</si>
  <si>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</si>
  <si>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</si>
  <si>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</si>
  <si>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</si>
  <si>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</si>
  <si>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</si>
  <si>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</si>
  <si>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</si>
  <si>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</si>
  <si>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</si>
  <si>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</si>
  <si>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</si>
  <si>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</si>
  <si>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</si>
  <si>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</si>
  <si>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</si>
  <si>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</si>
  <si>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</si>
  <si>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</si>
  <si>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</si>
  <si>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</si>
  <si>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</si>
  <si>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</si>
  <si>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</si>
  <si>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</si>
  <si>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</si>
  <si>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</si>
  <si>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</si>
  <si>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</si>
  <si>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</si>
  <si>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</si>
  <si>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</si>
  <si>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</si>
  <si>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</si>
  <si>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</si>
  <si>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</si>
  <si>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</si>
  <si>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</si>
  <si>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</si>
  <si>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</si>
  <si>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</si>
  <si>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</si>
  <si>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</si>
  <si>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</si>
  <si>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</si>
  <si>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</si>
  <si>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</si>
  <si>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</si>
  <si>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</si>
  <si>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</si>
  <si>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</si>
  <si>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</si>
  <si>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</si>
  <si>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</si>
  <si>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</si>
  <si>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</si>
  <si>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</si>
  <si>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</si>
  <si>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</si>
  <si>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</si>
  <si>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</si>
  <si>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</si>
  <si>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</si>
  <si>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</si>
  <si>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</si>
  <si>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</si>
  <si>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</si>
  <si>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</si>
  <si>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</si>
  <si>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</si>
  <si>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</si>
  <si>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</si>
  <si>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</si>
  <si>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</si>
  <si>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</si>
  <si>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</si>
  <si>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</si>
  <si>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</si>
  <si>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</si>
  <si>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</si>
  <si>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</si>
  <si>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</si>
  <si>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</si>
  <si>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</si>
  <si>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</si>
  <si>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</si>
  <si>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</si>
  <si>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</si>
  <si>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</si>
  <si>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</si>
  <si>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</si>
  <si>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</si>
  <si>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</si>
  <si>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</si>
  <si>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</si>
  <si>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</si>
  <si>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</si>
  <si>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</si>
  <si>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</si>
  <si>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</si>
  <si>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</si>
  <si>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</si>
  <si>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</si>
  <si>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</si>
  <si>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</si>
  <si>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</si>
  <si>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</si>
  <si>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</si>
  <si>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</si>
  <si>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</si>
  <si>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</si>
  <si>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</si>
  <si>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</si>
  <si>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</si>
  <si>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</si>
  <si>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</si>
  <si>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</si>
  <si>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</si>
  <si>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</si>
  <si>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</si>
  <si>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</si>
  <si>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</si>
  <si>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</si>
  <si>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</si>
  <si>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</si>
  <si>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</si>
  <si>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</si>
  <si>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</si>
  <si>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</si>
  <si>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</si>
  <si>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</si>
  <si>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</si>
  <si>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</si>
  <si>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</si>
  <si>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</si>
  <si>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</si>
  <si>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</si>
  <si>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</si>
  <si>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</si>
  <si>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</si>
  <si>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</si>
  <si>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</si>
  <si>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</si>
  <si>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</si>
  <si>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</si>
  <si>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</si>
  <si>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</si>
  <si>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</si>
  <si>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</si>
  <si>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</si>
  <si>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</si>
  <si>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</si>
  <si>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</si>
  <si>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</si>
  <si>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</si>
  <si>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</si>
  <si>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</si>
  <si>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</si>
  <si>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</si>
  <si>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</si>
  <si>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</si>
  <si>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</si>
  <si>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</si>
  <si>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</si>
  <si>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</si>
  <si>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</si>
  <si>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</si>
  <si>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</si>
  <si>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</si>
  <si>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</si>
  <si>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</si>
  <si>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</si>
  <si>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</si>
  <si>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</si>
  <si>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</si>
  <si>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</si>
  <si>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</si>
  <si>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</si>
  <si>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</si>
  <si>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</si>
  <si>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</si>
  <si>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</si>
  <si>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</si>
  <si>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</si>
  <si>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</si>
  <si>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</si>
  <si>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</si>
  <si>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</si>
  <si>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</si>
  <si>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</si>
  <si>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</si>
  <si>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</si>
  <si>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</si>
  <si>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</si>
  <si>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</si>
  <si>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</si>
  <si>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</si>
  <si>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</si>
  <si>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</si>
  <si>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</si>
  <si>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</si>
  <si>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</si>
  <si>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</si>
  <si>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</si>
  <si>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</si>
  <si>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</si>
  <si>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</si>
  <si>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</si>
  <si>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</si>
  <si>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</si>
  <si>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</si>
  <si>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</si>
  <si>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</si>
  <si>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</si>
  <si>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</si>
  <si>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</si>
  <si>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</si>
  <si>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</si>
  <si>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</si>
  <si>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</si>
  <si>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</si>
  <si>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</si>
  <si>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</si>
  <si>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</si>
  <si>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</si>
  <si>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</si>
  <si>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</si>
  <si>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</si>
  <si>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</si>
  <si>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</si>
  <si>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</si>
  <si>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</si>
  <si>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</si>
  <si>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</si>
  <si>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</si>
  <si>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</si>
  <si>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</si>
  <si>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</si>
  <si>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</si>
  <si>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</si>
  <si>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</si>
  <si>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</si>
  <si>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</si>
  <si>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</si>
  <si>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</si>
  <si>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</si>
  <si>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</si>
  <si>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</si>
  <si>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</si>
  <si>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</si>
  <si>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</si>
  <si>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</si>
  <si>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</si>
  <si>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</si>
  <si>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</si>
  <si>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</si>
  <si>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</si>
  <si>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</si>
  <si>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</si>
  <si>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</si>
  <si>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</si>
  <si>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</si>
  <si>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</si>
  <si>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</si>
  <si>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</si>
  <si>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</si>
  <si>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</si>
  <si>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</si>
  <si>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</si>
  <si>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</si>
  <si>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</si>
  <si>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</si>
  <si>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</si>
  <si>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</si>
  <si>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</si>
  <si>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</si>
  <si>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</si>
  <si>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</si>
  <si>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</si>
  <si>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</si>
  <si>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</si>
  <si>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</si>
  <si>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</si>
  <si>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</si>
  <si>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</si>
  <si>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</si>
  <si>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</si>
  <si>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</si>
  <si>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</si>
  <si>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</si>
  <si>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</si>
  <si>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</si>
  <si>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</si>
  <si>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</si>
  <si>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</si>
  <si>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</si>
  <si>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</si>
  <si>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</si>
  <si>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</si>
  <si>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</si>
  <si>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</si>
  <si>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</si>
  <si>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</si>
  <si>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</si>
  <si>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</si>
  <si>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</si>
  <si>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</si>
  <si>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</si>
  <si>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</si>
  <si>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</si>
  <si>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</si>
  <si>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</si>
  <si>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</si>
  <si>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</si>
  <si>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</si>
  <si>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</si>
  <si>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</si>
  <si>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</si>
  <si>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</si>
  <si>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</si>
  <si>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</si>
  <si>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</si>
  <si>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</si>
  <si>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</si>
  <si>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</si>
  <si>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</si>
  <si>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</si>
  <si>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</si>
  <si>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</si>
  <si>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</si>
  <si>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</si>
  <si>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</si>
  <si>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</si>
  <si>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</si>
  <si>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</si>
  <si>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</si>
  <si>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</si>
  <si>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</si>
  <si>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</si>
  <si>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</si>
  <si>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</si>
  <si>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</si>
  <si>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</si>
  <si>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</si>
  <si>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</si>
  <si>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</si>
  <si>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</si>
  <si>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</si>
  <si>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</si>
  <si>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</si>
  <si>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</si>
  <si>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</si>
  <si>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</si>
  <si>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</si>
  <si>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</si>
  <si>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</si>
  <si>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</si>
  <si>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</si>
  <si>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</si>
  <si>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</si>
  <si>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</si>
  <si>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</si>
  <si>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</si>
  <si>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</si>
  <si>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</si>
  <si>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</si>
  <si>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</si>
  <si>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</si>
  <si>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</si>
  <si>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</si>
  <si>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</si>
  <si>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</si>
  <si>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</si>
  <si>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</si>
  <si>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</si>
  <si>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</si>
  <si>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</si>
  <si>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</si>
  <si>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</si>
  <si>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</si>
  <si>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</si>
  <si>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</si>
  <si>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</si>
  <si>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</si>
  <si>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</si>
  <si>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</si>
  <si>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</si>
  <si>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</si>
  <si>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</si>
  <si>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</si>
  <si>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</si>
  <si>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</si>
  <si>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</si>
  <si>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</si>
  <si>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</si>
  <si>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</si>
  <si>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</si>
  <si>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</si>
  <si>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</si>
  <si>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</si>
  <si>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</si>
  <si>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</si>
  <si>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</si>
  <si>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</si>
  <si>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</si>
  <si>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</si>
  <si>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</si>
  <si>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</si>
  <si>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</si>
  <si>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</si>
  <si>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</si>
  <si>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</si>
  <si>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</si>
  <si>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</si>
  <si>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</si>
  <si>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</si>
  <si>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</si>
  <si>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</si>
  <si>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</si>
  <si>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</si>
  <si>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</si>
  <si>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</si>
  <si>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</si>
  <si>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</si>
  <si>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</si>
  <si>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</si>
  <si>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</si>
  <si>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</si>
  <si>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</si>
  <si>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</si>
  <si>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</si>
  <si>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</si>
  <si>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</si>
  <si>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</si>
  <si>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</si>
  <si>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</si>
  <si>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</si>
  <si>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</si>
  <si>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</si>
  <si>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</si>
  <si>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</si>
  <si>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</si>
  <si>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</si>
  <si>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</si>
  <si>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</si>
  <si>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</si>
  <si>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</si>
  <si>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</si>
  <si>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</si>
  <si>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</si>
  <si>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</si>
  <si>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</si>
  <si>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</si>
  <si>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</si>
  <si>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</si>
  <si>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</si>
  <si>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</si>
  <si>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</si>
  <si>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</si>
  <si>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</si>
  <si>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</si>
  <si>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</si>
  <si>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</si>
  <si>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</si>
  <si>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</si>
  <si>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</si>
  <si>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</si>
  <si>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</si>
  <si>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</si>
  <si>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</si>
  <si>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</si>
  <si>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</si>
  <si>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</si>
  <si>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</si>
  <si>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</si>
  <si>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</si>
  <si>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</si>
  <si>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</si>
  <si>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</si>
  <si>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</si>
  <si>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</si>
  <si>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</si>
  <si>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</si>
  <si>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</si>
  <si>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</si>
  <si>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</si>
  <si>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</si>
  <si>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</si>
  <si>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</si>
  <si>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</si>
  <si>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</si>
  <si>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</si>
  <si>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</si>
  <si>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</si>
  <si>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</si>
  <si>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</si>
  <si>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</si>
  <si>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</si>
  <si>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</si>
  <si>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</si>
  <si>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</si>
  <si>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</si>
  <si>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</si>
  <si>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</si>
  <si>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</si>
  <si>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</si>
  <si>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</si>
  <si>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</si>
  <si>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</si>
  <si>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</si>
  <si>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</si>
  <si>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</si>
  <si>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</si>
  <si>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</si>
  <si>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</si>
  <si>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</si>
  <si>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</si>
  <si>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</si>
  <si>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</si>
  <si>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</si>
  <si>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</si>
  <si>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</si>
  <si>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</si>
  <si>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</si>
  <si>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</si>
  <si>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</si>
  <si>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</si>
  <si>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</si>
  <si>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</si>
  <si>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</si>
  <si>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</si>
  <si>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</si>
  <si>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</si>
  <si>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</si>
  <si>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</si>
  <si>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</si>
  <si>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</si>
  <si>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</si>
  <si>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</si>
  <si>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</si>
  <si>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</si>
  <si>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</si>
  <si>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</si>
  <si>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</si>
  <si>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</si>
  <si>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</si>
  <si>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</si>
  <si>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</si>
  <si>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</si>
  <si>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</si>
  <si>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</si>
  <si>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</si>
  <si>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</si>
  <si>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</si>
  <si>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</si>
  <si>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</si>
  <si>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</si>
  <si>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</si>
  <si>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</si>
  <si>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</si>
  <si>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</si>
  <si>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</si>
  <si>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</si>
  <si>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</si>
  <si>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</si>
  <si>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</si>
  <si>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</si>
  <si>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</si>
  <si>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</si>
  <si>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</si>
  <si>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</si>
  <si>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</si>
  <si>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</si>
  <si>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</si>
  <si>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</si>
  <si>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</si>
  <si>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</si>
  <si>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</si>
  <si>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</si>
  <si>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</si>
  <si>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</si>
  <si>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</si>
  <si>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</si>
  <si>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</si>
  <si>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</si>
  <si>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</si>
  <si>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</si>
  <si>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</si>
  <si>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</si>
  <si>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</si>
  <si>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</si>
  <si>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</si>
  <si>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</si>
  <si>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</si>
  <si>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</si>
  <si>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</si>
  <si>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</si>
  <si>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</si>
  <si>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</si>
  <si>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</si>
  <si>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</si>
  <si>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</si>
  <si>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</si>
  <si>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</si>
  <si>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</si>
  <si>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</si>
  <si>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</si>
  <si>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</si>
  <si>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</si>
  <si>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</si>
  <si>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</si>
  <si>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</si>
  <si>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</si>
  <si>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</si>
  <si>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</si>
  <si>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</si>
  <si>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</si>
  <si>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</si>
  <si>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</si>
  <si>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</si>
  <si>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</si>
  <si>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</si>
  <si>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</si>
  <si>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</si>
  <si>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</si>
  <si>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</si>
  <si>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</si>
  <si>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</si>
  <si>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</si>
  <si>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</si>
  <si>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</si>
  <si>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</si>
  <si>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</si>
  <si>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</si>
  <si>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</si>
  <si>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</si>
  <si>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</si>
  <si>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</si>
  <si>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</si>
  <si>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</si>
  <si>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</si>
  <si>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</si>
  <si>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</si>
  <si>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</si>
  <si>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</si>
  <si>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</si>
  <si>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</si>
  <si>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</si>
  <si>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</si>
  <si>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</si>
  <si>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</si>
  <si>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</si>
  <si>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</si>
  <si>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</si>
  <si>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</si>
  <si>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</si>
  <si>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</si>
  <si>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</si>
  <si>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</si>
  <si>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</si>
  <si>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</si>
  <si>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</si>
  <si>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</si>
  <si>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</si>
  <si>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</si>
  <si>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</si>
  <si>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</si>
  <si>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</si>
  <si>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</si>
  <si>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</si>
  <si>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</si>
  <si>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</si>
  <si>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</si>
  <si>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</si>
  <si>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</si>
  <si>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</si>
  <si>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</si>
  <si>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</si>
  <si>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</si>
  <si>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</si>
  <si>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</si>
  <si>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</si>
  <si>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</si>
  <si>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</si>
  <si>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</si>
  <si>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</si>
  <si>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</si>
  <si>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</si>
  <si>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</si>
  <si>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</si>
  <si>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</si>
  <si>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</si>
  <si>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</si>
  <si>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</si>
  <si>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</si>
  <si>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</si>
  <si>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</si>
  <si>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</si>
  <si>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</si>
  <si>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</si>
  <si>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</si>
  <si>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</si>
  <si>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</si>
  <si>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</si>
  <si>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</si>
  <si>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</si>
  <si>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</si>
  <si>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</si>
  <si>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</si>
  <si>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</si>
  <si>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</si>
  <si>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</si>
  <si>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</si>
  <si>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</si>
  <si>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</si>
  <si>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</si>
  <si>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</si>
  <si>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</si>
  <si>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</si>
  <si>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</si>
  <si>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</si>
  <si>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</si>
  <si>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</si>
  <si>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</si>
  <si>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</si>
  <si>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</si>
  <si>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</si>
  <si>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</si>
  <si>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</si>
  <si>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</si>
  <si>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</si>
  <si>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</si>
  <si>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</si>
  <si>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</si>
  <si>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</si>
  <si>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</si>
  <si>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</si>
  <si>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</si>
  <si>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</si>
  <si>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</si>
  <si>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</si>
  <si>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</si>
  <si>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</si>
  <si>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</si>
  <si>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</si>
  <si>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</si>
  <si>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</si>
  <si>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</si>
  <si>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</si>
  <si>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</si>
  <si>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</si>
  <si>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</si>
  <si>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</si>
  <si>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</si>
  <si>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</si>
  <si>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</si>
  <si>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</si>
  <si>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</si>
  <si>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</si>
  <si>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</si>
  <si>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</si>
  <si>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</si>
  <si>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</si>
  <si>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</si>
  <si>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</si>
  <si>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</si>
  <si>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</si>
  <si>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</si>
  <si>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</si>
  <si>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</si>
  <si>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</si>
  <si>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</si>
  <si>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</si>
  <si>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</si>
  <si>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</si>
  <si>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</si>
  <si>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</si>
  <si>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</si>
  <si>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</si>
  <si>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</si>
  <si>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</si>
  <si>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</si>
  <si>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</si>
  <si>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</si>
  <si>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</si>
  <si>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</si>
  <si>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</si>
  <si>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</si>
  <si>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</si>
  <si>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</si>
  <si>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</si>
  <si>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</si>
  <si>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</si>
  <si>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</si>
  <si>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</si>
  <si>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</si>
  <si>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</si>
  <si>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</si>
  <si>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</si>
  <si>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</si>
  <si>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</si>
  <si>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</si>
  <si>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</si>
  <si>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</si>
  <si>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</si>
  <si>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</si>
  <si>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</si>
  <si>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</si>
  <si>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</si>
  <si>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</si>
  <si>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</si>
  <si>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</si>
  <si>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</si>
  <si>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</si>
  <si>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</si>
  <si>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</si>
  <si>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</si>
  <si>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</si>
  <si>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</si>
  <si>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</si>
  <si>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</si>
  <si>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</si>
  <si>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</si>
  <si>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</si>
  <si>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</si>
  <si>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</si>
  <si>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</si>
  <si>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</si>
  <si>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</si>
  <si>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</si>
  <si>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</si>
  <si>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</si>
  <si>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</si>
  <si>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</si>
  <si>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</si>
  <si>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</si>
  <si>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</si>
  <si>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</si>
  <si>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</si>
  <si>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</si>
  <si>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</si>
  <si>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</si>
  <si>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</si>
  <si>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</si>
  <si>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</si>
  <si>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</si>
  <si>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</si>
  <si>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</si>
  <si>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</si>
  <si>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</si>
  <si>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</si>
  <si>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</si>
  <si>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</si>
  <si>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</si>
  <si>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</si>
  <si>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</si>
  <si>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</si>
  <si>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</si>
  <si>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</si>
  <si>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</si>
  <si>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</si>
  <si>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</si>
  <si>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</si>
  <si>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</si>
  <si>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</si>
  <si>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</si>
  <si>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</si>
  <si>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</si>
  <si>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</si>
  <si>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</si>
  <si>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</si>
  <si>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</si>
  <si>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</si>
  <si>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</si>
  <si>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</si>
  <si>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</si>
  <si>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</si>
  <si>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</si>
  <si>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</si>
  <si>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</si>
  <si>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</si>
  <si>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</si>
  <si>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</si>
  <si>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</si>
  <si>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</si>
  <si>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</si>
  <si>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</si>
  <si>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</si>
  <si>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</si>
  <si>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</si>
  <si>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</si>
  <si>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</si>
  <si>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</si>
  <si>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</si>
  <si>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</si>
  <si>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</si>
  <si>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</si>
  <si>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</si>
  <si>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</si>
  <si>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</si>
  <si>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</si>
  <si>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</si>
  <si>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</si>
  <si>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</si>
  <si>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</si>
  <si>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</si>
  <si>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</si>
  <si>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</si>
  <si>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</si>
  <si>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</si>
  <si>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</si>
  <si>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</si>
  <si>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</si>
  <si>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</si>
  <si>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</si>
  <si>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</si>
  <si>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</si>
  <si>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</si>
  <si>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</si>
  <si>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</si>
  <si>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</si>
  <si>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</si>
  <si>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</si>
  <si>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</si>
  <si>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</si>
  <si>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</si>
  <si>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</si>
  <si>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</si>
  <si>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</si>
  <si>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</si>
  <si>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</si>
  <si>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</si>
  <si>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</si>
  <si>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</si>
  <si>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</si>
  <si>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</si>
  <si>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</si>
  <si>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</si>
  <si>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</si>
  <si>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</si>
  <si>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</si>
  <si>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</si>
  <si>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</si>
  <si>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</si>
  <si>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</si>
  <si>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</si>
  <si>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</si>
  <si>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</si>
  <si>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</si>
  <si>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</si>
  <si>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</si>
  <si>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</si>
  <si>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</si>
  <si>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</si>
  <si>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</si>
  <si>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</si>
  <si>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</si>
  <si>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</si>
  <si>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</si>
  <si>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</si>
  <si>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</si>
  <si>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</si>
  <si>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</si>
  <si>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</si>
  <si>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</si>
  <si>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</si>
  <si>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</si>
  <si>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</si>
  <si>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</si>
  <si>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</si>
  <si>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</si>
  <si>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</si>
  <si>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</si>
  <si>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</si>
  <si>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</si>
  <si>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</si>
  <si>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</si>
  <si>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</si>
  <si>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</si>
  <si>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</si>
  <si>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</si>
  <si>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</si>
  <si>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</si>
  <si>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</si>
  <si>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</si>
  <si>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</si>
  <si>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</si>
  <si>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</si>
  <si>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</si>
  <si>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</si>
  <si>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</si>
  <si>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</si>
  <si>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</si>
  <si>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</si>
  <si>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</si>
  <si>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</si>
  <si>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</si>
  <si>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</si>
  <si>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</si>
  <si>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</si>
  <si>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</si>
  <si>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</si>
  <si>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</si>
  <si>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</si>
  <si>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</si>
  <si>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</si>
  <si>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</si>
  <si>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</si>
  <si>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</si>
  <si>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</si>
  <si>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</si>
  <si>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</si>
  <si>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</si>
  <si>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</si>
  <si>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</si>
  <si>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</si>
  <si>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</si>
  <si>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</si>
  <si>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</si>
  <si>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</si>
  <si>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</si>
  <si>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</si>
  <si>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</si>
  <si>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</si>
  <si>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</si>
  <si>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</si>
  <si>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</si>
  <si>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</si>
  <si>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</si>
  <si>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</si>
  <si>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</si>
  <si>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</si>
  <si>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</si>
  <si>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</si>
  <si>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</si>
  <si>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</si>
  <si>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</si>
  <si>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</si>
  <si>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</si>
  <si>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</si>
  <si>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</si>
  <si>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</si>
  <si>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</si>
  <si>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</si>
  <si>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</si>
  <si>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</si>
  <si>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</si>
  <si>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</si>
  <si>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</si>
  <si>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</si>
  <si>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</si>
  <si>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</si>
  <si>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</si>
  <si>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</si>
  <si>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</si>
  <si>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</si>
  <si>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</si>
  <si>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</si>
  <si>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</si>
  <si>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</si>
  <si>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</si>
  <si>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</si>
  <si>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</si>
  <si>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</si>
  <si>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</si>
  <si>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</si>
  <si>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</si>
  <si>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</si>
  <si>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</si>
  <si>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</si>
  <si>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</si>
  <si>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</si>
  <si>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</si>
  <si>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</si>
  <si>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</si>
  <si>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</si>
  <si>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</si>
  <si>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</si>
  <si>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</si>
  <si>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</si>
  <si>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</si>
  <si>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</si>
  <si>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</si>
  <si>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</si>
  <si>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</si>
  <si>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</si>
  <si>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</si>
  <si>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</si>
  <si>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</si>
  <si>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</si>
  <si>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</si>
  <si>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</si>
  <si>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</si>
  <si>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</si>
  <si>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</si>
  <si>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</si>
  <si>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</si>
  <si>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</si>
  <si>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</si>
  <si>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</si>
  <si>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</si>
  <si>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</si>
  <si>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</si>
  <si>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</si>
  <si>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</si>
  <si>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</si>
  <si>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</si>
  <si>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</si>
  <si>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</si>
  <si>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</si>
  <si>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</si>
  <si>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</si>
  <si>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</si>
  <si>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</si>
  <si>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</si>
  <si>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</si>
  <si>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</si>
  <si>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</si>
  <si>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</si>
  <si>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</si>
  <si>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</si>
  <si>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</si>
  <si>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</si>
  <si>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</si>
  <si>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</si>
  <si>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</si>
  <si>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</si>
  <si>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</si>
  <si>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</si>
  <si>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</si>
  <si>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</si>
  <si>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</si>
  <si>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</si>
  <si>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</si>
  <si>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</si>
  <si>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</si>
  <si>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</si>
  <si>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</si>
  <si>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</si>
  <si>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</si>
  <si>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</si>
  <si>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</si>
  <si>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</si>
  <si>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</si>
  <si>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</si>
  <si>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</si>
  <si>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</si>
  <si>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</si>
  <si>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</si>
  <si>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</si>
  <si>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</si>
  <si>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</si>
  <si>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</si>
  <si>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</si>
  <si>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</si>
  <si>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</si>
  <si>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</si>
  <si>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</si>
  <si>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</si>
  <si>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</si>
  <si>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</si>
  <si>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</si>
  <si>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</si>
  <si>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</si>
  <si>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</si>
  <si>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</si>
  <si>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</si>
  <si>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</si>
  <si>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</si>
  <si>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</si>
  <si>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</si>
  <si>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</si>
  <si>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</si>
  <si>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</si>
  <si>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</si>
  <si>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</si>
  <si>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</si>
  <si>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</si>
  <si>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</si>
  <si>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</si>
  <si>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</si>
  <si>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</si>
  <si>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</si>
  <si>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</si>
  <si>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</si>
  <si>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</si>
  <si>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</si>
  <si>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</si>
  <si>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</si>
  <si>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</si>
  <si>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</si>
  <si>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</si>
  <si>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</si>
  <si>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</si>
  <si>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</si>
  <si>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</si>
  <si>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</si>
  <si>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</si>
  <si>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</si>
  <si>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</si>
  <si>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</si>
  <si>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</si>
  <si>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</si>
  <si>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</si>
  <si>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</si>
  <si>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</si>
  <si>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</si>
  <si>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</si>
  <si>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</si>
  <si>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</si>
  <si>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</si>
  <si>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</si>
  <si>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</si>
  <si>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</si>
  <si>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</si>
  <si>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</si>
  <si>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</si>
  <si>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</si>
  <si>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</si>
  <si>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</si>
  <si>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</si>
  <si>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</si>
  <si>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</si>
  <si>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</si>
  <si>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</si>
  <si>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</si>
  <si>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</si>
  <si>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</si>
  <si>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</si>
  <si>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</si>
  <si>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</si>
  <si>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</si>
  <si>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</si>
  <si>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</si>
  <si>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</si>
  <si>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</si>
  <si>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</si>
  <si>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</si>
  <si>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</si>
  <si>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</si>
  <si>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</si>
  <si>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</si>
  <si>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</si>
  <si>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</si>
  <si>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</si>
  <si>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</si>
  <si>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</si>
  <si>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</si>
  <si>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</si>
  <si>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</si>
  <si>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</si>
  <si>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</si>
  <si>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</si>
  <si>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</si>
  <si>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</si>
  <si>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</si>
  <si>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</si>
  <si>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</si>
  <si>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</si>
  <si>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</si>
  <si>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</si>
  <si>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</si>
  <si>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</si>
  <si>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</si>
  <si>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</si>
  <si>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</si>
  <si>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</si>
  <si>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</si>
  <si>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</si>
  <si>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</si>
  <si>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</si>
  <si>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</si>
  <si>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</si>
  <si>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</si>
  <si>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</si>
  <si>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</si>
  <si>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</si>
  <si>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</si>
  <si>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</si>
  <si>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</si>
  <si>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</si>
  <si>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</si>
  <si>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</si>
  <si>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</si>
  <si>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</si>
  <si>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</si>
  <si>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</si>
  <si>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</si>
  <si>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</si>
  <si>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</si>
  <si>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</si>
  <si>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</si>
  <si>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</si>
  <si>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</si>
  <si>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</si>
  <si>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</si>
  <si>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</si>
  <si>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</si>
  <si>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</si>
  <si>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</si>
  <si>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</si>
  <si>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</si>
  <si>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</si>
  <si>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</si>
  <si>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</si>
  <si>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</si>
  <si>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</si>
  <si>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</si>
  <si>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</si>
  <si>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</si>
  <si>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</si>
  <si>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</si>
  <si>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</si>
  <si>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</si>
  <si>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</si>
  <si>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</si>
  <si>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</si>
  <si>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</si>
  <si>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</si>
  <si>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</si>
  <si>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</si>
  <si>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</si>
  <si>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</si>
  <si>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</si>
  <si>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</si>
  <si>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</si>
  <si>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</si>
  <si>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</si>
  <si>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</si>
  <si>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</si>
  <si>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</si>
  <si>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</si>
  <si>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</si>
  <si>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</si>
  <si>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</si>
  <si>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</si>
  <si>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</si>
  <si>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</si>
  <si>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</si>
  <si>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</si>
  <si>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</si>
  <si>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</si>
  <si>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</si>
  <si>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</si>
  <si>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</si>
  <si>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</si>
  <si>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</si>
  <si>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</si>
  <si>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</si>
  <si>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</si>
  <si>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</si>
  <si>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</si>
  <si>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</si>
  <si>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</si>
  <si>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</si>
  <si>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</si>
  <si>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</si>
  <si>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</si>
  <si>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</si>
  <si>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</si>
  <si>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</si>
  <si>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</si>
  <si>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</si>
  <si>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</si>
  <si>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</si>
  <si>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</si>
  <si>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</si>
  <si>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</si>
  <si>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</si>
  <si>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</si>
  <si>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</si>
  <si>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</si>
  <si>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</si>
  <si>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</si>
  <si>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</si>
  <si>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</si>
  <si>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</si>
  <si>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</si>
  <si>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</si>
  <si>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</si>
  <si>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</si>
  <si>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</si>
  <si>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</si>
  <si>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</si>
  <si>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</si>
  <si>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</si>
  <si>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</si>
  <si>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</si>
  <si>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</si>
  <si>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</si>
  <si>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</si>
  <si>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</si>
  <si>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</si>
  <si>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</si>
  <si>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</si>
  <si>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</si>
  <si>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</si>
  <si>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</si>
  <si>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</si>
  <si>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</si>
  <si>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</si>
  <si>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</si>
  <si>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</si>
  <si>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</si>
  <si>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</si>
  <si>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</si>
  <si>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</si>
  <si>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</si>
  <si>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</si>
  <si>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</si>
  <si>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</si>
  <si>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</si>
  <si>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</si>
  <si>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</si>
  <si>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</si>
  <si>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</si>
  <si>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</si>
  <si>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</si>
  <si>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</si>
  <si>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</si>
  <si>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</si>
  <si>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</si>
  <si>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</si>
  <si>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</si>
  <si>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</si>
  <si>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</si>
  <si>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</si>
  <si>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</si>
  <si>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</si>
  <si>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</si>
  <si>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</si>
  <si>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</si>
  <si>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</si>
  <si>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</si>
  <si>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</si>
  <si>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</si>
  <si>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</si>
  <si>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</si>
  <si>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</si>
  <si>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</si>
  <si>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</si>
  <si>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</si>
  <si>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</si>
  <si>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</si>
  <si>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</si>
  <si>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</si>
  <si>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</si>
  <si>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</si>
  <si>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</si>
  <si>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</si>
  <si>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</si>
  <si>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</si>
  <si>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</si>
  <si>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</si>
  <si>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</si>
  <si>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</si>
  <si>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</si>
  <si>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</si>
  <si>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</si>
  <si>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</si>
  <si>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</si>
  <si>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</si>
  <si>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</si>
  <si>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</si>
  <si>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</si>
  <si>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</si>
  <si>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</si>
  <si>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</si>
  <si>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</si>
  <si>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</si>
  <si>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</si>
  <si>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</si>
  <si>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</si>
  <si>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</si>
  <si>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</si>
  <si>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</si>
  <si>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</si>
  <si>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</si>
  <si>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</si>
  <si>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</si>
  <si>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</si>
  <si>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</si>
  <si>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</si>
  <si>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</si>
  <si>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</si>
  <si>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</si>
  <si>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</si>
  <si>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</si>
  <si>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</si>
  <si>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</si>
  <si>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</si>
  <si>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</si>
  <si>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</si>
  <si>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</si>
  <si>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</si>
  <si>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</si>
  <si>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</si>
  <si>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</si>
  <si>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</si>
  <si>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</si>
  <si>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</si>
  <si>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</si>
  <si>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</si>
  <si>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</si>
  <si>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</si>
  <si>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</si>
  <si>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</si>
  <si>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</si>
  <si>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</si>
  <si>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</si>
  <si>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</si>
  <si>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</si>
  <si>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</si>
  <si>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</si>
  <si>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</si>
  <si>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</si>
  <si>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</si>
  <si>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</si>
  <si>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</si>
  <si>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</si>
  <si>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</si>
  <si>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</si>
  <si>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</si>
  <si>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</si>
  <si>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</si>
  <si>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</si>
  <si>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</si>
  <si>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</si>
  <si>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</si>
  <si>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</si>
  <si>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</si>
  <si>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</si>
  <si>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</si>
  <si>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</si>
  <si>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</si>
  <si>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</si>
  <si>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</si>
  <si>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</si>
  <si>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</si>
  <si>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</si>
  <si>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</si>
  <si>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</si>
  <si>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</si>
  <si>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</si>
  <si>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</si>
  <si>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</si>
  <si>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</si>
  <si>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</si>
  <si>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</si>
  <si>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</si>
  <si>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</si>
  <si>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</si>
  <si>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</si>
  <si>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</si>
  <si>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</si>
  <si>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</si>
  <si>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</si>
  <si>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</si>
  <si>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</si>
  <si>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</si>
  <si>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</si>
  <si>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</si>
  <si>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</si>
  <si>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</si>
  <si>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</si>
  <si>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</si>
  <si>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</si>
  <si>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</si>
  <si>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</si>
  <si>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</si>
  <si>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</si>
  <si>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</si>
  <si>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</si>
  <si>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</si>
  <si>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</si>
  <si>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</si>
  <si>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</si>
  <si>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</si>
  <si>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</si>
  <si>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</si>
  <si>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</si>
  <si>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</si>
  <si>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</si>
  <si>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</si>
  <si>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</si>
  <si>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</si>
  <si>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</si>
  <si>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</si>
  <si>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</si>
  <si>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</si>
  <si>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</si>
  <si>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</si>
  <si>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</si>
  <si>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</si>
  <si>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</si>
  <si>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</si>
  <si>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</si>
  <si>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</si>
  <si>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</si>
  <si>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</si>
  <si>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</si>
  <si>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</si>
  <si>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</si>
  <si>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</si>
  <si>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</si>
  <si>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</si>
  <si>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</si>
  <si>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</si>
  <si>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</si>
  <si>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</si>
  <si>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</si>
  <si>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</si>
  <si>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</si>
  <si>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</si>
  <si>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</si>
  <si>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</si>
  <si>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</si>
  <si>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</si>
  <si>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</si>
  <si>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</si>
  <si>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</si>
  <si>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</si>
  <si>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</si>
  <si>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</si>
  <si>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</si>
  <si>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</si>
  <si>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</si>
  <si>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</si>
  <si>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</si>
  <si>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</si>
  <si>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</si>
  <si>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</si>
  <si>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</si>
  <si>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</si>
  <si>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</si>
  <si>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</si>
  <si>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</si>
  <si>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</si>
  <si>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</si>
  <si>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</si>
  <si>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</si>
  <si>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</si>
  <si>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</si>
  <si>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</si>
  <si>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</si>
  <si>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</si>
  <si>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</si>
  <si>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</si>
  <si>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</si>
  <si>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</si>
  <si>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</si>
  <si>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</si>
  <si>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</si>
  <si>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</si>
  <si>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</si>
  <si>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</si>
  <si>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</si>
  <si>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</si>
  <si>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</si>
  <si>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</si>
  <si>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</si>
  <si>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</si>
  <si>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</si>
  <si>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</si>
  <si>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</si>
  <si>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</si>
  <si>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</si>
  <si>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</si>
  <si>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</si>
  <si>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</si>
  <si>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</si>
  <si>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</si>
  <si>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</si>
  <si>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</si>
  <si>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</si>
  <si>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</si>
  <si>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</si>
  <si>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</si>
  <si>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</si>
  <si>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</si>
  <si>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</si>
  <si>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</si>
  <si>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</si>
  <si>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</si>
  <si>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</si>
  <si>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</si>
  <si>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</si>
  <si>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</si>
  <si>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</si>
  <si>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</si>
  <si>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</si>
  <si>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</si>
  <si>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</si>
  <si>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</si>
  <si>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</si>
  <si>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</si>
  <si>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</si>
  <si>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</si>
  <si>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</si>
  <si>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</si>
  <si>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</si>
  <si>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</si>
  <si>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</si>
  <si>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</si>
  <si>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</si>
  <si>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</si>
  <si>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</si>
  <si>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</si>
  <si>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</si>
  <si>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</si>
  <si>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</si>
  <si>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</si>
  <si>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</si>
  <si>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</si>
  <si>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</si>
  <si>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</si>
  <si>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</si>
  <si>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</si>
  <si>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</si>
  <si>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</si>
  <si>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</si>
  <si>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</si>
  <si>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</si>
  <si>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</si>
  <si>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</si>
  <si>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</si>
  <si>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</si>
  <si>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</si>
  <si>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</si>
  <si>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</si>
  <si>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</si>
  <si>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</si>
  <si>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</si>
  <si>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</si>
  <si>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</si>
  <si>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</si>
  <si>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</si>
  <si>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</si>
  <si>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</si>
  <si>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</si>
  <si>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</si>
  <si>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</si>
  <si>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</si>
  <si>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</si>
  <si>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</si>
  <si>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</si>
  <si>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</si>
  <si>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</si>
  <si>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</si>
  <si>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</si>
  <si>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</si>
  <si>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</si>
  <si>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</si>
  <si>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</si>
  <si>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</si>
  <si>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</si>
  <si>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</si>
  <si>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</si>
  <si>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</si>
  <si>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</si>
  <si>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</si>
  <si>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</si>
  <si>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</si>
  <si>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</si>
  <si>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</si>
  <si>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</si>
  <si>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</si>
  <si>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</si>
  <si>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</si>
  <si>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</si>
  <si>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</si>
  <si>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</si>
  <si>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</si>
  <si>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</si>
  <si>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</si>
  <si>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</si>
  <si>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</si>
  <si>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</si>
  <si>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</si>
  <si>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</si>
  <si>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</si>
  <si>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</si>
  <si>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</si>
  <si>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</si>
  <si>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</si>
  <si>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</si>
  <si>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</si>
  <si>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</si>
  <si>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</si>
  <si>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</si>
  <si>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</si>
  <si>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</si>
  <si>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</si>
  <si>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</si>
  <si>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</si>
  <si>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</si>
  <si>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</si>
  <si>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</si>
  <si>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</si>
  <si>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</si>
  <si>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</si>
  <si>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</si>
  <si>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</si>
  <si>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</si>
  <si>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</si>
  <si>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</si>
  <si>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</si>
  <si>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</si>
  <si>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</si>
  <si>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</si>
  <si>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</si>
  <si>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</si>
  <si>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</si>
  <si>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</si>
  <si>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</si>
  <si>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</si>
  <si>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</si>
  <si>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</si>
  <si>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</si>
  <si>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</si>
  <si>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</si>
  <si>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</si>
  <si>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</si>
  <si>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</si>
  <si>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</si>
  <si>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</si>
  <si>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</si>
  <si>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</si>
  <si>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</si>
  <si>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</si>
  <si>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</si>
  <si>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</si>
  <si>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</si>
  <si>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</si>
  <si>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</si>
  <si>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</si>
  <si>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</si>
  <si>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</si>
  <si>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</si>
  <si>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</si>
  <si>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</si>
  <si>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</si>
  <si>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</si>
  <si>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</si>
  <si>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</si>
  <si>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</si>
  <si>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</si>
  <si>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</si>
  <si>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</si>
  <si>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</si>
  <si>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</si>
  <si>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</si>
  <si>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</si>
  <si>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</si>
  <si>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</si>
  <si>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</si>
  <si>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</si>
  <si>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</si>
  <si>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</si>
  <si>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</si>
  <si>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</si>
  <si>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</si>
  <si>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</si>
  <si>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</si>
  <si>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</si>
  <si>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</si>
  <si>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</si>
  <si>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</si>
  <si>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</si>
  <si>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</si>
  <si>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</si>
  <si>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</si>
  <si>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</si>
  <si>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</si>
  <si>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</si>
  <si>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</si>
  <si>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</si>
  <si>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</si>
  <si>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</si>
  <si>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</si>
  <si>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</si>
  <si>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</si>
  <si>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</si>
  <si>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</si>
  <si>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</si>
  <si>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</si>
  <si>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</si>
  <si>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</si>
  <si>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</si>
  <si>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</si>
  <si>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</si>
  <si>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</si>
  <si>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</si>
  <si>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</si>
  <si>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</si>
  <si>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</si>
  <si>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</si>
  <si>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</si>
  <si>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</si>
  <si>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</si>
  <si>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</si>
  <si>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</si>
  <si>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</si>
  <si>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</si>
  <si>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</si>
  <si>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</si>
  <si>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</si>
  <si>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</si>
  <si>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</si>
  <si>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</si>
  <si>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</si>
  <si>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</si>
  <si>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</si>
  <si>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</si>
  <si>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</si>
  <si>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</si>
  <si>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</si>
  <si>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</si>
  <si>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</si>
  <si>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</si>
  <si>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</si>
  <si>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</si>
  <si>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</si>
  <si>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</si>
  <si>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</si>
  <si>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</si>
  <si>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</si>
  <si>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</si>
  <si>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</si>
  <si>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</si>
  <si>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</si>
  <si>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</si>
  <si>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</si>
  <si>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</si>
  <si>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</si>
  <si>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</si>
  <si>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</si>
  <si>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</si>
  <si>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</si>
  <si>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</si>
  <si>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</si>
  <si>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</si>
  <si>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</si>
  <si>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</si>
  <si>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</si>
  <si>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</si>
  <si>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</si>
  <si>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</si>
  <si>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</si>
  <si>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</si>
  <si>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</si>
  <si>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</si>
  <si>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</si>
  <si>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</si>
  <si>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</si>
  <si>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</si>
  <si>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</si>
  <si>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</si>
  <si>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</si>
  <si>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</si>
  <si>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</si>
  <si>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</si>
  <si>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</si>
  <si>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</si>
  <si>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</si>
  <si>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</si>
  <si>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</si>
  <si>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</si>
  <si>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</si>
  <si>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</si>
  <si>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</si>
  <si>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</si>
  <si>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</si>
  <si>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</si>
  <si>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</si>
  <si>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</si>
  <si>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</si>
  <si>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</si>
  <si>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</si>
  <si>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</si>
  <si>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</si>
  <si>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</si>
  <si>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</si>
  <si>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</si>
  <si>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</si>
  <si>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</si>
  <si>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</si>
  <si>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</si>
  <si>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</si>
  <si>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</si>
  <si>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</si>
  <si>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</si>
  <si>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</si>
  <si>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</si>
  <si>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</si>
  <si>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</si>
  <si>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</si>
  <si>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</si>
  <si>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</si>
  <si>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</si>
  <si>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</si>
  <si>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</si>
  <si>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</si>
  <si>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</si>
  <si>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</si>
  <si>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</si>
  <si>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</si>
  <si>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</si>
  <si>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</si>
  <si>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</si>
  <si>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</si>
  <si>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</si>
  <si>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</si>
  <si>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</si>
  <si>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</si>
  <si>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</si>
  <si>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</si>
  <si>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</si>
  <si>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</si>
  <si>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</si>
  <si>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</si>
  <si>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</si>
  <si>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</si>
  <si>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</si>
  <si>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</si>
  <si>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</si>
  <si>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</si>
  <si>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</si>
  <si>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</si>
  <si>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</si>
  <si>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</si>
  <si>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</si>
  <si>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</si>
  <si>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</si>
  <si>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</si>
  <si>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</si>
  <si>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</si>
  <si>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</si>
  <si>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</si>
  <si>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</si>
  <si>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</si>
  <si>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</si>
  <si>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</si>
  <si>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</si>
  <si>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</si>
  <si>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</si>
  <si>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</si>
  <si>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</si>
  <si>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</si>
  <si>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</si>
  <si>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</si>
  <si>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</si>
  <si>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</si>
  <si>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</si>
  <si>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</si>
  <si>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</si>
  <si>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</si>
  <si>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</si>
  <si>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</si>
  <si>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</si>
  <si>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</si>
  <si>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</si>
  <si>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</si>
  <si>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</si>
  <si>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</si>
  <si>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</si>
  <si>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</si>
  <si>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</si>
  <si>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</si>
  <si>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</si>
  <si>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</si>
  <si>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</si>
  <si>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</si>
  <si>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</si>
  <si>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</si>
  <si>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</si>
  <si>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</si>
  <si>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</si>
  <si>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</si>
  <si>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</si>
  <si>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</si>
  <si>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</si>
  <si>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</si>
  <si>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</si>
  <si>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</si>
  <si>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</si>
  <si>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</si>
  <si>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</si>
  <si>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</si>
  <si>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</si>
  <si>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</si>
  <si>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</si>
  <si>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</si>
  <si>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</si>
  <si>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</si>
  <si>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</si>
  <si>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</si>
  <si>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</si>
  <si>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</si>
  <si>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</si>
  <si>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</si>
  <si>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</si>
  <si>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</si>
  <si>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</si>
  <si>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</si>
  <si>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</si>
  <si>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</si>
  <si>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</si>
  <si>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</si>
  <si>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</si>
  <si>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</si>
  <si>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</si>
  <si>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</si>
  <si>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</si>
  <si>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</si>
  <si>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</si>
  <si>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</si>
  <si>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</si>
  <si>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</si>
  <si>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</si>
  <si>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</si>
  <si>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</si>
  <si>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</si>
  <si>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</si>
  <si>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</si>
  <si>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</si>
  <si>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</si>
  <si>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</si>
  <si>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</si>
  <si>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</si>
  <si>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</si>
  <si>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</si>
  <si>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</si>
  <si>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</si>
  <si>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</si>
  <si>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</si>
  <si>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</si>
  <si>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</si>
  <si>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</si>
  <si>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</si>
  <si>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</si>
  <si>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</si>
  <si>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</si>
  <si>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</si>
  <si>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</si>
  <si>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</si>
  <si>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</si>
  <si>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</si>
  <si>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</si>
  <si>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</si>
  <si>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</si>
  <si>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</si>
  <si>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</si>
  <si>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</si>
  <si>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</si>
  <si>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</si>
  <si>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</si>
  <si>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</si>
  <si>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</si>
  <si>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</si>
  <si>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</si>
  <si>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</si>
  <si>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</si>
  <si>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</si>
  <si>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</si>
  <si>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</si>
  <si>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</si>
  <si>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</si>
  <si>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</si>
  <si>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</si>
  <si>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</si>
  <si>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</si>
  <si>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</si>
  <si>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</si>
  <si>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</si>
  <si>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</si>
  <si>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</si>
  <si>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</si>
  <si>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</si>
  <si>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</si>
  <si>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</si>
  <si>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</si>
  <si>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</si>
  <si>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</si>
  <si>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</si>
  <si>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</si>
  <si>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</si>
  <si>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</si>
  <si>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</si>
  <si>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</si>
  <si>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</si>
  <si>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</si>
  <si>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</si>
  <si>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</si>
  <si>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</si>
  <si>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</si>
  <si>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</si>
  <si>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</si>
  <si>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</si>
  <si>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</si>
  <si>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</si>
  <si>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</si>
  <si>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</si>
  <si>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</si>
  <si>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</si>
  <si>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</si>
  <si>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</si>
  <si>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</si>
  <si>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</si>
  <si>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</si>
  <si>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</si>
  <si>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</si>
  <si>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</si>
  <si>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</si>
  <si>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</si>
  <si>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</si>
  <si>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</si>
  <si>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</si>
  <si>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</si>
  <si>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</si>
  <si>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</si>
  <si>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</si>
  <si>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</si>
  <si>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</si>
  <si>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</si>
  <si>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</si>
  <si>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</si>
  <si>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</si>
  <si>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</si>
  <si>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</si>
  <si>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</si>
  <si>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</si>
  <si>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</si>
  <si>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</si>
  <si>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</si>
  <si>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</si>
  <si>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</si>
  <si>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</si>
  <si>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</si>
  <si>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</si>
  <si>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</si>
  <si>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</si>
  <si>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</si>
  <si>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</si>
  <si>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</si>
  <si>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</si>
  <si>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</si>
  <si>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</si>
  <si>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</si>
  <si>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</si>
  <si>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</si>
  <si>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</si>
  <si>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</si>
  <si>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</si>
  <si>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</si>
  <si>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</si>
  <si>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</si>
  <si>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</si>
  <si>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</si>
  <si>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</si>
  <si>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</si>
  <si>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</si>
  <si>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</si>
  <si>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</si>
  <si>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</si>
  <si>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</si>
  <si>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</si>
  <si>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</si>
  <si>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</si>
  <si>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</si>
  <si>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</si>
  <si>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</si>
  <si>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</si>
  <si>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</si>
  <si>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</si>
  <si>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</si>
  <si>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</si>
  <si>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</si>
  <si>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</si>
  <si>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</si>
  <si>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</si>
  <si>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</si>
  <si>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</si>
  <si>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</si>
  <si>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</si>
  <si>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</si>
  <si>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</si>
  <si>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</si>
  <si>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</si>
  <si>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</si>
  <si>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</si>
  <si>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</si>
  <si>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</si>
  <si>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</si>
  <si>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</si>
  <si>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</si>
  <si>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</si>
  <si>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</si>
  <si>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</si>
  <si>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</si>
  <si>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</si>
  <si>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</si>
  <si>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</si>
  <si>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</si>
  <si>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</si>
  <si>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</si>
  <si>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</si>
  <si>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</si>
  <si>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</si>
  <si>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</si>
  <si>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</si>
  <si>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</si>
  <si>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</si>
  <si>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</si>
  <si>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</si>
  <si>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</si>
  <si>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</si>
  <si>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</si>
  <si>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</si>
  <si>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</si>
  <si>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</si>
  <si>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</si>
  <si>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</si>
  <si>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</si>
  <si>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</si>
  <si>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</si>
  <si>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</si>
  <si>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</si>
  <si>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</si>
  <si>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</si>
  <si>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</si>
  <si>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</si>
  <si>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</si>
  <si>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</si>
  <si>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</si>
  <si>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</si>
  <si>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</si>
  <si>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</si>
  <si>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</si>
  <si>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</si>
  <si>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</si>
  <si>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</si>
  <si>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</si>
  <si>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</si>
  <si>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</si>
  <si>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</si>
  <si>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</si>
  <si>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</si>
  <si>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</si>
  <si>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</si>
  <si>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</si>
  <si>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</si>
  <si>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</si>
  <si>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</si>
  <si>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</si>
  <si>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</si>
  <si>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</si>
  <si>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</si>
  <si>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</si>
  <si>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</si>
  <si>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</si>
  <si>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</si>
  <si>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</si>
  <si>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</si>
  <si>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</si>
  <si>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</si>
  <si>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</si>
  <si>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</si>
  <si>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</si>
  <si>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</si>
  <si>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</si>
  <si>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</si>
  <si>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</si>
  <si>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</si>
  <si>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</si>
  <si>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</si>
  <si>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</si>
  <si>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</si>
  <si>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</si>
  <si>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</si>
  <si>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</si>
  <si>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</si>
  <si>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</si>
  <si>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</si>
  <si>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</si>
  <si>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</si>
  <si>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</si>
  <si>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</si>
  <si>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</si>
  <si>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</si>
  <si>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</si>
  <si>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</si>
  <si>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</si>
  <si>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</si>
  <si>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</si>
  <si>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</si>
  <si>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</si>
  <si>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</si>
  <si>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</si>
  <si>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</si>
  <si>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</si>
  <si>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</si>
  <si>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</si>
  <si>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</si>
  <si>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</si>
  <si>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</si>
  <si>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</si>
  <si>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</si>
  <si>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</si>
  <si>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</si>
  <si>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</si>
  <si>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</si>
  <si>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</si>
  <si>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</si>
  <si>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</si>
  <si>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</si>
  <si>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</si>
  <si>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</si>
  <si>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</si>
  <si>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</si>
  <si>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</si>
  <si>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</si>
  <si>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</si>
  <si>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</si>
  <si>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</si>
  <si>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</si>
  <si>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</si>
  <si>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</si>
  <si>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</si>
  <si>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</si>
  <si>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</si>
  <si>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</si>
  <si>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</si>
  <si>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</si>
  <si>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</si>
  <si>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</si>
  <si>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</si>
  <si>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</si>
  <si>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</si>
  <si>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</si>
  <si>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</si>
  <si>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</si>
  <si>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</si>
  <si>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</si>
  <si>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</si>
  <si>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</si>
  <si>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</si>
  <si>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</si>
  <si>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</si>
  <si>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</si>
  <si>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</si>
  <si>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</si>
  <si>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</si>
  <si>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</si>
  <si>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</si>
  <si>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</si>
  <si>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</si>
  <si>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</si>
  <si>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</si>
  <si>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</si>
  <si>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</si>
  <si>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</si>
  <si>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</si>
  <si>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</si>
  <si>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</si>
  <si>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</si>
  <si>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</si>
  <si>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</si>
  <si>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</si>
  <si>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</si>
  <si>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</si>
  <si>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</si>
  <si>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</si>
  <si>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</si>
  <si>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</si>
  <si>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</si>
  <si>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</si>
  <si>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</si>
  <si>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</si>
  <si>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</si>
  <si>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</si>
  <si>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</si>
  <si>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</si>
  <si>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</si>
  <si>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</si>
  <si>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</si>
  <si>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</si>
  <si>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</si>
  <si>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</si>
  <si>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</si>
  <si>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</si>
  <si>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</si>
  <si>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</si>
  <si>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</si>
  <si>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</si>
  <si>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</si>
  <si>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</si>
  <si>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</si>
  <si>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</si>
  <si>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</si>
  <si>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</si>
  <si>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</si>
  <si>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</si>
  <si>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</si>
  <si>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</si>
  <si>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</si>
  <si>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</si>
  <si>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</si>
  <si>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</si>
  <si>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</si>
  <si>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</si>
  <si>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</si>
  <si>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</si>
  <si>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</si>
  <si>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</si>
  <si>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</si>
  <si>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</si>
  <si>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</si>
  <si>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</si>
  <si>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</si>
  <si>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</si>
  <si>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</si>
  <si>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</si>
  <si>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</si>
  <si>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</si>
  <si>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</si>
  <si>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</si>
  <si>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</si>
  <si>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</si>
  <si>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</si>
  <si>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</si>
  <si>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</si>
  <si>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</si>
  <si>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</si>
  <si>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</si>
  <si>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</si>
  <si>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</si>
  <si>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</si>
  <si>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</si>
  <si>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</si>
  <si>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</si>
  <si>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</si>
  <si>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</si>
  <si>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</si>
  <si>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</si>
  <si>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</si>
  <si>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</si>
  <si>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</si>
  <si>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</si>
  <si>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</si>
  <si>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</si>
  <si>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</si>
  <si>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</si>
  <si>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</si>
  <si>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</si>
  <si>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</si>
  <si>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</si>
  <si>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</si>
  <si>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</si>
  <si>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</si>
  <si>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</si>
  <si>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</si>
  <si>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</si>
  <si>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</si>
  <si>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</si>
  <si>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</si>
  <si>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</si>
  <si>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</si>
  <si>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</si>
  <si>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</si>
  <si>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</si>
  <si>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</si>
  <si>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</si>
  <si>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</si>
  <si>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</si>
  <si>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</si>
  <si>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</si>
  <si>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</si>
  <si>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</si>
  <si>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</si>
  <si>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</si>
  <si>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</si>
  <si>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</si>
  <si>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</si>
  <si>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</si>
  <si>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</si>
  <si>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</si>
  <si>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</si>
  <si>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</si>
  <si>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</si>
  <si>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</si>
  <si>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</si>
  <si>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</si>
  <si>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</si>
  <si>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</si>
  <si>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</si>
  <si>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</si>
  <si>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</si>
  <si>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</si>
  <si>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</si>
  <si>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</si>
  <si>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</si>
  <si>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</si>
  <si>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</si>
  <si>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</si>
  <si>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</si>
  <si>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</si>
  <si>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</si>
  <si>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</si>
  <si>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</si>
  <si>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</si>
  <si>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</si>
  <si>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</si>
  <si>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</si>
  <si>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</si>
  <si>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</si>
  <si>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</si>
  <si>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</si>
  <si>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</si>
  <si>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</si>
  <si>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</si>
  <si>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</si>
  <si>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</si>
  <si>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</si>
  <si>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</si>
  <si>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</si>
  <si>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</si>
  <si>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</si>
  <si>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</si>
  <si>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</si>
  <si>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</si>
  <si>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</si>
  <si>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</si>
  <si>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</si>
  <si>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</si>
  <si>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</si>
  <si>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</si>
  <si>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</si>
  <si>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</si>
  <si>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</si>
  <si>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</si>
  <si>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</si>
  <si>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</si>
  <si>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</si>
  <si>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</si>
  <si>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</si>
  <si>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</si>
  <si>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</si>
  <si>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</si>
  <si>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</si>
  <si>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</si>
  <si>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</si>
  <si>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</si>
  <si>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</si>
  <si>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</si>
  <si>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</si>
  <si>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</si>
  <si>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</si>
  <si>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</si>
  <si>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</si>
  <si>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</si>
  <si>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</si>
  <si>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</si>
  <si>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</si>
  <si>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</si>
  <si>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</si>
  <si>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</si>
  <si>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</si>
  <si>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</si>
  <si>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</si>
  <si>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</si>
  <si>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</si>
  <si>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</si>
  <si>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</si>
  <si>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</si>
  <si>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</si>
  <si>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</si>
  <si>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</si>
  <si>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</si>
  <si>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</si>
  <si>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</si>
  <si>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</si>
  <si>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</si>
  <si>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</si>
  <si>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</si>
  <si>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</si>
  <si>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</si>
  <si>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</si>
  <si>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</si>
  <si>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</si>
  <si>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</si>
  <si>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</si>
  <si>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</si>
  <si>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</si>
  <si>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</si>
  <si>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</si>
  <si>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</si>
  <si>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</si>
  <si>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</si>
  <si>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</si>
  <si>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</si>
  <si>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</si>
  <si>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</si>
  <si>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</si>
  <si>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</si>
  <si>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</si>
  <si>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</si>
  <si>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</si>
  <si>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</si>
  <si>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</si>
  <si>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</si>
  <si>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</si>
  <si>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</si>
  <si>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</si>
  <si>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</si>
  <si>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</si>
  <si>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</si>
  <si>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</si>
  <si>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</si>
  <si>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</si>
  <si>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</si>
  <si>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</si>
  <si>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</si>
  <si>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</si>
  <si>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</si>
  <si>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</si>
  <si>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</si>
  <si>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</si>
  <si>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</si>
  <si>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</si>
  <si>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</si>
  <si>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</si>
  <si>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</si>
  <si>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</si>
  <si>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</si>
  <si>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</si>
  <si>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</si>
  <si>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</si>
  <si>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</si>
  <si>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</si>
  <si>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</si>
  <si>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</si>
  <si>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</si>
  <si>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</si>
  <si>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</si>
  <si>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</si>
  <si>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</si>
  <si>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</si>
  <si>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</si>
  <si>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</si>
  <si>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</si>
  <si>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</si>
  <si>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</si>
  <si>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</si>
  <si>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</si>
  <si>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</si>
  <si>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</si>
  <si>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</si>
  <si>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</si>
  <si>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</si>
  <si>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</si>
  <si>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</si>
  <si>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</si>
  <si>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</si>
  <si>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</si>
  <si>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</si>
  <si>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</si>
  <si>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</si>
  <si>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</si>
  <si>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</si>
  <si>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</si>
  <si>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</si>
  <si>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</si>
  <si>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</si>
  <si>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</si>
  <si>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</si>
  <si>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</si>
  <si>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</si>
  <si>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</si>
  <si>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</si>
  <si>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</si>
  <si>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</si>
  <si>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</si>
  <si>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</si>
  <si>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</si>
  <si>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</si>
  <si>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</si>
  <si>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</si>
  <si>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</si>
  <si>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</si>
  <si>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</si>
  <si>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</si>
  <si>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</si>
  <si>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</si>
  <si>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</si>
  <si>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</si>
  <si>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</si>
  <si>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</si>
  <si>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</si>
  <si>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</si>
  <si>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</si>
  <si>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</si>
  <si>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</si>
  <si>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</si>
  <si>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</si>
  <si>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</si>
  <si>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</si>
  <si>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</si>
  <si>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</si>
  <si>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</si>
  <si>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</si>
  <si>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</si>
  <si>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</si>
  <si>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</si>
  <si>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</si>
  <si>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</si>
  <si>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</si>
  <si>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</si>
  <si>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</si>
  <si>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</si>
  <si>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</si>
  <si>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</si>
  <si>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</si>
  <si>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</si>
  <si>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</si>
  <si>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</si>
  <si>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</si>
  <si>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</si>
  <si>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</si>
  <si>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</si>
  <si>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</si>
  <si>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</si>
  <si>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</si>
  <si>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</si>
  <si>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</si>
  <si>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</si>
  <si>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</si>
  <si>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</si>
  <si>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</si>
  <si>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</si>
  <si>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</si>
  <si>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</si>
  <si>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</si>
  <si>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</si>
  <si>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</si>
  <si>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</si>
  <si>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</si>
  <si>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</si>
  <si>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</si>
  <si>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</si>
  <si>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</si>
  <si>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</si>
  <si>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</si>
  <si>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</si>
  <si>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</si>
  <si>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</si>
  <si>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</si>
  <si>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</si>
  <si>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</si>
  <si>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</si>
  <si>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</si>
  <si>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</si>
  <si>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</si>
  <si>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</si>
  <si>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</si>
  <si>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</si>
  <si>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</si>
  <si>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</si>
  <si>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</si>
  <si>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</si>
  <si>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</si>
  <si>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</si>
  <si>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</si>
  <si>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</si>
  <si>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</si>
  <si>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</si>
  <si>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</si>
  <si>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</si>
  <si>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</si>
  <si>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</si>
  <si>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</si>
  <si>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</si>
  <si>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</si>
  <si>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</si>
  <si>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</si>
  <si>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</si>
  <si>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</si>
  <si>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</si>
  <si>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</si>
  <si>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</si>
  <si>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</si>
  <si>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</si>
  <si>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</si>
  <si>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</si>
  <si>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</si>
  <si>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</si>
  <si>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</si>
  <si>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</si>
  <si>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</si>
  <si>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</si>
  <si>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</si>
  <si>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</si>
  <si>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</si>
  <si>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</si>
  <si>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</si>
  <si>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</si>
  <si>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</si>
  <si>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</si>
  <si>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</si>
  <si>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</si>
  <si>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</si>
  <si>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</si>
  <si>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</si>
  <si>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</si>
  <si>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</si>
  <si>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</si>
  <si>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</si>
  <si>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</si>
  <si>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</si>
  <si>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</si>
  <si>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</si>
  <si>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</si>
  <si>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</si>
  <si>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</si>
  <si>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</si>
  <si>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</si>
  <si>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</si>
  <si>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</si>
  <si>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</si>
  <si>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</si>
  <si>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</si>
  <si>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</si>
  <si>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</si>
  <si>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</si>
  <si>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</si>
  <si>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</si>
  <si>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</si>
  <si>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</si>
  <si>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</si>
  <si>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</si>
  <si>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</si>
  <si>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</si>
  <si>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</si>
  <si>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</si>
  <si>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</si>
  <si>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</si>
  <si>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</si>
  <si>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</si>
  <si>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</si>
  <si>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</si>
  <si>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</si>
  <si>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</si>
  <si>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</si>
  <si>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</si>
  <si>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</si>
  <si>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</si>
  <si>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</si>
  <si>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</si>
  <si>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</si>
  <si>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</si>
  <si>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</si>
  <si>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</si>
  <si>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</si>
  <si>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</si>
  <si>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</si>
  <si>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</si>
  <si>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</si>
  <si>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</si>
  <si>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</si>
  <si>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</si>
  <si>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</si>
  <si>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</si>
  <si>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</si>
  <si>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</si>
  <si>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</si>
  <si>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</si>
  <si>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</si>
  <si>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</si>
  <si>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</si>
  <si>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</si>
  <si>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</si>
  <si>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</si>
  <si>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</si>
  <si>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</si>
  <si>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</si>
  <si>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</si>
  <si>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</si>
  <si>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</si>
  <si>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</si>
  <si>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</si>
  <si>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</si>
  <si>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</si>
  <si>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</si>
  <si>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</si>
  <si>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</si>
  <si>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</si>
  <si>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</si>
  <si>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</si>
  <si>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</si>
  <si>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</si>
  <si>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</si>
  <si>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</si>
  <si>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</si>
  <si>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</si>
  <si>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</si>
  <si>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</si>
  <si>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</si>
  <si>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</si>
  <si>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</si>
  <si>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</si>
  <si>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</si>
  <si>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</si>
  <si>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</si>
  <si>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</si>
  <si>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</si>
  <si>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</si>
  <si>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</si>
  <si>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</si>
  <si>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</si>
  <si>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</si>
  <si>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</si>
  <si>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</si>
  <si>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</si>
  <si>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</si>
  <si>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</si>
  <si>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</si>
  <si>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</si>
  <si>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</si>
  <si>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</si>
  <si>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</si>
  <si>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</si>
  <si>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</si>
  <si>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</si>
  <si>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</si>
  <si>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</si>
  <si>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</si>
  <si>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</si>
  <si>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</si>
  <si>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</si>
  <si>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</si>
  <si>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</si>
  <si>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</si>
  <si>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</si>
  <si>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</si>
  <si>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</si>
  <si>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</si>
  <si>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</si>
  <si>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</si>
  <si>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</si>
  <si>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</si>
  <si>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</si>
  <si>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</si>
  <si>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</si>
  <si>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</si>
  <si>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</si>
  <si>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</si>
  <si>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</si>
  <si>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</si>
  <si>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</si>
  <si>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</si>
  <si>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</si>
  <si>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</si>
  <si>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</si>
  <si>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</si>
  <si>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</si>
  <si>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</si>
  <si>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</si>
  <si>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</si>
  <si>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</si>
  <si>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</si>
  <si>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</si>
  <si>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</si>
  <si>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</si>
  <si>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</si>
  <si>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</si>
  <si>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</si>
  <si>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</si>
  <si>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</si>
  <si>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</si>
  <si>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</si>
  <si>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</si>
  <si>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</si>
  <si>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</si>
  <si>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</si>
  <si>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</si>
  <si>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</si>
  <si>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</si>
  <si>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</si>
  <si>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</si>
  <si>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</si>
  <si>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</si>
  <si>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</si>
  <si>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</si>
  <si>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</si>
  <si>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</si>
  <si>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</si>
  <si>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</si>
  <si>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</si>
  <si>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</si>
  <si>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</si>
  <si>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</si>
  <si>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</si>
  <si>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</si>
  <si>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</si>
  <si>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</si>
  <si>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</si>
  <si>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</si>
  <si>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</si>
  <si>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</si>
  <si>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</si>
  <si>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</si>
  <si>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</si>
  <si>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</si>
  <si>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</si>
  <si>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</si>
  <si>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</si>
  <si>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</si>
  <si>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</si>
  <si>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</si>
  <si>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</si>
  <si>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</si>
  <si>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</si>
  <si>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</si>
  <si>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</si>
  <si>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</si>
  <si>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</si>
  <si>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</si>
  <si>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</si>
  <si>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</si>
  <si>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</si>
  <si>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</si>
  <si>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</si>
  <si>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</si>
  <si>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</si>
  <si>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</si>
  <si>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</si>
  <si>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</si>
  <si>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</si>
  <si>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</si>
  <si>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</si>
  <si>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</si>
  <si>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</si>
  <si>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</si>
  <si>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</si>
  <si>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</si>
  <si>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</si>
  <si>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</si>
  <si>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</si>
  <si>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</si>
  <si>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</si>
  <si>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</si>
  <si>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</si>
  <si>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</si>
  <si>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</si>
  <si>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</si>
  <si>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</si>
  <si>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</si>
  <si>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</si>
  <si>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</si>
  <si>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</si>
  <si>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</si>
  <si>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</si>
  <si>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</si>
  <si>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</si>
  <si>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</si>
  <si>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</si>
  <si>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</si>
  <si>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</si>
  <si>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</si>
  <si>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</si>
  <si>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</si>
  <si>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</si>
  <si>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</si>
  <si>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</si>
  <si>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</si>
  <si>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</si>
  <si>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</si>
  <si>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</si>
  <si>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</si>
  <si>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</si>
  <si>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</si>
  <si>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</si>
  <si>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</si>
  <si>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</si>
  <si>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</si>
  <si>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</si>
  <si>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</si>
  <si>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</si>
  <si>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</si>
  <si>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</si>
  <si>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</si>
  <si>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</si>
  <si>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</si>
  <si>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</si>
  <si>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</si>
  <si>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</si>
  <si>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</si>
  <si>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</si>
  <si>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</si>
  <si>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</si>
  <si>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</si>
  <si>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</si>
  <si>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</si>
  <si>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</si>
  <si>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</si>
  <si>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</si>
  <si>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</si>
  <si>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</si>
  <si>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</si>
  <si>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</si>
  <si>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</si>
  <si>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</si>
  <si>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</si>
  <si>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</si>
  <si>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</si>
  <si>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</si>
  <si>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</si>
  <si>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</si>
  <si>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</si>
  <si>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</si>
  <si>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</si>
  <si>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</si>
  <si>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</si>
  <si>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</si>
  <si>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</si>
  <si>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</si>
  <si>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</si>
  <si>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</si>
  <si>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</si>
  <si>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</si>
  <si>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</si>
  <si>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</si>
  <si>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</si>
  <si>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</si>
  <si>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</si>
  <si>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</si>
  <si>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</si>
  <si>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</si>
  <si>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</si>
  <si>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</si>
  <si>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</si>
  <si>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</si>
  <si>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</si>
  <si>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</si>
  <si>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</si>
  <si>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</si>
  <si>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</si>
  <si>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</si>
  <si>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</si>
  <si>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</si>
  <si>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</si>
  <si>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</si>
  <si>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</si>
  <si>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</si>
  <si>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</si>
  <si>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</si>
  <si>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</si>
  <si>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</si>
  <si>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</si>
  <si>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</si>
  <si>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</si>
  <si>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</si>
  <si>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</si>
  <si>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</si>
  <si>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</si>
  <si>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</si>
  <si>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</si>
  <si>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</si>
  <si>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</si>
  <si>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</si>
  <si>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</si>
  <si>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</si>
  <si>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</si>
  <si>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</si>
  <si>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</si>
  <si>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</si>
  <si>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</si>
  <si>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</si>
  <si>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</si>
  <si>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</si>
  <si>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</si>
  <si>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</si>
  <si>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</si>
  <si>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</si>
  <si>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</si>
  <si>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</si>
  <si>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</si>
  <si>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</si>
  <si>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</si>
  <si>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</si>
  <si>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</si>
  <si>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</si>
  <si>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</si>
  <si>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</si>
  <si>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</si>
  <si>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</si>
  <si>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</si>
  <si>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</si>
  <si>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</si>
  <si>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</si>
  <si>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</si>
  <si>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</si>
  <si>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</si>
  <si>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</si>
  <si>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</si>
  <si>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</si>
  <si>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</si>
  <si>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</si>
  <si>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</si>
  <si>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</si>
  <si>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</si>
  <si>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</si>
  <si>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</si>
  <si>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</si>
  <si>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</si>
  <si>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</si>
  <si>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</si>
  <si>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</si>
  <si>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</si>
  <si>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</si>
  <si>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</si>
  <si>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</si>
  <si>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</si>
  <si>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</si>
  <si>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</si>
  <si>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</si>
  <si>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</si>
  <si>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</si>
  <si>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</si>
  <si>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</si>
  <si>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</si>
  <si>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</si>
  <si>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</si>
  <si>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</si>
  <si>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</si>
  <si>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</si>
  <si>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</si>
  <si>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</si>
  <si>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</si>
  <si>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</si>
  <si>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</si>
  <si>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</si>
  <si>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</si>
  <si>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</si>
  <si>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</si>
  <si>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</si>
  <si>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</si>
  <si>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</si>
  <si>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</si>
  <si>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</si>
  <si>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</si>
  <si>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</si>
  <si>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</si>
  <si>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</si>
  <si>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</si>
  <si>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</si>
  <si>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</si>
  <si>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</si>
  <si>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</si>
  <si>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</si>
  <si>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</si>
  <si>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</si>
  <si>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</si>
  <si>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</si>
  <si>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</si>
  <si>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</si>
  <si>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</si>
  <si>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</si>
  <si>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</si>
  <si>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</si>
  <si>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</si>
  <si>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</si>
  <si>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</si>
  <si>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</si>
  <si>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</si>
  <si>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</si>
  <si>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</si>
  <si>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</si>
  <si>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</si>
  <si>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</si>
  <si>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</si>
  <si>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</si>
  <si>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</si>
  <si>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</si>
  <si>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</si>
  <si>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</si>
  <si>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</si>
  <si>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</si>
  <si>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</si>
  <si>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</si>
  <si>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</si>
  <si>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</si>
  <si>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</si>
  <si>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</si>
  <si>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</si>
  <si>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</si>
  <si>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</si>
  <si>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</si>
  <si>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</si>
  <si>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</si>
  <si>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</si>
  <si>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</si>
  <si>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</si>
  <si>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</si>
  <si>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</si>
  <si>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</si>
  <si>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</si>
  <si>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</si>
  <si>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</si>
  <si>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</si>
  <si>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</si>
  <si>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</si>
  <si>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</si>
  <si>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</si>
  <si>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</si>
  <si>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</si>
  <si>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</si>
  <si>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</si>
  <si>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</si>
  <si>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</si>
  <si>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</si>
  <si>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</si>
  <si>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</si>
  <si>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</si>
  <si>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</si>
  <si>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</si>
  <si>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</si>
  <si>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</si>
  <si>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</si>
  <si>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</si>
  <si>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</si>
  <si>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</si>
  <si>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</si>
  <si>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</si>
  <si>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</si>
  <si>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</si>
  <si>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</si>
  <si>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</si>
  <si>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</si>
  <si>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</si>
  <si>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</si>
  <si>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</si>
  <si>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</si>
  <si>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</si>
  <si>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</si>
  <si>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</si>
  <si>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</si>
  <si>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</si>
  <si>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</si>
  <si>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</si>
  <si>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</si>
  <si>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</si>
  <si>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</si>
  <si>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</si>
  <si>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</si>
  <si>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</si>
  <si>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</si>
  <si>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</si>
  <si>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</si>
  <si>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</si>
  <si>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</si>
  <si>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</si>
  <si>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</si>
  <si>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</si>
  <si>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</si>
  <si>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</si>
  <si>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</si>
  <si>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</si>
  <si>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</si>
  <si>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</si>
  <si>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</si>
  <si>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</si>
  <si>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</si>
  <si>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</si>
  <si>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</si>
  <si>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</si>
  <si>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</si>
  <si>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</si>
  <si>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</si>
  <si>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</si>
  <si>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</si>
  <si>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</si>
  <si>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</si>
  <si>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</si>
  <si>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</si>
  <si>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</si>
  <si>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</si>
  <si>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</si>
  <si>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</si>
  <si>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</si>
  <si>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</si>
  <si>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</si>
  <si>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</si>
  <si>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</si>
  <si>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</si>
  <si>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</si>
  <si>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</si>
  <si>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</si>
  <si>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</si>
  <si>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</si>
  <si>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</si>
  <si>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</si>
  <si>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</si>
  <si>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</si>
  <si>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</si>
  <si>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</si>
  <si>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</si>
  <si>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</si>
  <si>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</si>
  <si>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</si>
  <si>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</si>
  <si>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</si>
  <si>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</si>
  <si>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</si>
  <si>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</si>
  <si>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</si>
  <si>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</si>
  <si>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</si>
  <si>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</si>
  <si>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</si>
  <si>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</si>
  <si>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</si>
  <si>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</si>
  <si>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</si>
  <si>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</si>
  <si>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</si>
  <si>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</si>
  <si>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</si>
  <si>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</si>
  <si>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</si>
  <si>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</si>
  <si>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</si>
  <si>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</si>
  <si>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</si>
  <si>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</si>
  <si>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</si>
  <si>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</si>
  <si>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</si>
  <si>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</si>
  <si>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</si>
  <si>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</si>
  <si>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</si>
  <si>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</si>
  <si>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</si>
  <si>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</si>
  <si>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</si>
  <si>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</si>
  <si>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</si>
  <si>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</si>
  <si>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</si>
  <si>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</si>
  <si>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</si>
  <si>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</si>
  <si>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</si>
  <si>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</si>
  <si>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</si>
  <si>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</si>
  <si>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</si>
  <si>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</si>
  <si>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</si>
  <si>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</si>
  <si>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</si>
  <si>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</si>
  <si>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</si>
  <si>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</si>
  <si>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</si>
  <si>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</si>
  <si>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</si>
  <si>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</si>
  <si>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</si>
  <si>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</si>
  <si>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</si>
  <si>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</si>
  <si>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</si>
  <si>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</si>
  <si>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</si>
  <si>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</si>
  <si>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</si>
  <si>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</si>
  <si>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</si>
  <si>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</si>
  <si>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</si>
  <si>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</si>
  <si>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</si>
  <si>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</si>
  <si>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</si>
  <si>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</si>
  <si>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</si>
  <si>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</si>
  <si>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</si>
  <si>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</si>
  <si>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</si>
  <si>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</si>
  <si>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</si>
  <si>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</si>
  <si>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</si>
  <si>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</si>
  <si>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</si>
  <si>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</si>
  <si>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</si>
  <si>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</si>
  <si>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</si>
  <si>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</si>
  <si>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</si>
  <si>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</si>
  <si>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</si>
  <si>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</si>
  <si>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</si>
  <si>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</si>
  <si>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</si>
  <si>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</si>
  <si>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</si>
  <si>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</si>
  <si>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</si>
  <si>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</si>
  <si>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</si>
  <si>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</si>
  <si>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</si>
  <si>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</si>
  <si>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</si>
  <si>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</si>
  <si>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</si>
  <si>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</si>
  <si>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</si>
  <si>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</si>
  <si>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</si>
  <si>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</si>
  <si>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</si>
  <si>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</si>
  <si>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</si>
  <si>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</si>
  <si>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</si>
  <si>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</si>
  <si>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</si>
  <si>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</si>
  <si>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</si>
  <si>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</si>
  <si>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</si>
  <si>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</si>
  <si>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</si>
  <si>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</si>
  <si>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</si>
  <si>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</si>
  <si>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</si>
  <si>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</si>
  <si>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</si>
  <si>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</si>
  <si>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</si>
  <si>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</si>
  <si>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</si>
  <si>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</si>
  <si>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</si>
  <si>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</si>
  <si>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</si>
  <si>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</si>
  <si>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</si>
  <si>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</si>
  <si>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</si>
  <si>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</si>
  <si>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</si>
  <si>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</si>
  <si>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</si>
  <si>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</si>
  <si>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</si>
  <si>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</si>
  <si>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</si>
  <si>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</si>
  <si>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</si>
  <si>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</si>
  <si>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</si>
  <si>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</si>
  <si>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</si>
  <si>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</si>
  <si>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</si>
  <si>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</si>
  <si>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</si>
  <si>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</si>
  <si>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</si>
  <si>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</si>
  <si>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</si>
  <si>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</si>
  <si>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</si>
  <si>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</si>
  <si>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</si>
  <si>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</si>
  <si>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</si>
  <si>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</si>
  <si>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</si>
  <si>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</si>
  <si>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</si>
  <si>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</si>
  <si>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</si>
  <si>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</si>
  <si>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</si>
  <si>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</si>
  <si>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</si>
  <si>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</si>
  <si>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</si>
  <si>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</si>
  <si>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</si>
  <si>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</si>
  <si>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</si>
  <si>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</si>
  <si>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</si>
  <si>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</si>
  <si>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</si>
  <si>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</si>
  <si>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</si>
  <si>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</si>
  <si>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</si>
  <si>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</si>
  <si>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</si>
  <si>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</si>
  <si>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</si>
  <si>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</si>
  <si>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</si>
  <si>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</si>
  <si>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</si>
  <si>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</si>
  <si>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</si>
  <si>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</si>
  <si>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</si>
  <si>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</si>
  <si>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</si>
  <si>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</si>
  <si>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</si>
  <si>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</si>
  <si>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</si>
  <si>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</si>
  <si>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</si>
  <si>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</si>
  <si>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</si>
  <si>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</si>
  <si>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</si>
  <si>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</si>
  <si>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</si>
  <si>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</si>
  <si>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</si>
  <si>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</si>
  <si>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</si>
  <si>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</si>
  <si>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</si>
  <si>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</si>
  <si>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</si>
  <si>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</si>
  <si>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</si>
  <si>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</si>
  <si>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</si>
  <si>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</si>
  <si>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</si>
  <si>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</si>
  <si>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</si>
  <si>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</si>
  <si>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</si>
  <si>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</si>
  <si>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</si>
  <si>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</si>
  <si>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</si>
  <si>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</si>
  <si>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</si>
  <si>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</si>
  <si>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</si>
  <si>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</si>
  <si>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</si>
  <si>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</si>
  <si>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</si>
  <si>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</si>
  <si>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</si>
  <si>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</si>
  <si>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</si>
  <si>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</si>
  <si>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</si>
  <si>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</si>
  <si>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</si>
  <si>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</si>
  <si>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</si>
  <si>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</si>
  <si>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</si>
  <si>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</si>
  <si>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</si>
  <si>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</si>
  <si>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</si>
  <si>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</si>
  <si>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</si>
  <si>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</si>
  <si>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</si>
  <si>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</si>
  <si>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</si>
  <si>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</si>
  <si>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</si>
  <si>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</si>
  <si>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</si>
  <si>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</si>
  <si>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</si>
  <si>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</si>
  <si>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</si>
  <si>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</si>
  <si>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</si>
  <si>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</si>
  <si>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</si>
  <si>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</si>
  <si>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</si>
  <si>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</si>
  <si>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</si>
  <si>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</si>
  <si>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</si>
  <si>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</si>
  <si>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</si>
  <si>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</si>
  <si>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</si>
  <si>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</si>
  <si>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</si>
  <si>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</si>
  <si>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</si>
  <si>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</si>
  <si>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</si>
  <si>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</si>
  <si>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</si>
  <si>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</si>
  <si>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</si>
  <si>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</si>
  <si>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</si>
  <si>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</si>
  <si>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</si>
  <si>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</si>
  <si>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</si>
  <si>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</si>
  <si>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</si>
  <si>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</si>
  <si>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</si>
  <si>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</si>
  <si>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</si>
  <si>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</si>
  <si>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</si>
  <si>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</si>
  <si>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</si>
  <si>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</si>
  <si>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</si>
  <si>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</si>
  <si>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</si>
  <si>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</si>
  <si>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</si>
  <si>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</si>
  <si>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</si>
  <si>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</si>
  <si>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</si>
  <si>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</si>
  <si>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</si>
  <si>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</si>
  <si>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</si>
  <si>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</si>
  <si>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</si>
  <si>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</si>
  <si>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</si>
  <si>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</si>
  <si>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</si>
  <si>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</si>
  <si>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</si>
  <si>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</si>
  <si>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</si>
  <si>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</si>
  <si>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</si>
  <si>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</si>
  <si>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</si>
  <si>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</si>
  <si>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</si>
  <si>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</si>
  <si>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</si>
  <si>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</si>
  <si>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</si>
  <si>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</si>
  <si>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</si>
  <si>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</si>
  <si>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</si>
  <si>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</si>
  <si>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</si>
  <si>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</si>
  <si>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</si>
  <si>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</si>
  <si>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</si>
  <si>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</si>
  <si>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</si>
  <si>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</si>
  <si>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</si>
  <si>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</si>
  <si>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</si>
  <si>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</si>
  <si>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</si>
  <si>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</si>
  <si>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</si>
  <si>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</si>
  <si>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</si>
  <si>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</si>
  <si>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</si>
  <si>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</si>
  <si>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</si>
  <si>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</si>
  <si>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</si>
  <si>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</si>
  <si>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</si>
  <si>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</si>
  <si>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</si>
  <si>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</si>
  <si>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</si>
  <si>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</si>
  <si>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</si>
  <si>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</si>
  <si>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</si>
  <si>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</si>
  <si>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</si>
  <si>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</si>
  <si>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</si>
  <si>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</si>
  <si>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</si>
  <si>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</si>
  <si>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</si>
  <si>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</si>
  <si>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</si>
  <si>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</si>
  <si>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</si>
  <si>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</si>
  <si>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</si>
  <si>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</si>
  <si>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</si>
  <si>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</si>
  <si>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</si>
  <si>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</si>
  <si>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</si>
  <si>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</si>
  <si>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</si>
  <si>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</si>
  <si>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</si>
  <si>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</si>
  <si>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</si>
  <si>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</si>
  <si>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</si>
  <si>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</si>
  <si>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</si>
  <si>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</si>
  <si>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</si>
  <si>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</si>
  <si>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</si>
  <si>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</si>
  <si>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</si>
  <si>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</si>
  <si>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</si>
  <si>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</si>
  <si>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</si>
  <si>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</si>
  <si>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</si>
  <si>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</si>
  <si>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</si>
  <si>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</si>
  <si>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</si>
  <si>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</si>
  <si>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</si>
  <si>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</si>
  <si>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</si>
  <si>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</si>
  <si>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</si>
  <si>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</si>
  <si>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</si>
  <si>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</si>
  <si>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</si>
  <si>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</si>
  <si>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</si>
  <si>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</si>
  <si>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</si>
  <si>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</si>
  <si>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</si>
  <si>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</si>
  <si>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</si>
  <si>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</si>
  <si>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</si>
  <si>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</si>
  <si>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</si>
  <si>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</si>
  <si>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</si>
  <si>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</si>
  <si>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</si>
  <si>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</si>
  <si>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</si>
  <si>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</si>
  <si>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</si>
  <si>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</si>
  <si>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</si>
  <si>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</si>
  <si>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</si>
  <si>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</si>
  <si>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</si>
  <si>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</si>
  <si>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</si>
  <si>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</si>
  <si>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</si>
  <si>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</si>
  <si>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</si>
  <si>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</si>
  <si>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</si>
  <si>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</si>
  <si>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</si>
  <si>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</si>
  <si>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</si>
  <si>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</si>
  <si>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</si>
  <si>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</si>
  <si>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</si>
  <si>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</si>
  <si>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</si>
  <si>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</si>
  <si>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</si>
  <si>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</si>
  <si>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</si>
  <si>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</si>
  <si>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</si>
  <si>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</si>
  <si>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</si>
  <si>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</si>
  <si>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</si>
  <si>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</si>
  <si>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</si>
  <si>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</si>
  <si>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</si>
  <si>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</si>
  <si>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</si>
  <si>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</si>
  <si>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</si>
  <si>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</si>
  <si>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</si>
  <si>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</si>
  <si>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</si>
  <si>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</si>
  <si>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</si>
  <si>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</si>
  <si>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</si>
  <si>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</si>
  <si>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</si>
  <si>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</si>
  <si>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</si>
  <si>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</si>
  <si>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</si>
  <si>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</si>
  <si>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</si>
  <si>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</si>
  <si>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</si>
  <si>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</si>
  <si>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</si>
  <si>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</si>
  <si>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</si>
  <si>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</si>
  <si>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</si>
  <si>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</si>
  <si>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</si>
  <si>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</si>
  <si>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</si>
  <si>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</si>
  <si>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</si>
  <si>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</si>
  <si>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</si>
  <si>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</si>
  <si>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</si>
  <si>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</si>
  <si>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</si>
  <si>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</si>
  <si>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</si>
  <si>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</si>
  <si>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</si>
  <si>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</si>
  <si>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</si>
  <si>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</si>
  <si>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</si>
  <si>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</si>
  <si>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</si>
  <si>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</si>
  <si>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</si>
  <si>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</si>
  <si>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</si>
  <si>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</si>
  <si>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</si>
  <si>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</si>
  <si>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</si>
  <si>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</si>
  <si>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</si>
  <si>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</si>
  <si>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</si>
  <si>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</si>
  <si>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</si>
  <si>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</si>
  <si>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</si>
  <si>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</si>
  <si>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</si>
  <si>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</si>
  <si>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</si>
  <si>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</si>
  <si>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</si>
  <si>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</si>
  <si>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</si>
  <si>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</si>
  <si>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</si>
  <si>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</si>
  <si>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</si>
  <si>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</si>
  <si>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</si>
  <si>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</si>
  <si>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</si>
  <si>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</si>
  <si>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</si>
  <si>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</si>
  <si>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</si>
  <si>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</si>
  <si>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</si>
  <si>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</si>
  <si>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</si>
  <si>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</si>
  <si>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</si>
  <si>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</si>
  <si>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</si>
  <si>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</si>
  <si>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</si>
  <si>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</si>
  <si>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</si>
  <si>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</si>
  <si>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</si>
  <si>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</si>
  <si>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</si>
  <si>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</si>
  <si>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</si>
  <si>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</si>
  <si>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</si>
  <si>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</si>
  <si>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</si>
  <si>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</si>
  <si>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</si>
  <si>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</si>
  <si>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</si>
  <si>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</si>
  <si>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</si>
  <si>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</si>
  <si>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</si>
  <si>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</si>
  <si>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</si>
  <si>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</si>
  <si>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</si>
  <si>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</si>
  <si>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</si>
  <si>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</si>
  <si>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</si>
  <si>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</si>
  <si>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</si>
  <si>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</si>
  <si>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</si>
  <si>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</si>
  <si>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</si>
  <si>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</si>
  <si>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</si>
  <si>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</si>
  <si>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</si>
  <si>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</si>
  <si>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</si>
  <si>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</si>
  <si>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</si>
  <si>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</si>
  <si>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</si>
  <si>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</si>
  <si>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</si>
  <si>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</si>
  <si>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</si>
  <si>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</si>
  <si>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</si>
  <si>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</si>
  <si>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</si>
  <si>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</si>
  <si>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</si>
  <si>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</si>
  <si>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</si>
  <si>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</si>
  <si>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</si>
  <si>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</si>
  <si>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</si>
  <si>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</si>
  <si>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</si>
  <si>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</si>
  <si>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</si>
  <si>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</si>
  <si>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</si>
  <si>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</si>
  <si>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</si>
  <si>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</si>
  <si>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</si>
  <si>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</si>
  <si>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</si>
  <si>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</si>
  <si>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</si>
  <si>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</si>
  <si>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</si>
  <si>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</si>
  <si>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</si>
  <si>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</si>
  <si>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</si>
  <si>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</si>
  <si>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</si>
  <si>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</si>
  <si>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</si>
  <si>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</si>
  <si>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</si>
  <si>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</si>
  <si>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</si>
  <si>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</si>
  <si>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</si>
  <si>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</si>
  <si>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</si>
  <si>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</si>
  <si>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</si>
  <si>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</si>
  <si>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</si>
  <si>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</si>
  <si>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</si>
  <si>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</si>
  <si>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</si>
  <si>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</si>
  <si>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</si>
  <si>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</si>
  <si>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</si>
  <si>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</si>
  <si>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</si>
  <si>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</si>
  <si>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</si>
  <si>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</si>
  <si>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</si>
  <si>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</si>
  <si>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</si>
  <si>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</si>
  <si>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</si>
  <si>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</si>
  <si>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</si>
  <si>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</si>
  <si>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</si>
  <si>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</si>
  <si>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</si>
  <si>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</si>
  <si>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</si>
  <si>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</si>
  <si>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</si>
  <si>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</si>
  <si>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</si>
  <si>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</si>
  <si>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</si>
  <si>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</si>
  <si>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</si>
  <si>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</si>
  <si>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</si>
  <si>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</si>
  <si>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</si>
  <si>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</si>
  <si>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</si>
  <si>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</si>
  <si>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</si>
  <si>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</si>
  <si>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</si>
  <si>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</si>
  <si>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</si>
  <si>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</si>
  <si>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</si>
  <si>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</si>
  <si>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</si>
  <si>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</si>
  <si>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</si>
  <si>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</si>
  <si>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</si>
  <si>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</si>
  <si>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</si>
  <si>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</si>
  <si>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</si>
  <si>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</si>
  <si>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</si>
  <si>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</si>
  <si>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</si>
  <si>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</si>
  <si>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</si>
  <si>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</si>
  <si>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</si>
  <si>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</si>
  <si>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</si>
  <si>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</si>
  <si>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</si>
  <si>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</si>
  <si>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</si>
  <si>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</si>
  <si>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</si>
  <si>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</si>
  <si>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</si>
  <si>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</si>
  <si>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</si>
  <si>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</si>
  <si>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</si>
  <si>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</si>
  <si>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</si>
  <si>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</si>
  <si>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</si>
  <si>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</si>
  <si>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</si>
  <si>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</si>
  <si>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</si>
  <si>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</si>
  <si>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</si>
  <si>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</si>
  <si>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</si>
  <si>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</si>
  <si>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</si>
  <si>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</si>
  <si>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</si>
  <si>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</si>
  <si>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</si>
  <si>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</si>
  <si>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</si>
  <si>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</si>
  <si>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</si>
  <si>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</si>
  <si>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</si>
  <si>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</si>
  <si>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</si>
  <si>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</si>
  <si>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</si>
  <si>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</si>
  <si>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</si>
  <si>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</si>
  <si>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</si>
  <si>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</si>
  <si>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</si>
  <si>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</si>
  <si>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</si>
  <si>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</si>
  <si>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</si>
  <si>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</si>
  <si>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</si>
  <si>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</si>
  <si>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</si>
  <si>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</si>
  <si>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</si>
  <si>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</si>
  <si>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</si>
  <si>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</si>
  <si>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</si>
  <si>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</si>
  <si>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</si>
  <si>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</si>
  <si>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</si>
  <si>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</si>
  <si>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</si>
  <si>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</si>
  <si>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</si>
  <si>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</si>
  <si>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</si>
  <si>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</si>
  <si>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</si>
  <si>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</si>
  <si>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</si>
  <si>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</si>
  <si>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</si>
  <si>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</si>
  <si>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</si>
  <si>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</si>
  <si>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</si>
  <si>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</si>
  <si>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</si>
  <si>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</si>
  <si>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</si>
  <si>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</si>
  <si>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</si>
  <si>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</si>
  <si>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</si>
  <si>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</si>
  <si>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</si>
  <si>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</si>
  <si>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</si>
  <si>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</si>
  <si>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</si>
  <si>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</si>
  <si>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</si>
  <si>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</si>
  <si>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</si>
  <si>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</si>
  <si>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</si>
  <si>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</si>
  <si>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</si>
  <si>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</si>
  <si>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</si>
  <si>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</si>
  <si>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</si>
  <si>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</si>
  <si>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</si>
  <si>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</si>
  <si>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</si>
  <si>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</si>
  <si>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</si>
  <si>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</si>
  <si>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</si>
  <si>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</si>
  <si>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</si>
  <si>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</si>
  <si>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</si>
  <si>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</si>
  <si>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</si>
  <si>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</si>
  <si>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</si>
  <si>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</si>
  <si>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</si>
  <si>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</si>
  <si>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</si>
  <si>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</si>
  <si>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</si>
  <si>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</si>
  <si>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</si>
  <si>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</si>
  <si>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</si>
  <si>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</si>
  <si>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</si>
  <si>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</si>
  <si>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</si>
  <si>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</si>
  <si>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</si>
  <si>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</si>
  <si>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</si>
  <si>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</si>
  <si>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</si>
  <si>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</si>
  <si>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</si>
  <si>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</si>
  <si>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</si>
  <si>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</si>
  <si>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</si>
  <si>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</si>
  <si>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</si>
  <si>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</si>
  <si>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</si>
  <si>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</si>
  <si>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</si>
  <si>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</si>
  <si>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</si>
  <si>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</si>
  <si>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</si>
  <si>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</si>
  <si>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</si>
  <si>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</si>
  <si>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</si>
  <si>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</si>
  <si>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</si>
  <si>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</si>
  <si>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</si>
  <si>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</si>
  <si>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</si>
  <si>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</si>
  <si>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</si>
  <si>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</si>
  <si>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</si>
  <si>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</si>
  <si>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</si>
  <si>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</si>
  <si>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</si>
  <si>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</si>
  <si>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</si>
  <si>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</si>
  <si>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</si>
  <si>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</si>
  <si>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</si>
  <si>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</si>
  <si>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</si>
  <si>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</si>
  <si>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</si>
  <si>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</si>
  <si>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</si>
  <si>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</si>
  <si>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</si>
  <si>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</si>
  <si>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</si>
  <si>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</si>
  <si>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</si>
  <si>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</si>
  <si>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</si>
  <si>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</si>
  <si>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</si>
  <si>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</si>
  <si>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</si>
  <si>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</si>
  <si>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</si>
  <si>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</si>
  <si>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</si>
  <si>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</si>
  <si>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</si>
  <si>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</si>
  <si>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</si>
  <si>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</si>
  <si>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</si>
  <si>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</si>
  <si>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</si>
  <si>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</si>
  <si>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</si>
  <si>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</si>
  <si>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</si>
  <si>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</si>
  <si>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</si>
  <si>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</si>
  <si>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</si>
  <si>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</si>
  <si>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</si>
  <si>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</si>
  <si>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</si>
  <si>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</si>
  <si>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</si>
  <si>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</si>
  <si>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</si>
  <si>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</si>
  <si>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</si>
  <si>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</si>
  <si>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</si>
  <si>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</si>
  <si>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</si>
  <si>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</si>
  <si>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</si>
  <si>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</si>
  <si>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</si>
  <si>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</si>
  <si>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</si>
  <si>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</si>
  <si>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</si>
  <si>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</si>
  <si>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</si>
  <si>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</si>
  <si>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</si>
  <si>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</si>
  <si>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</si>
  <si>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</si>
  <si>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</si>
  <si>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</si>
  <si>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</si>
  <si>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</si>
  <si>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</si>
  <si>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</si>
  <si>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</si>
  <si>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</si>
  <si>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</si>
  <si>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</si>
  <si>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</si>
  <si>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</si>
  <si>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</si>
  <si>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</si>
  <si>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</si>
  <si>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</si>
  <si>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</si>
  <si>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</si>
  <si>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</si>
  <si>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</si>
  <si>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</si>
  <si>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</si>
  <si>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</si>
  <si>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</si>
  <si>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</si>
  <si>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</si>
  <si>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</si>
  <si>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</si>
  <si>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</si>
  <si>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</si>
  <si>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</si>
  <si>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</si>
  <si>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</si>
  <si>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</si>
  <si>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</si>
  <si>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</si>
  <si>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</si>
  <si>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</si>
  <si>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</si>
  <si>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</si>
  <si>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</si>
  <si>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</si>
  <si>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</si>
  <si>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</si>
  <si>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</si>
  <si>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</si>
  <si>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</si>
  <si>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</si>
  <si>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</si>
  <si>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</si>
  <si>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</si>
  <si>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</si>
  <si>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</si>
  <si>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</si>
  <si>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</si>
  <si>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</si>
  <si>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</si>
  <si>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</si>
  <si>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</si>
  <si>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</si>
  <si>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</si>
  <si>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</si>
  <si>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</si>
  <si>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</si>
  <si>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</si>
  <si>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</si>
  <si>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</si>
  <si>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</si>
  <si>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</si>
  <si>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</si>
  <si>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</si>
  <si>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</si>
  <si>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</si>
  <si>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</si>
  <si>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</si>
  <si>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</si>
  <si>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</si>
  <si>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</si>
  <si>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</si>
  <si>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</si>
  <si>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</si>
  <si>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</si>
  <si>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</si>
  <si>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</si>
  <si>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</si>
  <si>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</si>
  <si>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</si>
  <si>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</si>
  <si>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</si>
  <si>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</si>
  <si>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</si>
  <si>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</si>
  <si>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</si>
  <si>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</si>
  <si>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</si>
  <si>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</si>
  <si>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</si>
  <si>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</si>
  <si>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</si>
  <si>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</si>
  <si>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</si>
  <si>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</si>
  <si>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</si>
  <si>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</si>
  <si>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</si>
  <si>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</si>
  <si>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</si>
  <si>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</si>
  <si>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</si>
  <si>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</si>
  <si>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</si>
  <si>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</si>
  <si>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</si>
  <si>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</si>
  <si>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</si>
  <si>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</si>
  <si>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</si>
  <si>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</si>
  <si>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</si>
  <si>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</si>
  <si>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</si>
  <si>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</si>
  <si>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</si>
  <si>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</si>
  <si>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</si>
  <si>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</si>
  <si>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</si>
  <si>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</si>
  <si>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</si>
  <si>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</si>
  <si>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</si>
  <si>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</si>
  <si>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</si>
  <si>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</si>
  <si>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</si>
  <si>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</si>
  <si>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</si>
  <si>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</si>
  <si>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</si>
  <si>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</si>
  <si>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</si>
  <si>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</si>
  <si>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</si>
  <si>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</si>
  <si>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</si>
  <si>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</si>
  <si>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</si>
  <si>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</si>
  <si>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</si>
  <si>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</si>
  <si>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</si>
  <si>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</si>
  <si>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</si>
  <si>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</si>
  <si>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</si>
  <si>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</si>
  <si>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</si>
  <si>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</si>
  <si>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</si>
  <si>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</si>
  <si>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</si>
  <si>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</si>
  <si>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</si>
  <si>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</si>
  <si>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</si>
  <si>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</si>
  <si>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</si>
  <si>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</si>
  <si>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</si>
  <si>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</si>
  <si>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</si>
  <si>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</si>
  <si>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</si>
  <si>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</si>
  <si>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</si>
  <si>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</si>
  <si>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</si>
  <si>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</si>
  <si>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</si>
  <si>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</si>
  <si>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</si>
  <si>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</si>
  <si>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</si>
  <si>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</si>
  <si>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</si>
  <si>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</si>
  <si>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</si>
  <si>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</si>
  <si>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</si>
  <si>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</si>
  <si>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</si>
  <si>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</si>
  <si>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</si>
  <si>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</si>
  <si>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</si>
  <si>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</si>
  <si>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</si>
  <si>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</si>
  <si>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</si>
  <si>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</si>
  <si>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</si>
  <si>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</si>
  <si>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</si>
  <si>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</si>
  <si>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</si>
  <si>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</si>
  <si>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</si>
  <si>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</si>
  <si>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</si>
  <si>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</si>
  <si>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</si>
  <si>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</si>
  <si>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</si>
  <si>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</si>
  <si>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</si>
  <si>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</si>
  <si>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</si>
  <si>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</si>
  <si>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</si>
  <si>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</si>
  <si>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</si>
  <si>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</si>
  <si>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</si>
  <si>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</si>
  <si>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</si>
  <si>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</si>
  <si>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</si>
  <si>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</si>
  <si>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</si>
  <si>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</si>
  <si>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</si>
  <si>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</si>
  <si>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</si>
  <si>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</si>
  <si>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</si>
  <si>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</si>
  <si>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</si>
  <si>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</si>
  <si>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</si>
  <si>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</si>
  <si>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</si>
  <si>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</si>
  <si>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</si>
  <si>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</si>
  <si>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</si>
  <si>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</si>
  <si>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</si>
  <si>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</si>
  <si>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</si>
  <si>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</si>
  <si>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</si>
  <si>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</si>
  <si>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</si>
  <si>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</si>
  <si>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</si>
  <si>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</si>
  <si>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</si>
  <si>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</si>
  <si>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</si>
  <si>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</si>
  <si>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</si>
  <si>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</si>
  <si>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</si>
  <si>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</si>
  <si>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</si>
  <si>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</si>
  <si>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</si>
  <si>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</si>
  <si>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</si>
  <si>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</si>
  <si>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</si>
  <si>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</si>
  <si>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</si>
  <si>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</si>
  <si>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</si>
  <si>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</si>
  <si>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</si>
  <si>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</si>
  <si>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</si>
  <si>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</si>
  <si>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</si>
  <si>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</si>
  <si>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</si>
  <si>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</si>
  <si>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</si>
  <si>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</si>
  <si>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</si>
  <si>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</si>
  <si>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</si>
  <si>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</si>
  <si>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</si>
  <si>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</si>
  <si>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</si>
  <si>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</si>
  <si>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</si>
  <si>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</si>
  <si>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</si>
  <si>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</si>
  <si>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</si>
  <si>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</si>
  <si>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</si>
  <si>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</si>
  <si>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</si>
  <si>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</si>
  <si>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</si>
  <si>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</si>
  <si>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</si>
  <si>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</si>
  <si>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</si>
  <si>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</si>
  <si>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</si>
  <si>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</si>
  <si>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</si>
  <si>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</si>
  <si>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</si>
  <si>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</si>
  <si>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</si>
  <si>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</si>
  <si>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</si>
  <si>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</si>
  <si>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</si>
  <si>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</si>
  <si>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</si>
  <si>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</si>
  <si>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</si>
  <si>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</si>
  <si>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</si>
  <si>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</si>
  <si>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</si>
  <si>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</si>
  <si>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</si>
  <si>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</si>
  <si>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</si>
  <si>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</si>
  <si>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</si>
  <si>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</si>
  <si>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</si>
  <si>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</si>
  <si>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</si>
  <si>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</si>
  <si>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</si>
  <si>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</si>
  <si>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</si>
  <si>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</si>
  <si>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</si>
  <si>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</si>
  <si>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</si>
  <si>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</si>
  <si>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</si>
  <si>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</si>
  <si>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</si>
  <si>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</si>
  <si>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</si>
  <si>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</si>
  <si>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</si>
  <si>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</si>
  <si>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</si>
  <si>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</si>
  <si>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</si>
  <si>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</si>
  <si>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</si>
  <si>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</si>
  <si>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</si>
  <si>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</si>
  <si>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</si>
  <si>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</si>
  <si>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</si>
  <si>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</si>
  <si>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</si>
  <si>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</si>
  <si>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</si>
  <si>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</si>
  <si>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</si>
  <si>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</si>
  <si>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</si>
  <si>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</si>
  <si>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</si>
  <si>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</si>
  <si>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</si>
  <si>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</si>
  <si>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</si>
  <si>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</si>
  <si>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</si>
  <si>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</si>
  <si>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</si>
  <si>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</si>
  <si>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</si>
  <si>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</si>
  <si>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</si>
  <si>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</si>
  <si>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</si>
  <si>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</si>
  <si>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</si>
  <si>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</si>
  <si>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</si>
  <si>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</si>
  <si>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</si>
  <si>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</si>
  <si>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</si>
  <si>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</si>
  <si>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</si>
  <si>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</si>
  <si>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</si>
  <si>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</si>
  <si>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</si>
  <si>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</si>
  <si>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</si>
  <si>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</si>
  <si>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</si>
  <si>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</si>
  <si>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</si>
  <si>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</si>
  <si>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</si>
  <si>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</si>
  <si>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</si>
  <si>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</si>
  <si>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</si>
  <si>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</si>
  <si>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</si>
  <si>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</si>
  <si>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</si>
  <si>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</si>
  <si>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</si>
  <si>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</si>
  <si>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</si>
  <si>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</si>
  <si>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</si>
  <si>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</si>
  <si>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</si>
  <si>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</si>
  <si>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</si>
  <si>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</si>
  <si>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</si>
  <si>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</si>
  <si>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</si>
  <si>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</si>
  <si>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</si>
  <si>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</si>
  <si>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</si>
  <si>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</si>
  <si>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</si>
  <si>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</si>
  <si>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</si>
  <si>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</si>
  <si>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</si>
  <si>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</si>
  <si>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</si>
  <si>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</si>
  <si>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</si>
  <si>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</si>
  <si>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</si>
  <si>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</si>
  <si>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</si>
  <si>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</si>
  <si>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</si>
  <si>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</si>
  <si>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</si>
  <si>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</si>
  <si>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</si>
  <si>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</si>
  <si>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</si>
  <si>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</si>
  <si>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</si>
  <si>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</si>
  <si>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</si>
  <si>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</si>
  <si>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</si>
  <si>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</si>
  <si>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</si>
  <si>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</si>
  <si>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</si>
  <si>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</si>
  <si>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</si>
  <si>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</si>
  <si>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</si>
  <si>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</si>
  <si>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</si>
  <si>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</si>
  <si>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</si>
  <si>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</si>
  <si>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</si>
  <si>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</si>
  <si>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</si>
  <si>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</si>
  <si>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</si>
  <si>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</si>
  <si>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</si>
  <si>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</si>
  <si>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</si>
  <si>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</si>
  <si>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</si>
  <si>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</si>
  <si>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</si>
  <si>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</si>
  <si>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</si>
  <si>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</si>
  <si>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</si>
  <si>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</si>
  <si>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</si>
  <si>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</si>
  <si>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</si>
  <si>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</si>
  <si>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</si>
  <si>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</si>
  <si>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</si>
  <si>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</si>
  <si>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</si>
  <si>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</si>
  <si>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</si>
  <si>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</si>
  <si>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</si>
  <si>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</si>
  <si>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</si>
  <si>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</si>
  <si>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</si>
  <si>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</si>
  <si>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</si>
  <si>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</si>
  <si>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</si>
  <si>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</si>
  <si>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</si>
  <si>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</si>
  <si>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</si>
  <si>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</si>
  <si>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</si>
  <si>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</si>
  <si>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</si>
  <si>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</si>
  <si>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</si>
  <si>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</si>
  <si>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</si>
  <si>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</si>
  <si>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</si>
  <si>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</si>
  <si>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</si>
  <si>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</si>
  <si>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</si>
  <si>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</si>
  <si>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</si>
  <si>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</si>
  <si>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</si>
  <si>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</si>
  <si>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</si>
  <si>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</si>
  <si>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</si>
  <si>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</si>
  <si>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</si>
  <si>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</si>
  <si>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</si>
  <si>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</si>
  <si>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</si>
  <si>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</si>
  <si>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</si>
  <si>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</si>
  <si>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</si>
  <si>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</si>
  <si>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</si>
  <si>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</si>
  <si>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</si>
  <si>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</si>
  <si>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</si>
  <si>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</si>
  <si>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</si>
  <si>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</si>
  <si>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</si>
  <si>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</si>
  <si>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</si>
  <si>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</si>
  <si>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</si>
  <si>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</si>
  <si>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</si>
  <si>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</si>
  <si>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</si>
  <si>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</si>
  <si>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</si>
  <si>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</si>
  <si>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</si>
  <si>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</si>
  <si>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</si>
  <si>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</si>
  <si>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</si>
  <si>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</si>
  <si>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</si>
  <si>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</si>
  <si>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</si>
  <si>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</si>
  <si>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</si>
  <si>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</si>
  <si>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</si>
  <si>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</si>
  <si>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</si>
  <si>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</si>
  <si>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</si>
  <si>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</si>
  <si>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</si>
  <si>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</si>
  <si>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</si>
  <si>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</si>
  <si>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</si>
  <si>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</si>
  <si>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</si>
  <si>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</si>
  <si>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</si>
  <si>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</si>
  <si>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</si>
  <si>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</si>
  <si>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</si>
  <si>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</si>
  <si>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</si>
  <si>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</si>
  <si>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</si>
  <si>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</si>
  <si>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</si>
  <si>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</si>
  <si>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</si>
  <si>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</si>
  <si>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</si>
  <si>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</si>
  <si>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</si>
  <si>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</si>
  <si>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</si>
  <si>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</si>
  <si>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</si>
  <si>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</si>
  <si>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</si>
  <si>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</si>
  <si>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</si>
  <si>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</si>
  <si>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</si>
  <si>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</si>
  <si>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</si>
  <si>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</si>
  <si>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</si>
  <si>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</si>
  <si>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</si>
  <si>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</si>
  <si>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</si>
  <si>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</si>
  <si>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</si>
  <si>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</si>
  <si>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</si>
  <si>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</si>
  <si>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</si>
  <si>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</si>
  <si>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</si>
  <si>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</si>
  <si>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</si>
  <si>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</si>
  <si>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</si>
  <si>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</si>
  <si>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</si>
  <si>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</si>
  <si>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</si>
  <si>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</si>
  <si>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</si>
  <si>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</si>
  <si>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</si>
  <si>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</si>
  <si>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</si>
  <si>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</si>
  <si>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</si>
  <si>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</si>
  <si>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</si>
  <si>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</si>
  <si>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</si>
  <si>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</si>
  <si>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</si>
  <si>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</si>
  <si>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</si>
  <si>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</si>
  <si>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</si>
  <si>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</si>
  <si>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</si>
  <si>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</si>
  <si>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</si>
  <si>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</si>
  <si>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</si>
  <si>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</si>
  <si>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</si>
  <si>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</si>
  <si>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</si>
  <si>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</si>
  <si>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</si>
  <si>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</si>
  <si>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</si>
  <si>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</si>
  <si>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</si>
  <si>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</si>
  <si>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</si>
  <si>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</si>
  <si>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</si>
  <si>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</si>
  <si>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</si>
  <si>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</si>
  <si>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</si>
  <si>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</si>
  <si>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</si>
  <si>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</si>
  <si>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</si>
  <si>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</si>
  <si>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</si>
  <si>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</si>
  <si>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</si>
  <si>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</si>
  <si>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</si>
  <si>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</si>
  <si>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</si>
  <si>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</si>
  <si>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</si>
  <si>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</si>
  <si>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</si>
  <si>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</si>
  <si>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</si>
  <si>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</si>
  <si>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</si>
  <si>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</si>
  <si>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</si>
  <si>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</si>
  <si>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</si>
  <si>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</si>
  <si>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</si>
  <si>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</si>
  <si>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</si>
  <si>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</si>
  <si>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</si>
  <si>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</si>
  <si>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</si>
  <si>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</si>
  <si>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</si>
  <si>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</si>
  <si>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</si>
  <si>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</si>
  <si>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</si>
  <si>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</si>
  <si>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</si>
  <si>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</si>
  <si>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</si>
  <si>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</si>
  <si>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</si>
  <si>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</si>
  <si>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</si>
  <si>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</si>
  <si>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</si>
  <si>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</si>
  <si>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</si>
  <si>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</si>
  <si>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</si>
  <si>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</si>
  <si>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</si>
  <si>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</si>
  <si>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</si>
  <si>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</si>
  <si>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</si>
  <si>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</si>
  <si>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</si>
  <si>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</si>
  <si>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</si>
  <si>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</si>
  <si>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</si>
  <si>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</si>
  <si>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</si>
  <si>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</si>
  <si>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</si>
  <si>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</si>
  <si>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</si>
  <si>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</si>
  <si>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</si>
  <si>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</si>
  <si>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</si>
  <si>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</si>
  <si>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</si>
  <si>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</si>
  <si>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</si>
  <si>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</si>
  <si>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</si>
  <si>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</si>
  <si>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</si>
  <si>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</si>
  <si>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</si>
  <si>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</si>
  <si>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</si>
  <si>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</si>
  <si>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</si>
  <si>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</si>
  <si>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</si>
  <si>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</si>
  <si>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</si>
  <si>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</si>
  <si>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</si>
  <si>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</si>
  <si>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</si>
  <si>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</si>
  <si>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</si>
  <si>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</si>
  <si>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</si>
  <si>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</si>
  <si>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</si>
  <si>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</si>
  <si>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</si>
  <si>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</si>
  <si>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</si>
  <si>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</si>
  <si>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</si>
  <si>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</si>
  <si>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</si>
  <si>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</si>
  <si>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</si>
  <si>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</si>
  <si>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</si>
  <si>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</si>
  <si>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</si>
  <si>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</si>
  <si>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</si>
  <si>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</si>
  <si>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</si>
  <si>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</si>
  <si>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</si>
  <si>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</si>
  <si>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</si>
  <si>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</si>
  <si>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</si>
  <si>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</si>
  <si>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</si>
  <si>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</si>
  <si>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</si>
  <si>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</si>
  <si>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</si>
  <si>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</si>
  <si>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</si>
  <si>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</si>
  <si>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</si>
  <si>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</si>
  <si>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</si>
  <si>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</si>
  <si>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</si>
  <si>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</si>
  <si>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</si>
  <si>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</si>
  <si>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</si>
  <si>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</si>
  <si>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</si>
  <si>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</si>
  <si>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</si>
  <si>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</si>
  <si>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</si>
  <si>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</si>
  <si>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</si>
  <si>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</si>
  <si>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</si>
  <si>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</si>
  <si>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</si>
  <si>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</si>
  <si>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</si>
  <si>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</si>
  <si>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</si>
  <si>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</si>
  <si>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</si>
  <si>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</si>
  <si>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</si>
  <si>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</si>
  <si>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</si>
  <si>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</si>
  <si>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</si>
  <si>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</si>
  <si>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</si>
  <si>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</si>
  <si>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</si>
  <si>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</si>
  <si>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</si>
  <si>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</si>
  <si>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</si>
  <si>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</si>
  <si>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</si>
  <si>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</si>
  <si>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</si>
  <si>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</si>
  <si>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</si>
  <si>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</si>
  <si>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</si>
  <si>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</si>
  <si>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</si>
  <si>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</si>
  <si>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</si>
  <si>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</si>
  <si>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</si>
  <si>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</si>
  <si>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</si>
  <si>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</si>
  <si>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</si>
  <si>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</si>
  <si>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</si>
  <si>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</si>
  <si>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</si>
  <si>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</si>
  <si>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</si>
  <si>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</si>
  <si>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</si>
  <si>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</si>
  <si>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</si>
  <si>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</si>
  <si>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</si>
  <si>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</si>
  <si>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</si>
  <si>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</si>
  <si>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</si>
  <si>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</si>
  <si>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</si>
  <si>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</si>
  <si>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</si>
  <si>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</si>
  <si>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</si>
  <si>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</si>
  <si>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</si>
  <si>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</si>
  <si>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</si>
  <si>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</si>
  <si>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</si>
  <si>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</si>
  <si>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</si>
  <si>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</si>
  <si>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</si>
  <si>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</si>
  <si>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</si>
  <si>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</si>
  <si>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</si>
  <si>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</si>
  <si>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</si>
  <si>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</si>
  <si>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</si>
  <si>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</si>
  <si>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</si>
  <si>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</si>
  <si>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</si>
  <si>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</si>
  <si>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</si>
  <si>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</si>
  <si>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</si>
  <si>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</si>
  <si>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</si>
  <si>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</si>
  <si>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</si>
  <si>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</si>
  <si>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</si>
  <si>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</si>
  <si>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</si>
  <si>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</si>
  <si>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</si>
  <si>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</si>
  <si>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</si>
  <si>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</si>
  <si>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</si>
  <si>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</si>
  <si>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</si>
  <si>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</si>
  <si>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</si>
  <si>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</si>
  <si>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</si>
  <si>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</si>
  <si>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</si>
  <si>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</si>
  <si>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</si>
  <si>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</si>
  <si>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</si>
  <si>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</si>
  <si>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</si>
  <si>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</si>
  <si>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</si>
  <si>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</si>
  <si>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</si>
  <si>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</si>
  <si>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</si>
  <si>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</si>
  <si>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</si>
  <si>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</si>
  <si>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</si>
  <si>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</si>
  <si>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</si>
  <si>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</si>
  <si>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</si>
  <si>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</si>
  <si>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</si>
  <si>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</si>
  <si>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</si>
  <si>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</si>
  <si>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</si>
  <si>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</si>
  <si>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</si>
  <si>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</si>
  <si>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</si>
  <si>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</si>
  <si>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</si>
  <si>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</si>
  <si>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</si>
  <si>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</si>
  <si>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</si>
  <si>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</si>
  <si>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</si>
  <si>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</si>
  <si>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</si>
  <si>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</si>
  <si>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</si>
  <si>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</si>
  <si>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</si>
  <si>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</si>
  <si>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</si>
  <si>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</si>
  <si>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</si>
  <si>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</si>
  <si>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</si>
  <si>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</si>
  <si>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</si>
  <si>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</si>
  <si>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</si>
  <si>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</si>
  <si>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</si>
  <si>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</si>
  <si>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</si>
  <si>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</si>
  <si>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</si>
  <si>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</si>
  <si>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</si>
  <si>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</si>
  <si>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</si>
  <si>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</si>
  <si>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</si>
  <si>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</si>
  <si>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</si>
  <si>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</si>
  <si>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</si>
  <si>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</si>
  <si>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</si>
  <si>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</si>
  <si>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</si>
  <si>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</si>
  <si>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</si>
  <si>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</si>
  <si>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</si>
  <si>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</si>
  <si>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</si>
  <si>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</si>
  <si>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</si>
  <si>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</si>
  <si>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</si>
  <si>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</si>
  <si>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</si>
  <si>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</si>
  <si>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</si>
  <si>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</si>
  <si>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</si>
  <si>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</si>
  <si>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</si>
  <si>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</si>
  <si>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</si>
  <si>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</si>
  <si>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</si>
  <si>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</si>
  <si>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</si>
  <si>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</si>
  <si>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</si>
  <si>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</si>
  <si>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</si>
  <si>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</si>
  <si>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</si>
  <si>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</si>
  <si>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</si>
  <si>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</si>
  <si>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</si>
  <si>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</si>
  <si>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</si>
  <si>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</si>
  <si>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</si>
  <si>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</si>
  <si>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</si>
  <si>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</si>
  <si>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</si>
  <si>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</si>
  <si>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</si>
  <si>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</si>
  <si>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</si>
  <si>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</si>
  <si>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</si>
  <si>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</si>
  <si>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</si>
  <si>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</si>
  <si>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</si>
  <si>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</si>
  <si>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</si>
  <si>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</si>
  <si>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</si>
  <si>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</si>
  <si>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</si>
  <si>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</si>
  <si>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</si>
  <si>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</si>
  <si>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</si>
  <si>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</si>
  <si>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</si>
  <si>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</si>
  <si>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</si>
  <si>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</si>
  <si>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</si>
  <si>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</si>
  <si>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</si>
  <si>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</si>
  <si>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</si>
  <si>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</si>
  <si>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</si>
  <si>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</si>
  <si>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</si>
  <si>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</si>
  <si>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</si>
  <si>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</si>
  <si>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</si>
  <si>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</si>
  <si>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</si>
  <si>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</si>
  <si>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</si>
  <si>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</si>
  <si>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</si>
  <si>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</si>
  <si>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</si>
  <si>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</si>
  <si>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</si>
  <si>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</si>
  <si>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</si>
  <si>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</si>
  <si>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</si>
  <si>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</si>
  <si>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</si>
  <si>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</si>
  <si>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</si>
  <si>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</si>
  <si>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</si>
  <si>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</si>
  <si>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</si>
  <si>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</si>
  <si>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</si>
  <si>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</si>
  <si>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</si>
  <si>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</si>
  <si>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</si>
  <si>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</si>
  <si>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</si>
  <si>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</si>
  <si>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</si>
  <si>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</si>
  <si>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</si>
  <si>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</si>
  <si>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</si>
  <si>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</si>
  <si>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</si>
  <si>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</si>
  <si>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</si>
  <si>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</si>
  <si>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</si>
  <si>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</si>
  <si>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</si>
  <si>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</si>
  <si>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</si>
  <si>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</si>
  <si>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</si>
  <si>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</si>
  <si>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</si>
  <si>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</si>
  <si>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</si>
  <si>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</si>
  <si>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</si>
  <si>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</si>
  <si>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</si>
  <si>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</si>
  <si>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</si>
  <si>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</si>
  <si>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</si>
  <si>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</si>
  <si>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</si>
  <si>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</si>
  <si>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</si>
  <si>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</si>
  <si>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</si>
  <si>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</si>
  <si>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</si>
  <si>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</si>
  <si>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</si>
  <si>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</si>
  <si>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</si>
  <si>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</si>
  <si>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</si>
  <si>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</si>
  <si>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</si>
  <si>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</si>
  <si>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</si>
  <si>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</si>
  <si>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</si>
  <si>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</si>
  <si>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</si>
  <si>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</si>
  <si>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</si>
  <si>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</si>
  <si>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</si>
  <si>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</si>
  <si>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</si>
  <si>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</si>
  <si>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</si>
  <si>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</si>
  <si>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</si>
  <si>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</si>
  <si>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</si>
  <si>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</si>
  <si>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</si>
  <si>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</si>
  <si>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</si>
  <si>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</si>
  <si>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</si>
  <si>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</si>
  <si>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</si>
  <si>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</si>
  <si>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</si>
  <si>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</si>
  <si>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</si>
  <si>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</si>
  <si>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</si>
  <si>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</si>
  <si>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</si>
  <si>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</si>
  <si>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</si>
  <si>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</si>
  <si>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</si>
  <si>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</si>
  <si>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</si>
  <si>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</si>
  <si>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</si>
  <si>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</si>
  <si>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</si>
  <si>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</si>
  <si>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</si>
  <si>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</si>
  <si>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</si>
  <si>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</si>
  <si>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</si>
  <si>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</si>
  <si>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</si>
  <si>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</si>
  <si>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</si>
  <si>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</si>
  <si>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</si>
  <si>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</si>
  <si>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</si>
  <si>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</si>
  <si>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</si>
  <si>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</si>
  <si>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</si>
  <si>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</si>
  <si>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</si>
  <si>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</si>
  <si>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</si>
  <si>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</si>
  <si>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</si>
  <si>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</si>
  <si>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</si>
  <si>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</si>
  <si>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</si>
  <si>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</si>
  <si>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</si>
  <si>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</si>
  <si>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</si>
  <si>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</si>
  <si>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</si>
  <si>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</si>
  <si>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</si>
  <si>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</si>
  <si>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</si>
  <si>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</si>
  <si>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</si>
  <si>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</si>
  <si>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</si>
  <si>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</si>
  <si>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</si>
  <si>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</si>
  <si>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</si>
  <si>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</si>
  <si>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</si>
  <si>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</si>
  <si>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</si>
  <si>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</si>
  <si>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</si>
  <si>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</si>
  <si>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</si>
  <si>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</si>
  <si>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</si>
  <si>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</si>
  <si>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</si>
  <si>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</si>
  <si>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</si>
  <si>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</si>
  <si>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</si>
  <si>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</si>
  <si>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</si>
  <si>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</si>
  <si>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</si>
  <si>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</si>
  <si>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</si>
  <si>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</si>
  <si>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</si>
  <si>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</si>
  <si>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</si>
  <si>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</si>
  <si>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</si>
  <si>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</si>
  <si>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</si>
  <si>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</si>
  <si>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</si>
  <si>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</si>
  <si>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</si>
  <si>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</si>
  <si>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</si>
  <si>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</si>
  <si>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</si>
  <si>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</si>
  <si>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</si>
  <si>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</si>
  <si>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</si>
  <si>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</si>
  <si>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</si>
  <si>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</si>
  <si>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</si>
  <si>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</si>
  <si>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</si>
  <si>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</si>
  <si>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</si>
  <si>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</si>
  <si>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</si>
  <si>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</si>
  <si>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</si>
  <si>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</si>
  <si>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</si>
  <si>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</si>
  <si>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</si>
  <si>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</si>
  <si>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</si>
  <si>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</si>
  <si>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</si>
  <si>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</si>
  <si>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</si>
  <si>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</si>
  <si>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</si>
  <si>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</si>
  <si>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</si>
  <si>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</si>
  <si>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</si>
  <si>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</si>
  <si>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</si>
  <si>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</si>
  <si>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</si>
  <si>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</si>
  <si>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</si>
  <si>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</si>
  <si>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</si>
  <si>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</si>
  <si>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</si>
  <si>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</si>
  <si>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</si>
  <si>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</si>
  <si>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</si>
  <si>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</si>
  <si>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</si>
  <si>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</si>
  <si>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</si>
  <si>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</si>
  <si>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</si>
  <si>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</si>
  <si>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</si>
  <si>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</si>
  <si>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</si>
  <si>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</si>
  <si>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</si>
  <si>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</si>
  <si>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</si>
  <si>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</si>
  <si>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</si>
  <si>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</si>
  <si>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</si>
  <si>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</si>
  <si>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</si>
  <si>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</si>
  <si>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</si>
  <si>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</si>
  <si>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</si>
  <si>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</si>
  <si>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</si>
  <si>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</si>
  <si>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</si>
  <si>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</si>
  <si>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</si>
  <si>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</si>
  <si>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</si>
  <si>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</si>
  <si>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</si>
  <si>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</si>
  <si>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</si>
  <si>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</si>
  <si>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</si>
  <si>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</si>
  <si>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</si>
  <si>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</si>
  <si>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</si>
  <si>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</si>
  <si>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</si>
  <si>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</si>
  <si>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</si>
  <si>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</si>
  <si>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</si>
  <si>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</si>
  <si>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</si>
  <si>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</si>
  <si>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</si>
  <si>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</si>
  <si>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</si>
  <si>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</si>
  <si>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</si>
  <si>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</si>
  <si>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</si>
  <si>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</si>
  <si>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</si>
  <si>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</si>
  <si>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</si>
  <si>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</si>
  <si>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</si>
  <si>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</si>
  <si>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</si>
  <si>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</si>
  <si>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</si>
  <si>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</si>
  <si>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</si>
  <si>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</si>
  <si>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</si>
  <si>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</si>
  <si>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</si>
  <si>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</si>
  <si>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</si>
  <si>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</si>
  <si>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</si>
  <si>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</si>
  <si>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</si>
  <si>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</si>
  <si>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</si>
  <si>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</si>
  <si>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</si>
  <si>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</si>
  <si>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</si>
  <si>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</si>
  <si>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</si>
  <si>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</si>
  <si>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</si>
  <si>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</si>
  <si>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</si>
  <si>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</si>
  <si>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</si>
  <si>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</si>
  <si>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</si>
  <si>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</si>
  <si>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</si>
  <si>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</si>
  <si>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</si>
  <si>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</si>
  <si>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</si>
  <si>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</si>
  <si>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</si>
  <si>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</si>
  <si>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</si>
  <si>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</si>
  <si>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</si>
  <si>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</si>
  <si>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</si>
  <si>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</si>
  <si>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</si>
  <si>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</si>
  <si>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</si>
  <si>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</si>
  <si>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</si>
  <si>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</si>
  <si>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</si>
  <si>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</si>
  <si>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</si>
  <si>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</si>
  <si>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</si>
  <si>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</si>
  <si>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</si>
  <si>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</si>
  <si>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</si>
  <si>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</si>
  <si>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</si>
  <si>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</si>
  <si>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</si>
  <si>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</si>
  <si>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</si>
  <si>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</si>
  <si>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</si>
  <si>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</si>
  <si>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</si>
  <si>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</si>
  <si>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</si>
  <si>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</si>
  <si>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</si>
  <si>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</si>
  <si>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</si>
  <si>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</si>
  <si>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</si>
  <si>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</si>
  <si>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</si>
  <si>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</si>
  <si>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</si>
  <si>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</si>
  <si>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</si>
  <si>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</si>
  <si>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</si>
  <si>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</si>
  <si>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</si>
  <si>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</si>
  <si>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</si>
  <si>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</si>
  <si>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</si>
  <si>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</si>
  <si>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</si>
  <si>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</si>
  <si>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</si>
  <si>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</si>
  <si>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</si>
  <si>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</si>
  <si>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</si>
  <si>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</si>
  <si>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</si>
  <si>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</si>
  <si>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</si>
  <si>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</si>
  <si>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</si>
  <si>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</si>
  <si>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</si>
  <si>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</si>
  <si>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</si>
  <si>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</si>
  <si>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</si>
  <si>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</si>
  <si>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</si>
  <si>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</si>
  <si>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</si>
  <si>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</si>
  <si>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</si>
  <si>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</si>
  <si>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</si>
  <si>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</si>
  <si>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</si>
  <si>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</si>
  <si>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</si>
  <si>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</si>
  <si>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</si>
  <si>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</si>
  <si>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</si>
  <si>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</si>
  <si>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</si>
  <si>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</si>
  <si>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</si>
  <si>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</si>
  <si>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</si>
  <si>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</si>
  <si>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</si>
  <si>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</si>
  <si>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</si>
  <si>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</si>
  <si>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</si>
  <si>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</si>
  <si>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</si>
  <si>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</si>
  <si>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</si>
  <si>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</si>
  <si>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</si>
  <si>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</si>
  <si>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</si>
  <si>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</si>
  <si>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</si>
  <si>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</si>
  <si>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</si>
  <si>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</si>
  <si>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</si>
  <si>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</si>
  <si>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</si>
  <si>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</si>
  <si>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</si>
  <si>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</si>
  <si>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</si>
  <si>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</si>
  <si>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</si>
  <si>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</si>
  <si>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</si>
  <si>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</si>
  <si>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</si>
  <si>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</si>
  <si>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</si>
  <si>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</si>
  <si>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</si>
  <si>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</si>
  <si>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</si>
  <si>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</si>
  <si>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</si>
  <si>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</si>
  <si>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</si>
  <si>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</si>
  <si>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</si>
  <si>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</si>
  <si>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</si>
  <si>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</si>
  <si>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</si>
  <si>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</si>
  <si>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</si>
  <si>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</si>
  <si>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</si>
  <si>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</si>
  <si>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</si>
  <si>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</si>
  <si>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</si>
  <si>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</si>
  <si>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</si>
  <si>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</si>
  <si>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</si>
  <si>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</si>
  <si>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</si>
  <si>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</si>
  <si>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</si>
  <si>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</si>
  <si>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</si>
  <si>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</si>
  <si>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</si>
  <si>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</si>
  <si>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</si>
  <si>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</si>
  <si>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</si>
  <si>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</si>
  <si>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</si>
  <si>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</si>
  <si>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</si>
  <si>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</si>
  <si>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</si>
  <si>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</si>
  <si>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Category</t>
  </si>
  <si>
    <t>Subcategory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</si>
  <si>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</si>
  <si>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</si>
  <si>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</si>
  <si>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</si>
  <si>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</si>
  <si>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</si>
  <si>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</si>
  <si>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</si>
  <si>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</si>
  <si>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</si>
  <si>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</si>
  <si>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</si>
  <si>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</si>
  <si>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</si>
  <si>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</si>
  <si>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</si>
  <si>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</si>
  <si>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</si>
  <si>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Cancelled</t>
  </si>
  <si>
    <t>Total Projects</t>
  </si>
  <si>
    <t xml:space="preserve">Percentage Successful 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</si>
  <si>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</si>
  <si>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</si>
  <si>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</si>
  <si>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</si>
  <si>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</si>
  <si>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</si>
  <si>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</si>
  <si>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</si>
  <si>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</si>
  <si>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</si>
  <si>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</si>
  <si>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</si>
  <si>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</si>
  <si>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</si>
  <si>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</si>
  <si>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</si>
  <si>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 xml:space="preserve">Mean Goal </t>
  </si>
  <si>
    <t xml:space="preserve">Median Goal 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</si>
  <si>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</si>
  <si>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</si>
  <si>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</si>
  <si>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</si>
  <si>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</si>
  <si>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</si>
  <si>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</si>
  <si>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</si>
  <si>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</si>
  <si>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</si>
  <si>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</si>
  <si>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 xml:space="preserve">Goals </t>
  </si>
  <si>
    <t>Pledged</t>
  </si>
  <si>
    <t>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</si>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</sst>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\ h:mm;@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9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6" fontId="0" fillId="0" borderId="0" xfId="0" applyNumberFormat="1"/>
  </cellXfs>
  <cellStyles count="1">
    <cellStyle name="Normal" xfId="0" builtinId="0"/>
  </cellStyles>
  <dxfs count="1">
    <dxf>
      <numFmt numFmtId="165" formatCode="m/d/yy\ h: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A7-4C34-93C2-5E86AA4A62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A7-4C34-93C2-5E86AA4A62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A7-4C34-93C2-5E86AA4A6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496319"/>
        <c:axId val="585768239"/>
      </c:lineChart>
      <c:catAx>
        <c:axId val="32949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68239"/>
        <c:crosses val="autoZero"/>
        <c:auto val="1"/>
        <c:lblAlgn val="ctr"/>
        <c:lblOffset val="100"/>
        <c:noMultiLvlLbl val="0"/>
      </c:catAx>
      <c:valAx>
        <c:axId val="58576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9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4-4975-A8DD-0CFC33DA043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4-4975-A8DD-0CFC33DA043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D4-4975-A8DD-0CFC33DA0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341007"/>
        <c:axId val="419329215"/>
      </c:lineChart>
      <c:catAx>
        <c:axId val="90634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29215"/>
        <c:crosses val="autoZero"/>
        <c:auto val="1"/>
        <c:lblAlgn val="ctr"/>
        <c:lblOffset val="100"/>
        <c:noMultiLvlLbl val="0"/>
      </c:catAx>
      <c:valAx>
        <c:axId val="41932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34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D9B1B90-BC2A-4A2F-993E-F40B025177D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8B3076-BEB0-4220-ADDB-89F3DC607B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56C160-A17C-4689-A08E-F566AC4578BE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8CBA44-9A1B-4471-9959-0BB504C9B0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649A060-DA62-4198-A449-0066CEA97B3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4</xdr:row>
      <xdr:rowOff>15874</xdr:rowOff>
    </xdr:from>
    <xdr:to>
      <xdr:col>17</xdr:col>
      <xdr:colOff>234950</xdr:colOff>
      <xdr:row>27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02241-C396-4E2E-8102-0C6706B0C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268108</xdr:colOff>
      <xdr:row>6</xdr:row>
      <xdr:rowOff>56443</xdr:rowOff>
    </xdr:from>
    <xdr:to>
      <xdr:col>27</xdr:col>
      <xdr:colOff>324555</xdr:colOff>
      <xdr:row>29</xdr:row>
      <xdr:rowOff>21166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3D34F-059C-449F-87D3-428B13460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s based on Launch Date"/>
      <sheetName val="Successful US Kickstarters"/>
      <sheetName val="Chart3"/>
      <sheetName val="Kickstarter"/>
      <sheetName val="Failed US Kickstarters"/>
      <sheetName val="Deceptive Statistics"/>
      <sheetName val="Edinburgh Research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</sheetData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osn" refreshedDate="44093.47714166667" createdVersion="6" refreshedVersion="6" minRefreshableVersion="3" recordCount="4114" xr:uid="{F8C2E962-7260-4221-BD33-6C21AC093E3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2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5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1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2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2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5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2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2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5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2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5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5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2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7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6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1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1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7DC28-B8BF-43AD-AD81-DD0C001371E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4109" zoomScale="95" zoomScaleNormal="95" workbookViewId="0">
      <selection activeCell="F522" sqref="F522:F411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22.90625" bestFit="1" customWidth="1"/>
    <col min="18" max="18" width="15.6328125" bestFit="1" customWidth="1"/>
    <col min="19" max="19" width="22" bestFit="1" customWidth="1"/>
    <col min="20" max="20" width="21.089843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  <c r="T1" s="1" t="s">
        <v>8366</v>
      </c>
      <c r="U1" s="1" t="s">
        <v>8379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YEAR(T2)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YEAR(T3)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2015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2016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2015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2016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2017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2014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2013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2012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2017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2017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2015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2016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2017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2017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2015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2015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2016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2016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2012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2014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2012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2011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2012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2010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2012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2017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2013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2016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2015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2012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2014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2014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2013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2017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2012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2016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2014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2015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2017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2017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2016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2016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2015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2016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2016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2015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2016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2015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2017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2015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2015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2015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2015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2017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2017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2017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2017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2017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2017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2013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2012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2015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2017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2013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2016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2014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2012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2012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2013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2014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2012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2012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2016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2011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2016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2012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2017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2016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2016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2015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2015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2017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2016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2017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2017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2015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2013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2014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2016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2015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2013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2016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2015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2017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2015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2016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2017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2017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2012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2011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2014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2014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2011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2015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2015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2017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2015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2017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2017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2016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2017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2016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2017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2017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2016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2014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2015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2016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2015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2017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2012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2011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2014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2013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2013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2012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2016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2015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2016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2016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2017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2017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2015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2015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2015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2015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2015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2016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2017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2014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2014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2011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2015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2014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2015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2017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2016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2017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2016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2014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2012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2016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2017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2016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2015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2016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2016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2016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2012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2013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2014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2017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2017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2013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2015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2013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2017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2012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2017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2017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2014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2016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2016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2013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2013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2011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2016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2016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2017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2015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2015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2016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2015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2015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2015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2017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2015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2016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2015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2015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2017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2016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2017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2012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2013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2011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2017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2010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2015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2011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2015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2017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2015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2015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2016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2016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2017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2014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2014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2013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2013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2015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2015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2015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2016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2016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2015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2016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2017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2016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2015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2016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2015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2015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2016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2015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2016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2011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2012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2011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2012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2016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2017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2017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2017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2015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2015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2017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2015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2017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2015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2015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2015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2015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2015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2017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2015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2015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2015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2016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2015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2015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2015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2016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2016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2015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2016</v>
      </c>
    </row>
  </sheetData>
  <autoFilter ref="A1:U4115" xr:uid="{6A4A12B9-9479-4E17-832E-B9428475609F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O1:O1048576 P1 R1:U1">
    <cfRule type="colorScale" priority="1">
      <colorScale>
        <cfvo type="percent" val="90"/>
        <cfvo type="max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C46FB-BE3E-4841-BE31-FB2CFC97642E}">
  <dimension ref="A1:E18"/>
  <sheetViews>
    <sheetView workbookViewId="0">
      <selection activeCell="E22" sqref="E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8363</v>
      </c>
      <c r="B1" t="s">
        <v>8315</v>
      </c>
    </row>
    <row r="2" spans="1:5" x14ac:dyDescent="0.35">
      <c r="A2" s="11" t="s">
        <v>8379</v>
      </c>
      <c r="B2" t="s">
        <v>8361</v>
      </c>
    </row>
    <row r="4" spans="1:5" x14ac:dyDescent="0.35">
      <c r="A4" s="11" t="s">
        <v>8360</v>
      </c>
      <c r="B4" s="11" t="s">
        <v>8358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6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45CF6-6D66-4A08-BE9D-28DFBFEB4792}">
  <dimension ref="A1:H13"/>
  <sheetViews>
    <sheetView zoomScale="90" workbookViewId="0">
      <selection activeCell="F3" sqref="F3"/>
    </sheetView>
  </sheetViews>
  <sheetFormatPr defaultRowHeight="14.5" x14ac:dyDescent="0.35"/>
  <cols>
    <col min="1" max="1" width="17.08984375" bestFit="1" customWidth="1"/>
    <col min="2" max="2" width="17.179687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54296875" bestFit="1" customWidth="1"/>
    <col min="7" max="7" width="15.453125" bestFit="1" customWidth="1"/>
    <col min="8" max="8" width="18.6328125" bestFit="1" customWidth="1"/>
  </cols>
  <sheetData>
    <row r="1" spans="1:8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COUNTIFS(Kickstarter!$F:$F,"cancelled",Kickstarter!$D:$D,"&lt;1000",Kickstarter!$R:$R,"plays")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>
        <f>D2/E2</f>
        <v>0</v>
      </c>
    </row>
    <row r="3" spans="1:8" x14ac:dyDescent="0.35">
      <c r="A3" t="s">
        <v>8389</v>
      </c>
      <c r="B3">
        <f>COUNTIFS(Kickstarter!$F:$F,"successful",Kickstarter!$D:$D,"&lt;=4999",Kickstarter!$D:$D,"&gt;=1000",Kickstarter!$R:$R,"plays")</f>
        <v>388</v>
      </c>
      <c r="C3">
        <f>COUNTIFS(Kickstarter!$F:$F,"failed",Kickstarter!$D:$D,"&lt;=4999",Kickstarter!$D:$D,"&gt;=1000",Kickstarter!$R:$R,"plays")</f>
        <v>146</v>
      </c>
      <c r="D3">
        <f>COUNTIFS(Kickstarter!$F:$F,"cancelled",Kickstarter!$D:$D,"&lt;=4999",Kickstarter!$D:$D,"&gt;=1000",Kickstarter!$R:$R,"plays")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>
        <f t="shared" ref="H3:H13" si="3">D3/E3</f>
        <v>0</v>
      </c>
    </row>
    <row r="4" spans="1:8" x14ac:dyDescent="0.35">
      <c r="A4" t="s">
        <v>8390</v>
      </c>
      <c r="B4">
        <f>COUNTIFS(Kickstarter!$F:$F,"successful",Kickstarter!$D:$D,"&lt;=9999",Kickstarter!$D:$D,"&gt;=5000",Kickstarter!$R:$R,"plays")</f>
        <v>93</v>
      </c>
      <c r="C4">
        <f>COUNTIFS(Kickstarter!$F:$F,"failed",Kickstarter!$D:$D,"&lt;=9999",Kickstarter!$D:$D,"&gt;=5000",Kickstarter!$R:$R,"plays")</f>
        <v>76</v>
      </c>
      <c r="D4">
        <f>COUNTIFS(Kickstarter!$F:$F,"cancelled",Kickstarter!$D:$D,"&lt;=9999",Kickstarter!$D:$D,"&gt;=5000",Kickstarter!$R:$R,"plays")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>
        <f t="shared" si="3"/>
        <v>0</v>
      </c>
    </row>
    <row r="5" spans="1:8" x14ac:dyDescent="0.35">
      <c r="A5" t="s">
        <v>8391</v>
      </c>
      <c r="B5">
        <f>COUNTIFS(Kickstarter!$F:$F,"successful",Kickstarter!$D:$D,"&lt;=14999",Kickstarter!$D:$D,"&gt;=10000",Kickstarter!$R:$R,"plays")</f>
        <v>39</v>
      </c>
      <c r="C5">
        <f>COUNTIFS(Kickstarter!$F:$F,"failed",Kickstarter!$D:$D,"&lt;=14999",Kickstarter!$D:$D,"&gt;=10000",Kickstarter!$R:$R,"plays")</f>
        <v>33</v>
      </c>
      <c r="D5">
        <f>COUNTIFS(Kickstarter!$F:$F,Kickstarter!$F$2398,Kickstarter!$D:$D,"&lt;=14999",Kickstarter!$D:$D,"&gt;=10000",Kickstarter!$R:$R,"plays")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8" x14ac:dyDescent="0.35">
      <c r="A6" t="s">
        <v>8392</v>
      </c>
      <c r="B6">
        <f>COUNTIFS(Kickstarter!$F:$F,"successful",Kickstarter!$D:$D,"&lt;=19999",Kickstarter!$D:$D,"&gt;=15000",Kickstarter!$R:$R,"plays")</f>
        <v>12</v>
      </c>
      <c r="C6">
        <f>COUNTIFS(Kickstarter!$F:$F,"failed",Kickstarter!$D:$D,"&lt;=19999",Kickstarter!$D:$D,"&gt;=15000",Kickstarter!$R:$R,"plays")</f>
        <v>12</v>
      </c>
      <c r="D6">
        <f>COUNTIFS(Kickstarter!$F:$F,Kickstarter!$F$2398,Kickstarter!$D:$D,"&lt;=19999",Kickstarter!$D:$D,"&gt;=15000",Kickstarter!$R:$R,"plays")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f t="shared" si="3"/>
        <v>0</v>
      </c>
    </row>
    <row r="7" spans="1:8" x14ac:dyDescent="0.35">
      <c r="A7" t="s">
        <v>8393</v>
      </c>
      <c r="B7">
        <f>COUNTIFS(Kickstarter!$F:$F,"successful",Kickstarter!$D:$D,"&lt;=24999",Kickstarter!$D:$D,"&gt;=20000",Kickstarter!$R:$R,"plays")</f>
        <v>9</v>
      </c>
      <c r="C7">
        <f>COUNTIFS(Kickstarter!$F:$F,"failed",Kickstarter!$D:$D,"&lt;=24999",Kickstarter!$D:$D,"&gt;=20000",Kickstarter!$R:$R,"plays")</f>
        <v>11</v>
      </c>
      <c r="D7">
        <f>COUNTIFS(Kickstarter!$F:$F,Kickstarter!$F$2398,Kickstarter!$D:$D,"&lt;=24999",Kickstarter!$D:$D,"&gt;=20000",Kickstarter!$R:$R,"plays")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f t="shared" si="3"/>
        <v>0</v>
      </c>
    </row>
    <row r="8" spans="1:8" x14ac:dyDescent="0.35">
      <c r="A8" t="s">
        <v>8394</v>
      </c>
      <c r="B8">
        <f>COUNTIFS(Kickstarter!$F:$F,"successful",Kickstarter!$D:$D,"&lt;=29999",Kickstarter!$D:$D,"&gt;=25000",Kickstarter!$R:$R,"plays")</f>
        <v>1</v>
      </c>
      <c r="C8">
        <f>COUNTIFS(Kickstarter!$F:$F,"failed",Kickstarter!$D:$D,"&lt;=29999",Kickstarter!$D:$D,"&gt;=25000",Kickstarter!$R:$R,"plays")</f>
        <v>4</v>
      </c>
      <c r="D8">
        <f>COUNTIFS(Kickstarter!$F:$F,Kickstarter!$F$2398,Kickstarter!$D:$D,"&lt;=29999",Kickstarter!$D:$D,"&gt;=25000",Kickstarter!$R:$R,"plays")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f t="shared" si="3"/>
        <v>0</v>
      </c>
    </row>
    <row r="9" spans="1:8" x14ac:dyDescent="0.35">
      <c r="A9" t="s">
        <v>8395</v>
      </c>
      <c r="B9">
        <f>COUNTIFS(Kickstarter!$F:$F,"successful",Kickstarter!$D:$D,"&lt;=34999",Kickstarter!$D:$D,"&gt;=30000",Kickstarter!$R:$R,"plays")</f>
        <v>3</v>
      </c>
      <c r="C9">
        <f>COUNTIFS(Kickstarter!$F:$F,Kickstarter!$F$1072,Kickstarter!$D:$D,"&lt;=34999",Kickstarter!$D:$D,"&gt;=30000",Kickstarter!$R:$R,"plays")</f>
        <v>8</v>
      </c>
      <c r="D9">
        <f>COUNTIFS(Kickstarter!$F:$F,Kickstarter!$F$2398,Kickstarter!$D:$D,"&lt;=34999",Kickstarter!$D:$D,"&gt;=30000",Kickstarter!$R:$R,"plays")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>
        <f t="shared" si="3"/>
        <v>0</v>
      </c>
    </row>
    <row r="10" spans="1:8" x14ac:dyDescent="0.35">
      <c r="A10" t="s">
        <v>8396</v>
      </c>
      <c r="B10">
        <f>COUNTIFS(Kickstarter!$F:$F,"successful",Kickstarter!$D:$D,"&lt;=39999",Kickstarter!$D:$D,"&gt;=35000",Kickstarter!$R:$R,"plays")</f>
        <v>4</v>
      </c>
      <c r="C10">
        <f>COUNTIFS(Kickstarter!$F:$F,"failed",Kickstarter!$D:$D,"&lt;=39999",Kickstarter!$D:$D,"&gt;=35000",Kickstarter!$R:$R,"plays")</f>
        <v>2</v>
      </c>
      <c r="D10">
        <f>COUNTIFS(Kickstarter!$F:$F,Kickstarter!$F$2398,Kickstarter!$D:$D,"&lt;=39999",Kickstarter!$D:$D,"&gt;=35000",Kickstarter!$R:$R,"plays")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8" x14ac:dyDescent="0.35">
      <c r="A11" t="s">
        <v>8397</v>
      </c>
      <c r="B11">
        <f>COUNTIFS(Kickstarter!$F:$F,"successful",Kickstarter!$D:$D,"&lt;=44999",Kickstarter!$D:$D,"&gt;=40000",Kickstarter!$R:$R,"plays")</f>
        <v>2</v>
      </c>
      <c r="C11">
        <f>COUNTIFS(Kickstarter!$F:$F,"failed",Kickstarter!$D:$D,"&lt;=44999",Kickstarter!$D:$D,"&gt;=40000",Kickstarter!$R:$R,"plays")</f>
        <v>1</v>
      </c>
      <c r="D11">
        <f>COUNTIFS(Kickstarter!$F:$F,Kickstarter!$F$2398,Kickstarter!$D:$D,"&lt;=44999",Kickstarter!$D:$D,"&gt;=40000",Kickstarter!$R:$R,"plays")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f t="shared" si="3"/>
        <v>0</v>
      </c>
    </row>
    <row r="12" spans="1:8" x14ac:dyDescent="0.35">
      <c r="A12" t="s">
        <v>8398</v>
      </c>
      <c r="B12">
        <f>COUNTIFS(Kickstarter!$F:$F,"successful",Kickstarter!$D:$D,"&lt;=49999",Kickstarter!$D:$D,"&gt;=45000",Kickstarter!$R:$R,"plays")</f>
        <v>0</v>
      </c>
      <c r="C12">
        <f>COUNTIFS(Kickstarter!$F:$F,"failed",Kickstarter!$D:$D,"&lt;=49999",Kickstarter!$D:$D,"&gt;=45000",Kickstarter!$R:$R,"plays")</f>
        <v>1</v>
      </c>
      <c r="D12">
        <f>COUNTIFS(Kickstarter!$F:$F,Kickstarter!$F$2398,Kickstarter!$D:$D,"&lt;=49999",Kickstarter!$D:$D,"&gt;=45000",Kickstarter!$R:$R,"plays")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8" x14ac:dyDescent="0.35">
      <c r="A13" t="s">
        <v>8399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COUNTIFS(Kickstarter!$F:$F,Kickstarter!$F$2398,Kickstarter!$D:$D,"&gt;=50000",Kickstarter!$R:$R,"plays")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FF676-4108-4B32-88E8-5CD2985CE18D}">
  <dimension ref="A1:T251"/>
  <sheetViews>
    <sheetView topLeftCell="J1" workbookViewId="0">
      <selection activeCell="B1" sqref="B1"/>
    </sheetView>
  </sheetViews>
  <sheetFormatPr defaultRowHeight="14.5" x14ac:dyDescent="0.35"/>
  <cols>
    <col min="1" max="1" width="4.81640625" bestFit="1" customWidth="1"/>
    <col min="2" max="2" width="56.54296875" bestFit="1" customWidth="1"/>
    <col min="3" max="3" width="125.81640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1.08984375" bestFit="1" customWidth="1"/>
  </cols>
  <sheetData>
    <row r="1" spans="1:20" x14ac:dyDescent="0.35">
      <c r="A1" s="2" t="s">
        <v>0</v>
      </c>
      <c r="B1" s="2" t="s">
        <v>1</v>
      </c>
      <c r="C1" s="2" t="s">
        <v>4110</v>
      </c>
      <c r="D1" s="18" t="s">
        <v>8216</v>
      </c>
      <c r="E1" s="1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0" t="s">
        <v>8363</v>
      </c>
      <c r="R1" s="2" t="s">
        <v>8364</v>
      </c>
      <c r="S1" s="2" t="s">
        <v>8365</v>
      </c>
      <c r="T1" s="2" t="s">
        <v>8366</v>
      </c>
    </row>
    <row r="2" spans="1:20" x14ac:dyDescent="0.35">
      <c r="A2" s="3">
        <v>2843</v>
      </c>
      <c r="B2" s="3" t="s">
        <v>2843</v>
      </c>
      <c r="C2" s="3" t="s">
        <v>6953</v>
      </c>
      <c r="D2" s="21">
        <v>1200</v>
      </c>
      <c r="E2" s="22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23" t="s">
        <v>8315</v>
      </c>
      <c r="R2" s="3" t="s">
        <v>8316</v>
      </c>
      <c r="S2" s="4">
        <v>42492.737847222219</v>
      </c>
      <c r="T2" s="4">
        <v>42534.166666666672</v>
      </c>
    </row>
    <row r="3" spans="1:20" x14ac:dyDescent="0.35">
      <c r="A3" s="3">
        <v>2845</v>
      </c>
      <c r="B3" s="3" t="s">
        <v>2845</v>
      </c>
      <c r="C3" s="3" t="s">
        <v>6955</v>
      </c>
      <c r="D3" s="21">
        <v>7500</v>
      </c>
      <c r="E3" s="22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3" t="s">
        <v>8315</v>
      </c>
      <c r="R3" s="3" t="s">
        <v>8316</v>
      </c>
      <c r="S3" s="4">
        <v>42103.016585648147</v>
      </c>
      <c r="T3" s="4">
        <v>42163.016585648147</v>
      </c>
    </row>
    <row r="4" spans="1:20" x14ac:dyDescent="0.35">
      <c r="A4" s="3">
        <v>2846</v>
      </c>
      <c r="B4" s="3" t="s">
        <v>2846</v>
      </c>
      <c r="C4" s="3" t="s">
        <v>6956</v>
      </c>
      <c r="D4" s="21">
        <v>8000</v>
      </c>
      <c r="E4" s="22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23" t="s">
        <v>8315</v>
      </c>
      <c r="R4" s="3" t="s">
        <v>8316</v>
      </c>
      <c r="S4" s="4">
        <v>42108.692060185189</v>
      </c>
      <c r="T4" s="4">
        <v>42153.692060185189</v>
      </c>
    </row>
    <row r="5" spans="1:20" x14ac:dyDescent="0.35">
      <c r="A5" s="3">
        <v>2847</v>
      </c>
      <c r="B5" s="3" t="s">
        <v>2847</v>
      </c>
      <c r="C5" s="3" t="s">
        <v>6957</v>
      </c>
      <c r="D5" s="21">
        <v>2000</v>
      </c>
      <c r="E5" s="22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23" t="s">
        <v>8315</v>
      </c>
      <c r="R5" s="3" t="s">
        <v>8316</v>
      </c>
      <c r="S5" s="4">
        <v>42453.806307870371</v>
      </c>
      <c r="T5" s="4">
        <v>42513.806307870371</v>
      </c>
    </row>
    <row r="6" spans="1:20" x14ac:dyDescent="0.35">
      <c r="A6" s="3">
        <v>2848</v>
      </c>
      <c r="B6" s="3" t="s">
        <v>2848</v>
      </c>
      <c r="C6" s="3" t="s">
        <v>6958</v>
      </c>
      <c r="D6" s="21">
        <v>35000</v>
      </c>
      <c r="E6" s="22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3" t="s">
        <v>8315</v>
      </c>
      <c r="R6" s="3" t="s">
        <v>8316</v>
      </c>
      <c r="S6" s="4">
        <v>42123.648831018523</v>
      </c>
      <c r="T6" s="4">
        <v>42153.648831018523</v>
      </c>
    </row>
    <row r="7" spans="1:20" x14ac:dyDescent="0.35">
      <c r="A7" s="3">
        <v>2850</v>
      </c>
      <c r="B7" s="3" t="s">
        <v>2850</v>
      </c>
      <c r="C7" s="3" t="s">
        <v>6960</v>
      </c>
      <c r="D7" s="21">
        <v>8000</v>
      </c>
      <c r="E7" s="22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3" t="s">
        <v>8315</v>
      </c>
      <c r="R7" s="3" t="s">
        <v>8316</v>
      </c>
      <c r="S7" s="4">
        <v>41858.007071759261</v>
      </c>
      <c r="T7" s="4">
        <v>41888.007071759261</v>
      </c>
    </row>
    <row r="8" spans="1:20" x14ac:dyDescent="0.35">
      <c r="A8" s="3">
        <v>2852</v>
      </c>
      <c r="B8" s="3" t="s">
        <v>2852</v>
      </c>
      <c r="C8" s="3" t="s">
        <v>6962</v>
      </c>
      <c r="D8" s="21">
        <v>5000</v>
      </c>
      <c r="E8" s="22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3" t="s">
        <v>8315</v>
      </c>
      <c r="R8" s="3" t="s">
        <v>8316</v>
      </c>
      <c r="S8" s="4">
        <v>41781.045173611114</v>
      </c>
      <c r="T8" s="4">
        <v>41811.045173611114</v>
      </c>
    </row>
    <row r="9" spans="1:20" x14ac:dyDescent="0.35">
      <c r="A9" s="3">
        <v>2855</v>
      </c>
      <c r="B9" s="3" t="s">
        <v>2855</v>
      </c>
      <c r="C9" s="3" t="s">
        <v>6965</v>
      </c>
      <c r="D9" s="21">
        <v>600</v>
      </c>
      <c r="E9" s="22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3" t="s">
        <v>8315</v>
      </c>
      <c r="R9" s="3" t="s">
        <v>8316</v>
      </c>
      <c r="S9" s="4">
        <v>42370.007766203707</v>
      </c>
      <c r="T9" s="4">
        <v>42398.981944444444</v>
      </c>
    </row>
    <row r="10" spans="1:20" x14ac:dyDescent="0.35">
      <c r="A10" s="3">
        <v>2856</v>
      </c>
      <c r="B10" s="3" t="s">
        <v>2856</v>
      </c>
      <c r="C10" s="3" t="s">
        <v>6966</v>
      </c>
      <c r="D10" s="21">
        <v>3000</v>
      </c>
      <c r="E10" s="22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3" t="s">
        <v>8315</v>
      </c>
      <c r="R10" s="3" t="s">
        <v>8316</v>
      </c>
      <c r="S10" s="4">
        <v>42165.037581018521</v>
      </c>
      <c r="T10" s="4">
        <v>42224.898611111115</v>
      </c>
    </row>
    <row r="11" spans="1:20" x14ac:dyDescent="0.35">
      <c r="A11" s="3">
        <v>2860</v>
      </c>
      <c r="B11" s="3" t="s">
        <v>2860</v>
      </c>
      <c r="C11" s="3" t="s">
        <v>6970</v>
      </c>
      <c r="D11" s="21">
        <v>4000</v>
      </c>
      <c r="E11" s="22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3" t="s">
        <v>8315</v>
      </c>
      <c r="R11" s="3" t="s">
        <v>8316</v>
      </c>
      <c r="S11" s="4">
        <v>42480.800648148142</v>
      </c>
      <c r="T11" s="4">
        <v>42540.800648148142</v>
      </c>
    </row>
    <row r="12" spans="1:20" x14ac:dyDescent="0.35">
      <c r="A12" s="3">
        <v>2862</v>
      </c>
      <c r="B12" s="3" t="s">
        <v>2862</v>
      </c>
      <c r="C12" s="3" t="s">
        <v>6972</v>
      </c>
      <c r="D12" s="21">
        <v>12700</v>
      </c>
      <c r="E12" s="22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3" t="s">
        <v>8315</v>
      </c>
      <c r="R12" s="3" t="s">
        <v>8316</v>
      </c>
      <c r="S12" s="4">
        <v>41784.789687500001</v>
      </c>
      <c r="T12" s="4">
        <v>41814.789687500001</v>
      </c>
    </row>
    <row r="13" spans="1:20" x14ac:dyDescent="0.35">
      <c r="A13" s="3">
        <v>2863</v>
      </c>
      <c r="B13" s="3" t="s">
        <v>2863</v>
      </c>
      <c r="C13" s="3" t="s">
        <v>6973</v>
      </c>
      <c r="D13" s="21">
        <v>50000</v>
      </c>
      <c r="E13" s="22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3" t="s">
        <v>8315</v>
      </c>
      <c r="R13" s="3" t="s">
        <v>8316</v>
      </c>
      <c r="S13" s="4">
        <v>41831.675034722226</v>
      </c>
      <c r="T13" s="4">
        <v>41891.675034722226</v>
      </c>
    </row>
    <row r="14" spans="1:20" x14ac:dyDescent="0.35">
      <c r="A14" s="3">
        <v>2865</v>
      </c>
      <c r="B14" s="3" t="s">
        <v>2865</v>
      </c>
      <c r="C14" s="3" t="s">
        <v>6975</v>
      </c>
      <c r="D14" s="21">
        <v>2888</v>
      </c>
      <c r="E14" s="22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23" t="s">
        <v>8315</v>
      </c>
      <c r="R14" s="3" t="s">
        <v>8316</v>
      </c>
      <c r="S14" s="4">
        <v>41950.114108796297</v>
      </c>
      <c r="T14" s="4">
        <v>42010.114108796297</v>
      </c>
    </row>
    <row r="15" spans="1:20" x14ac:dyDescent="0.35">
      <c r="A15" s="3">
        <v>2866</v>
      </c>
      <c r="B15" s="3" t="s">
        <v>2866</v>
      </c>
      <c r="C15" s="3" t="s">
        <v>6976</v>
      </c>
      <c r="D15" s="21">
        <v>5000</v>
      </c>
      <c r="E15" s="22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3" t="s">
        <v>8315</v>
      </c>
      <c r="R15" s="3" t="s">
        <v>8316</v>
      </c>
      <c r="S15" s="4">
        <v>42627.955104166671</v>
      </c>
      <c r="T15" s="4">
        <v>42657.916666666672</v>
      </c>
    </row>
    <row r="16" spans="1:20" x14ac:dyDescent="0.35">
      <c r="A16" s="3">
        <v>2867</v>
      </c>
      <c r="B16" s="3" t="s">
        <v>2867</v>
      </c>
      <c r="C16" s="3" t="s">
        <v>6977</v>
      </c>
      <c r="D16" s="21">
        <v>2500</v>
      </c>
      <c r="E16" s="22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3" t="s">
        <v>8315</v>
      </c>
      <c r="R16" s="3" t="s">
        <v>8316</v>
      </c>
      <c r="S16" s="4">
        <v>42531.195277777777</v>
      </c>
      <c r="T16" s="4">
        <v>42555.166666666672</v>
      </c>
    </row>
    <row r="17" spans="1:20" x14ac:dyDescent="0.35">
      <c r="A17" s="3">
        <v>2868</v>
      </c>
      <c r="B17" s="3" t="s">
        <v>2868</v>
      </c>
      <c r="C17" s="3" t="s">
        <v>6978</v>
      </c>
      <c r="D17" s="21">
        <v>15000</v>
      </c>
      <c r="E17" s="22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3" t="s">
        <v>8315</v>
      </c>
      <c r="R17" s="3" t="s">
        <v>8316</v>
      </c>
      <c r="S17" s="4">
        <v>42618.827013888891</v>
      </c>
      <c r="T17" s="4">
        <v>42648.827013888891</v>
      </c>
    </row>
    <row r="18" spans="1:20" x14ac:dyDescent="0.35">
      <c r="A18" s="3">
        <v>2869</v>
      </c>
      <c r="B18" s="3" t="s">
        <v>2869</v>
      </c>
      <c r="C18" s="3" t="s">
        <v>6979</v>
      </c>
      <c r="D18" s="21">
        <v>20000</v>
      </c>
      <c r="E18" s="22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3" t="s">
        <v>8315</v>
      </c>
      <c r="R18" s="3" t="s">
        <v>8316</v>
      </c>
      <c r="S18" s="4">
        <v>42540.593530092592</v>
      </c>
      <c r="T18" s="4">
        <v>42570.593530092592</v>
      </c>
    </row>
    <row r="19" spans="1:20" x14ac:dyDescent="0.35">
      <c r="A19" s="3">
        <v>2870</v>
      </c>
      <c r="B19" s="3" t="s">
        <v>2870</v>
      </c>
      <c r="C19" s="3" t="s">
        <v>6980</v>
      </c>
      <c r="D19" s="21">
        <v>5000</v>
      </c>
      <c r="E19" s="22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3" t="s">
        <v>8315</v>
      </c>
      <c r="R19" s="3" t="s">
        <v>8316</v>
      </c>
      <c r="S19" s="4">
        <v>41746.189409722225</v>
      </c>
      <c r="T19" s="4">
        <v>41776.189409722225</v>
      </c>
    </row>
    <row r="20" spans="1:20" x14ac:dyDescent="0.35">
      <c r="A20" s="3">
        <v>2871</v>
      </c>
      <c r="B20" s="3" t="s">
        <v>2871</v>
      </c>
      <c r="C20" s="3" t="s">
        <v>6981</v>
      </c>
      <c r="D20" s="21">
        <v>10000</v>
      </c>
      <c r="E20" s="22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3" t="s">
        <v>8315</v>
      </c>
      <c r="R20" s="3" t="s">
        <v>8316</v>
      </c>
      <c r="S20" s="4">
        <v>41974.738576388889</v>
      </c>
      <c r="T20" s="4">
        <v>41994.738576388889</v>
      </c>
    </row>
    <row r="21" spans="1:20" x14ac:dyDescent="0.35">
      <c r="A21" s="3">
        <v>2872</v>
      </c>
      <c r="B21" s="3" t="s">
        <v>2872</v>
      </c>
      <c r="C21" s="3" t="s">
        <v>6982</v>
      </c>
      <c r="D21" s="21">
        <v>3000</v>
      </c>
      <c r="E21" s="22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23" t="s">
        <v>8315</v>
      </c>
      <c r="R21" s="3" t="s">
        <v>8316</v>
      </c>
      <c r="S21" s="4">
        <v>42115.11618055556</v>
      </c>
      <c r="T21" s="4">
        <v>42175.11618055556</v>
      </c>
    </row>
    <row r="22" spans="1:20" x14ac:dyDescent="0.35">
      <c r="A22" s="3">
        <v>2873</v>
      </c>
      <c r="B22" s="3" t="s">
        <v>2873</v>
      </c>
      <c r="C22" s="3" t="s">
        <v>6983</v>
      </c>
      <c r="D22" s="21">
        <v>2500</v>
      </c>
      <c r="E22" s="22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3" t="s">
        <v>8315</v>
      </c>
      <c r="R22" s="3" t="s">
        <v>8316</v>
      </c>
      <c r="S22" s="4">
        <v>42002.817488425921</v>
      </c>
      <c r="T22" s="4">
        <v>42032.817488425921</v>
      </c>
    </row>
    <row r="23" spans="1:20" x14ac:dyDescent="0.35">
      <c r="A23" s="3">
        <v>2874</v>
      </c>
      <c r="B23" s="3" t="s">
        <v>2874</v>
      </c>
      <c r="C23" s="3" t="s">
        <v>6984</v>
      </c>
      <c r="D23" s="21">
        <v>5000</v>
      </c>
      <c r="E23" s="22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3" t="s">
        <v>8315</v>
      </c>
      <c r="R23" s="3" t="s">
        <v>8316</v>
      </c>
      <c r="S23" s="4">
        <v>42722.84474537037</v>
      </c>
      <c r="T23" s="4">
        <v>42752.84474537037</v>
      </c>
    </row>
    <row r="24" spans="1:20" x14ac:dyDescent="0.35">
      <c r="A24" s="3">
        <v>2875</v>
      </c>
      <c r="B24" s="3" t="s">
        <v>2875</v>
      </c>
      <c r="C24" s="3" t="s">
        <v>6985</v>
      </c>
      <c r="D24" s="21">
        <v>20000</v>
      </c>
      <c r="E24" s="22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3" t="s">
        <v>8315</v>
      </c>
      <c r="R24" s="3" t="s">
        <v>8316</v>
      </c>
      <c r="S24" s="4">
        <v>42465.128391203703</v>
      </c>
      <c r="T24" s="4">
        <v>42495.128391203703</v>
      </c>
    </row>
    <row r="25" spans="1:20" x14ac:dyDescent="0.35">
      <c r="A25" s="3">
        <v>2876</v>
      </c>
      <c r="B25" s="3" t="s">
        <v>2876</v>
      </c>
      <c r="C25" s="3" t="s">
        <v>6986</v>
      </c>
      <c r="D25" s="21">
        <v>150000</v>
      </c>
      <c r="E25" s="22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23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43.5" x14ac:dyDescent="0.35">
      <c r="A26" s="3">
        <v>2877</v>
      </c>
      <c r="B26" s="3" t="s">
        <v>2877</v>
      </c>
      <c r="C26" s="3" t="s">
        <v>6987</v>
      </c>
      <c r="D26" s="21">
        <v>6000</v>
      </c>
      <c r="E26" s="22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3" t="s">
        <v>8315</v>
      </c>
      <c r="R26" s="3" t="s">
        <v>8316</v>
      </c>
      <c r="S26" s="4">
        <v>42672.955138888887</v>
      </c>
      <c r="T26" s="4">
        <v>42704.708333333328</v>
      </c>
    </row>
    <row r="27" spans="1:20" x14ac:dyDescent="0.35">
      <c r="A27" s="3">
        <v>2879</v>
      </c>
      <c r="B27" s="3" t="s">
        <v>2879</v>
      </c>
      <c r="C27" s="3" t="s">
        <v>6989</v>
      </c>
      <c r="D27" s="21">
        <v>11200</v>
      </c>
      <c r="E27" s="22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3" t="s">
        <v>8315</v>
      </c>
      <c r="R27" s="3" t="s">
        <v>8316</v>
      </c>
      <c r="S27" s="4">
        <v>42359.725243055553</v>
      </c>
      <c r="T27" s="4">
        <v>42389.725243055553</v>
      </c>
    </row>
    <row r="28" spans="1:20" x14ac:dyDescent="0.35">
      <c r="A28" s="3">
        <v>2880</v>
      </c>
      <c r="B28" s="3" t="s">
        <v>2880</v>
      </c>
      <c r="C28" s="3" t="s">
        <v>6990</v>
      </c>
      <c r="D28" s="21">
        <v>12000</v>
      </c>
      <c r="E28" s="22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3" t="s">
        <v>8315</v>
      </c>
      <c r="R28" s="3" t="s">
        <v>8316</v>
      </c>
      <c r="S28" s="4">
        <v>42192.905694444446</v>
      </c>
      <c r="T28" s="4">
        <v>42236.711805555555</v>
      </c>
    </row>
    <row r="29" spans="1:20" x14ac:dyDescent="0.35">
      <c r="A29" s="3">
        <v>2881</v>
      </c>
      <c r="B29" s="3" t="s">
        <v>2881</v>
      </c>
      <c r="C29" s="3" t="s">
        <v>6991</v>
      </c>
      <c r="D29" s="21">
        <v>5500</v>
      </c>
      <c r="E29" s="22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23" t="s">
        <v>8315</v>
      </c>
      <c r="R29" s="3" t="s">
        <v>8316</v>
      </c>
      <c r="S29" s="4">
        <v>41916.597638888888</v>
      </c>
      <c r="T29" s="4">
        <v>41976.639305555553</v>
      </c>
    </row>
    <row r="30" spans="1:20" x14ac:dyDescent="0.35">
      <c r="A30" s="3">
        <v>2882</v>
      </c>
      <c r="B30" s="3" t="s">
        <v>2882</v>
      </c>
      <c r="C30" s="3" t="s">
        <v>6992</v>
      </c>
      <c r="D30" s="21">
        <v>750</v>
      </c>
      <c r="E30" s="22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3" t="s">
        <v>8315</v>
      </c>
      <c r="R30" s="3" t="s">
        <v>8316</v>
      </c>
      <c r="S30" s="4">
        <v>42461.596273148149</v>
      </c>
      <c r="T30" s="4">
        <v>42491.596273148149</v>
      </c>
    </row>
    <row r="31" spans="1:20" x14ac:dyDescent="0.35">
      <c r="A31" s="3">
        <v>2883</v>
      </c>
      <c r="B31" s="3" t="s">
        <v>2883</v>
      </c>
      <c r="C31" s="3" t="s">
        <v>6993</v>
      </c>
      <c r="D31" s="21">
        <v>10000</v>
      </c>
      <c r="E31" s="22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3" t="s">
        <v>8315</v>
      </c>
      <c r="R31" s="3" t="s">
        <v>8316</v>
      </c>
      <c r="S31" s="4">
        <v>42370.90320601852</v>
      </c>
      <c r="T31" s="4">
        <v>42406.207638888889</v>
      </c>
    </row>
    <row r="32" spans="1:20" x14ac:dyDescent="0.35">
      <c r="A32" s="3">
        <v>2884</v>
      </c>
      <c r="B32" s="3" t="s">
        <v>2884</v>
      </c>
      <c r="C32" s="3" t="s">
        <v>6994</v>
      </c>
      <c r="D32" s="21">
        <v>45000</v>
      </c>
      <c r="E32" s="22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3" t="s">
        <v>8315</v>
      </c>
      <c r="R32" s="3" t="s">
        <v>8316</v>
      </c>
      <c r="S32" s="4">
        <v>41948.727256944447</v>
      </c>
      <c r="T32" s="4">
        <v>41978.727256944447</v>
      </c>
    </row>
    <row r="33" spans="1:20" x14ac:dyDescent="0.35">
      <c r="A33" s="3">
        <v>2885</v>
      </c>
      <c r="B33" s="3" t="s">
        <v>2885</v>
      </c>
      <c r="C33" s="3" t="s">
        <v>6995</v>
      </c>
      <c r="D33" s="21">
        <v>400</v>
      </c>
      <c r="E33" s="22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3" t="s">
        <v>8315</v>
      </c>
      <c r="R33" s="3" t="s">
        <v>8316</v>
      </c>
      <c r="S33" s="4">
        <v>42047.07640046296</v>
      </c>
      <c r="T33" s="4">
        <v>42077.034733796296</v>
      </c>
    </row>
    <row r="34" spans="1:20" x14ac:dyDescent="0.35">
      <c r="A34" s="3">
        <v>2886</v>
      </c>
      <c r="B34" s="3" t="s">
        <v>2886</v>
      </c>
      <c r="C34" s="3" t="s">
        <v>6996</v>
      </c>
      <c r="D34" s="21">
        <v>200</v>
      </c>
      <c r="E34" s="22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3" t="s">
        <v>8315</v>
      </c>
      <c r="R34" s="3" t="s">
        <v>8316</v>
      </c>
      <c r="S34" s="4">
        <v>42261.632916666669</v>
      </c>
      <c r="T34" s="4">
        <v>42266.165972222225</v>
      </c>
    </row>
    <row r="35" spans="1:20" x14ac:dyDescent="0.35">
      <c r="A35" s="3">
        <v>2887</v>
      </c>
      <c r="B35" s="3" t="s">
        <v>2887</v>
      </c>
      <c r="C35" s="3" t="s">
        <v>6997</v>
      </c>
      <c r="D35" s="21">
        <v>3000</v>
      </c>
      <c r="E35" s="22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3" t="s">
        <v>8315</v>
      </c>
      <c r="R35" s="3" t="s">
        <v>8316</v>
      </c>
      <c r="S35" s="4">
        <v>41985.427361111113</v>
      </c>
      <c r="T35" s="4">
        <v>42015.427361111113</v>
      </c>
    </row>
    <row r="36" spans="1:20" x14ac:dyDescent="0.35">
      <c r="A36" s="3">
        <v>2888</v>
      </c>
      <c r="B36" s="3" t="s">
        <v>2888</v>
      </c>
      <c r="C36" s="3" t="s">
        <v>6998</v>
      </c>
      <c r="D36" s="21">
        <v>30000</v>
      </c>
      <c r="E36" s="22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23" t="s">
        <v>8315</v>
      </c>
      <c r="R36" s="3" t="s">
        <v>8316</v>
      </c>
      <c r="S36" s="4">
        <v>41922.535185185188</v>
      </c>
      <c r="T36" s="4">
        <v>41930.207638888889</v>
      </c>
    </row>
    <row r="37" spans="1:20" x14ac:dyDescent="0.35">
      <c r="A37" s="3">
        <v>2889</v>
      </c>
      <c r="B37" s="3" t="s">
        <v>2889</v>
      </c>
      <c r="C37" s="3" t="s">
        <v>6999</v>
      </c>
      <c r="D37" s="21">
        <v>3000</v>
      </c>
      <c r="E37" s="22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3" t="s">
        <v>8315</v>
      </c>
      <c r="R37" s="3" t="s">
        <v>8316</v>
      </c>
      <c r="S37" s="4">
        <v>41850.863252314812</v>
      </c>
      <c r="T37" s="4">
        <v>41880.863252314812</v>
      </c>
    </row>
    <row r="38" spans="1:20" x14ac:dyDescent="0.35">
      <c r="A38" s="3">
        <v>2890</v>
      </c>
      <c r="B38" s="3" t="s">
        <v>2890</v>
      </c>
      <c r="C38" s="3" t="s">
        <v>7000</v>
      </c>
      <c r="D38" s="21">
        <v>2000</v>
      </c>
      <c r="E38" s="22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3" t="s">
        <v>8315</v>
      </c>
      <c r="R38" s="3" t="s">
        <v>8316</v>
      </c>
      <c r="S38" s="4">
        <v>41831.742962962962</v>
      </c>
      <c r="T38" s="4">
        <v>41860.125</v>
      </c>
    </row>
    <row r="39" spans="1:20" x14ac:dyDescent="0.35">
      <c r="A39" s="3">
        <v>2891</v>
      </c>
      <c r="B39" s="3" t="s">
        <v>2891</v>
      </c>
      <c r="C39" s="3" t="s">
        <v>7001</v>
      </c>
      <c r="D39" s="21">
        <v>10000</v>
      </c>
      <c r="E39" s="22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3" t="s">
        <v>8315</v>
      </c>
      <c r="R39" s="3" t="s">
        <v>8316</v>
      </c>
      <c r="S39" s="4">
        <v>42415.883425925931</v>
      </c>
      <c r="T39" s="4">
        <v>42475.84175925926</v>
      </c>
    </row>
    <row r="40" spans="1:20" x14ac:dyDescent="0.35">
      <c r="A40" s="3">
        <v>2892</v>
      </c>
      <c r="B40" s="3" t="s">
        <v>2892</v>
      </c>
      <c r="C40" s="3" t="s">
        <v>7002</v>
      </c>
      <c r="D40" s="21">
        <v>5500</v>
      </c>
      <c r="E40" s="22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3" t="s">
        <v>8315</v>
      </c>
      <c r="R40" s="3" t="s">
        <v>8316</v>
      </c>
      <c r="S40" s="4">
        <v>41869.714166666665</v>
      </c>
      <c r="T40" s="4">
        <v>41876.875</v>
      </c>
    </row>
    <row r="41" spans="1:20" x14ac:dyDescent="0.35">
      <c r="A41" s="3">
        <v>2893</v>
      </c>
      <c r="B41" s="3" t="s">
        <v>2893</v>
      </c>
      <c r="C41" s="3" t="s">
        <v>7003</v>
      </c>
      <c r="D41" s="21">
        <v>5000</v>
      </c>
      <c r="E41" s="22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3" t="s">
        <v>8315</v>
      </c>
      <c r="R41" s="3" t="s">
        <v>8316</v>
      </c>
      <c r="S41" s="4">
        <v>41953.773090277777</v>
      </c>
      <c r="T41" s="4">
        <v>42013.083333333328</v>
      </c>
    </row>
    <row r="42" spans="1:20" x14ac:dyDescent="0.35">
      <c r="A42" s="3">
        <v>2894</v>
      </c>
      <c r="B42" s="3" t="s">
        <v>2894</v>
      </c>
      <c r="C42" s="3" t="s">
        <v>7004</v>
      </c>
      <c r="D42" s="21">
        <v>50000</v>
      </c>
      <c r="E42" s="22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23" t="s">
        <v>8315</v>
      </c>
      <c r="R42" s="3" t="s">
        <v>8316</v>
      </c>
      <c r="S42" s="4">
        <v>42037.986284722225</v>
      </c>
      <c r="T42" s="4">
        <v>42097.944618055553</v>
      </c>
    </row>
    <row r="43" spans="1:20" x14ac:dyDescent="0.35">
      <c r="A43" s="3">
        <v>2895</v>
      </c>
      <c r="B43" s="3" t="s">
        <v>2895</v>
      </c>
      <c r="C43" s="3" t="s">
        <v>7005</v>
      </c>
      <c r="D43" s="21">
        <v>500</v>
      </c>
      <c r="E43" s="22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3" t="s">
        <v>8315</v>
      </c>
      <c r="R43" s="3" t="s">
        <v>8316</v>
      </c>
      <c r="S43" s="4">
        <v>41811.555462962962</v>
      </c>
      <c r="T43" s="4">
        <v>41812.875</v>
      </c>
    </row>
    <row r="44" spans="1:20" ht="29" x14ac:dyDescent="0.35">
      <c r="A44" s="3">
        <v>2896</v>
      </c>
      <c r="B44" s="3" t="s">
        <v>2896</v>
      </c>
      <c r="C44" s="3" t="s">
        <v>7006</v>
      </c>
      <c r="D44" s="21">
        <v>3000</v>
      </c>
      <c r="E44" s="22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3" t="s">
        <v>8315</v>
      </c>
      <c r="R44" s="3" t="s">
        <v>8316</v>
      </c>
      <c r="S44" s="4">
        <v>42701.908807870372</v>
      </c>
      <c r="T44" s="4">
        <v>42716.25</v>
      </c>
    </row>
    <row r="45" spans="1:20" x14ac:dyDescent="0.35">
      <c r="A45" s="3">
        <v>2897</v>
      </c>
      <c r="B45" s="3" t="s">
        <v>2897</v>
      </c>
      <c r="C45" s="3" t="s">
        <v>7007</v>
      </c>
      <c r="D45" s="21">
        <v>12000</v>
      </c>
      <c r="E45" s="22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3" t="s">
        <v>8315</v>
      </c>
      <c r="R45" s="3" t="s">
        <v>8316</v>
      </c>
      <c r="S45" s="4">
        <v>42258.646504629629</v>
      </c>
      <c r="T45" s="4">
        <v>42288.645196759258</v>
      </c>
    </row>
    <row r="46" spans="1:20" x14ac:dyDescent="0.35">
      <c r="A46" s="3">
        <v>2898</v>
      </c>
      <c r="B46" s="3" t="s">
        <v>2898</v>
      </c>
      <c r="C46" s="3" t="s">
        <v>7008</v>
      </c>
      <c r="D46" s="21">
        <v>7500</v>
      </c>
      <c r="E46" s="22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3" t="s">
        <v>8315</v>
      </c>
      <c r="R46" s="3" t="s">
        <v>8316</v>
      </c>
      <c r="S46" s="4">
        <v>42278.664965277778</v>
      </c>
      <c r="T46" s="4">
        <v>42308.664965277778</v>
      </c>
    </row>
    <row r="47" spans="1:20" x14ac:dyDescent="0.35">
      <c r="A47" s="3">
        <v>2899</v>
      </c>
      <c r="B47" s="3" t="s">
        <v>2899</v>
      </c>
      <c r="C47" s="3" t="s">
        <v>7009</v>
      </c>
      <c r="D47" s="21">
        <v>10000</v>
      </c>
      <c r="E47" s="22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23" t="s">
        <v>8315</v>
      </c>
      <c r="R47" s="3" t="s">
        <v>8316</v>
      </c>
      <c r="S47" s="4">
        <v>42515.078217592592</v>
      </c>
      <c r="T47" s="4">
        <v>42575.078217592592</v>
      </c>
    </row>
    <row r="48" spans="1:20" x14ac:dyDescent="0.35">
      <c r="A48" s="3">
        <v>2900</v>
      </c>
      <c r="B48" s="3" t="s">
        <v>2900</v>
      </c>
      <c r="C48" s="3" t="s">
        <v>7010</v>
      </c>
      <c r="D48" s="21">
        <v>5500</v>
      </c>
      <c r="E48" s="22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3" t="s">
        <v>8315</v>
      </c>
      <c r="R48" s="3" t="s">
        <v>8316</v>
      </c>
      <c r="S48" s="4">
        <v>41830.234166666669</v>
      </c>
      <c r="T48" s="4">
        <v>41860.234166666669</v>
      </c>
    </row>
    <row r="49" spans="1:20" x14ac:dyDescent="0.35">
      <c r="A49" s="3">
        <v>2901</v>
      </c>
      <c r="B49" s="3" t="s">
        <v>2901</v>
      </c>
      <c r="C49" s="3" t="s">
        <v>7011</v>
      </c>
      <c r="D49" s="21">
        <v>750</v>
      </c>
      <c r="E49" s="22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3" t="s">
        <v>8315</v>
      </c>
      <c r="R49" s="3" t="s">
        <v>8316</v>
      </c>
      <c r="S49" s="4">
        <v>41982.904386574075</v>
      </c>
      <c r="T49" s="4">
        <v>42042.904386574075</v>
      </c>
    </row>
    <row r="50" spans="1:20" x14ac:dyDescent="0.35">
      <c r="A50" s="3">
        <v>2902</v>
      </c>
      <c r="B50" s="3" t="s">
        <v>2902</v>
      </c>
      <c r="C50" s="3" t="s">
        <v>7012</v>
      </c>
      <c r="D50" s="21">
        <v>150000</v>
      </c>
      <c r="E50" s="22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3" t="s">
        <v>8315</v>
      </c>
      <c r="R50" s="3" t="s">
        <v>8316</v>
      </c>
      <c r="S50" s="4">
        <v>42210.439768518518</v>
      </c>
      <c r="T50" s="4">
        <v>42240.439768518518</v>
      </c>
    </row>
    <row r="51" spans="1:20" x14ac:dyDescent="0.35">
      <c r="A51" s="3">
        <v>2903</v>
      </c>
      <c r="B51" s="3" t="s">
        <v>2903</v>
      </c>
      <c r="C51" s="3" t="s">
        <v>7013</v>
      </c>
      <c r="D51" s="21">
        <v>5000</v>
      </c>
      <c r="E51" s="22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3" t="s">
        <v>8315</v>
      </c>
      <c r="R51" s="3" t="s">
        <v>8316</v>
      </c>
      <c r="S51" s="4">
        <v>42196.166874999995</v>
      </c>
      <c r="T51" s="4">
        <v>42256.166874999995</v>
      </c>
    </row>
    <row r="52" spans="1:20" x14ac:dyDescent="0.35">
      <c r="A52" s="3">
        <v>2905</v>
      </c>
      <c r="B52" s="3" t="s">
        <v>2905</v>
      </c>
      <c r="C52" s="3" t="s">
        <v>7015</v>
      </c>
      <c r="D52" s="21">
        <v>3500</v>
      </c>
      <c r="E52" s="22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3" t="s">
        <v>8315</v>
      </c>
      <c r="R52" s="3" t="s">
        <v>8316</v>
      </c>
      <c r="S52" s="4">
        <v>42606.056863425925</v>
      </c>
      <c r="T52" s="4">
        <v>42620.056863425925</v>
      </c>
    </row>
    <row r="53" spans="1:20" x14ac:dyDescent="0.35">
      <c r="A53" s="3">
        <v>2906</v>
      </c>
      <c r="B53" s="3" t="s">
        <v>2906</v>
      </c>
      <c r="C53" s="3" t="s">
        <v>7016</v>
      </c>
      <c r="D53" s="21">
        <v>6000</v>
      </c>
      <c r="E53" s="22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3" t="s">
        <v>8315</v>
      </c>
      <c r="R53" s="3" t="s">
        <v>8316</v>
      </c>
      <c r="S53" s="4">
        <v>42199.648912037039</v>
      </c>
      <c r="T53" s="4">
        <v>42217.041666666672</v>
      </c>
    </row>
    <row r="54" spans="1:20" x14ac:dyDescent="0.35">
      <c r="A54" s="3">
        <v>2907</v>
      </c>
      <c r="B54" s="3" t="s">
        <v>2907</v>
      </c>
      <c r="C54" s="3" t="s">
        <v>7017</v>
      </c>
      <c r="D54" s="21">
        <v>2500</v>
      </c>
      <c r="E54" s="22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3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29" x14ac:dyDescent="0.35">
      <c r="A55" s="3">
        <v>2908</v>
      </c>
      <c r="B55" s="3" t="s">
        <v>2908</v>
      </c>
      <c r="C55" s="3" t="s">
        <v>7018</v>
      </c>
      <c r="D55" s="21">
        <v>9600</v>
      </c>
      <c r="E55" s="22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3" t="s">
        <v>8315</v>
      </c>
      <c r="R55" s="3" t="s">
        <v>8316</v>
      </c>
      <c r="S55" s="4">
        <v>42499.731701388882</v>
      </c>
      <c r="T55" s="4">
        <v>42529.731701388882</v>
      </c>
    </row>
    <row r="56" spans="1:20" x14ac:dyDescent="0.35">
      <c r="A56" s="3">
        <v>2909</v>
      </c>
      <c r="B56" s="3" t="s">
        <v>2909</v>
      </c>
      <c r="C56" s="3" t="s">
        <v>7019</v>
      </c>
      <c r="D56" s="21">
        <v>180000</v>
      </c>
      <c r="E56" s="22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3" t="s">
        <v>8315</v>
      </c>
      <c r="R56" s="3" t="s">
        <v>8316</v>
      </c>
      <c r="S56" s="4">
        <v>41929.266215277778</v>
      </c>
      <c r="T56" s="4">
        <v>41968.823611111111</v>
      </c>
    </row>
    <row r="57" spans="1:20" x14ac:dyDescent="0.35">
      <c r="A57" s="3">
        <v>2911</v>
      </c>
      <c r="B57" s="3" t="s">
        <v>2911</v>
      </c>
      <c r="C57" s="3" t="s">
        <v>7021</v>
      </c>
      <c r="D57" s="21">
        <v>1800</v>
      </c>
      <c r="E57" s="22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3" t="s">
        <v>8315</v>
      </c>
      <c r="R57" s="3" t="s">
        <v>8316</v>
      </c>
      <c r="S57" s="4">
        <v>42142.768819444449</v>
      </c>
      <c r="T57" s="4">
        <v>42182.768819444449</v>
      </c>
    </row>
    <row r="58" spans="1:20" x14ac:dyDescent="0.35">
      <c r="A58" s="3">
        <v>2912</v>
      </c>
      <c r="B58" s="3" t="s">
        <v>2912</v>
      </c>
      <c r="C58" s="3" t="s">
        <v>7022</v>
      </c>
      <c r="D58" s="21">
        <v>14440</v>
      </c>
      <c r="E58" s="22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3" t="s">
        <v>8315</v>
      </c>
      <c r="R58" s="3" t="s">
        <v>8316</v>
      </c>
      <c r="S58" s="4">
        <v>42354.131643518514</v>
      </c>
      <c r="T58" s="4">
        <v>42384.131643518514</v>
      </c>
    </row>
    <row r="59" spans="1:20" x14ac:dyDescent="0.35">
      <c r="A59" s="3">
        <v>2913</v>
      </c>
      <c r="B59" s="3" t="s">
        <v>2913</v>
      </c>
      <c r="C59" s="3" t="s">
        <v>7023</v>
      </c>
      <c r="D59" s="21">
        <v>10000</v>
      </c>
      <c r="E59" s="22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3" t="s">
        <v>8315</v>
      </c>
      <c r="R59" s="3" t="s">
        <v>8316</v>
      </c>
      <c r="S59" s="4">
        <v>41828.922905092593</v>
      </c>
      <c r="T59" s="4">
        <v>41888.922905092593</v>
      </c>
    </row>
    <row r="60" spans="1:20" x14ac:dyDescent="0.35">
      <c r="A60" s="3">
        <v>2917</v>
      </c>
      <c r="B60" s="3" t="s">
        <v>2917</v>
      </c>
      <c r="C60" s="3" t="s">
        <v>7027</v>
      </c>
      <c r="D60" s="21">
        <v>2000</v>
      </c>
      <c r="E60" s="22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3" t="s">
        <v>8315</v>
      </c>
      <c r="R60" s="3" t="s">
        <v>8316</v>
      </c>
      <c r="S60" s="4">
        <v>42245.234340277777</v>
      </c>
      <c r="T60" s="4">
        <v>42263.234340277777</v>
      </c>
    </row>
    <row r="61" spans="1:20" x14ac:dyDescent="0.35">
      <c r="A61" s="3">
        <v>2918</v>
      </c>
      <c r="B61" s="3" t="s">
        <v>2918</v>
      </c>
      <c r="C61" s="3" t="s">
        <v>7028</v>
      </c>
      <c r="D61" s="21">
        <v>5000</v>
      </c>
      <c r="E61" s="22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3" t="s">
        <v>8315</v>
      </c>
      <c r="R61" s="3" t="s">
        <v>8316</v>
      </c>
      <c r="S61" s="4">
        <v>42278.629710648151</v>
      </c>
      <c r="T61" s="4">
        <v>42306.629710648151</v>
      </c>
    </row>
    <row r="62" spans="1:20" x14ac:dyDescent="0.35">
      <c r="A62" s="3">
        <v>2919</v>
      </c>
      <c r="B62" s="3" t="s">
        <v>2919</v>
      </c>
      <c r="C62" s="3" t="s">
        <v>7029</v>
      </c>
      <c r="D62" s="21">
        <v>600</v>
      </c>
      <c r="E62" s="22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3" t="s">
        <v>8315</v>
      </c>
      <c r="R62" s="3" t="s">
        <v>8316</v>
      </c>
      <c r="S62" s="4">
        <v>41826.61954861111</v>
      </c>
      <c r="T62" s="4">
        <v>41856.61954861111</v>
      </c>
    </row>
    <row r="63" spans="1:20" x14ac:dyDescent="0.35">
      <c r="A63" s="3">
        <v>3728</v>
      </c>
      <c r="B63" s="3" t="s">
        <v>3725</v>
      </c>
      <c r="C63" s="3" t="s">
        <v>7838</v>
      </c>
      <c r="D63" s="21">
        <v>20000</v>
      </c>
      <c r="E63" s="22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3" t="s">
        <v>8315</v>
      </c>
      <c r="R63" s="3" t="s">
        <v>8316</v>
      </c>
      <c r="S63" s="4">
        <v>42205.171018518522</v>
      </c>
      <c r="T63" s="4">
        <v>42235.171018518522</v>
      </c>
    </row>
    <row r="64" spans="1:20" x14ac:dyDescent="0.35">
      <c r="A64" s="3">
        <v>3729</v>
      </c>
      <c r="B64" s="3" t="s">
        <v>3726</v>
      </c>
      <c r="C64" s="3" t="s">
        <v>7839</v>
      </c>
      <c r="D64" s="21">
        <v>5000</v>
      </c>
      <c r="E64" s="22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3" t="s">
        <v>8315</v>
      </c>
      <c r="R64" s="3" t="s">
        <v>8316</v>
      </c>
      <c r="S64" s="4">
        <v>42041.205000000002</v>
      </c>
      <c r="T64" s="4">
        <v>42086.16333333333</v>
      </c>
    </row>
    <row r="65" spans="1:20" x14ac:dyDescent="0.35">
      <c r="A65" s="3">
        <v>3730</v>
      </c>
      <c r="B65" s="3" t="s">
        <v>3727</v>
      </c>
      <c r="C65" s="3" t="s">
        <v>7840</v>
      </c>
      <c r="D65" s="21">
        <v>1000</v>
      </c>
      <c r="E65" s="22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3" t="s">
        <v>8315</v>
      </c>
      <c r="R65" s="3" t="s">
        <v>8316</v>
      </c>
      <c r="S65" s="4">
        <v>42203.677766203706</v>
      </c>
      <c r="T65" s="4">
        <v>42233.677766203706</v>
      </c>
    </row>
    <row r="66" spans="1:20" x14ac:dyDescent="0.35">
      <c r="A66" s="3">
        <v>3731</v>
      </c>
      <c r="B66" s="3" t="s">
        <v>3728</v>
      </c>
      <c r="C66" s="3" t="s">
        <v>7841</v>
      </c>
      <c r="D66" s="21">
        <v>5500</v>
      </c>
      <c r="E66" s="22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3" t="s">
        <v>8315</v>
      </c>
      <c r="R66" s="3" t="s">
        <v>8316</v>
      </c>
      <c r="S66" s="4">
        <v>41983.752847222218</v>
      </c>
      <c r="T66" s="4">
        <v>42014.140972222223</v>
      </c>
    </row>
    <row r="67" spans="1:20" x14ac:dyDescent="0.35">
      <c r="A67" s="3">
        <v>3733</v>
      </c>
      <c r="B67" s="3" t="s">
        <v>3730</v>
      </c>
      <c r="C67" s="3" t="s">
        <v>7843</v>
      </c>
      <c r="D67" s="21">
        <v>1500</v>
      </c>
      <c r="E67" s="22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23" t="s">
        <v>8315</v>
      </c>
      <c r="R67" s="3" t="s">
        <v>8316</v>
      </c>
      <c r="S67" s="4">
        <v>42103.024398148147</v>
      </c>
      <c r="T67" s="4">
        <v>42112.9375</v>
      </c>
    </row>
    <row r="68" spans="1:20" x14ac:dyDescent="0.35">
      <c r="A68" s="3">
        <v>3734</v>
      </c>
      <c r="B68" s="3" t="s">
        <v>3731</v>
      </c>
      <c r="C68" s="3" t="s">
        <v>7844</v>
      </c>
      <c r="D68" s="21">
        <v>1500</v>
      </c>
      <c r="E68" s="22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3" t="s">
        <v>8315</v>
      </c>
      <c r="R68" s="3" t="s">
        <v>8316</v>
      </c>
      <c r="S68" s="4">
        <v>42089.901574074072</v>
      </c>
      <c r="T68" s="4">
        <v>42149.901574074072</v>
      </c>
    </row>
    <row r="69" spans="1:20" x14ac:dyDescent="0.35">
      <c r="A69" s="3">
        <v>3737</v>
      </c>
      <c r="B69" s="3" t="s">
        <v>3734</v>
      </c>
      <c r="C69" s="3" t="s">
        <v>7847</v>
      </c>
      <c r="D69" s="21">
        <v>700</v>
      </c>
      <c r="E69" s="22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3" t="s">
        <v>8315</v>
      </c>
      <c r="R69" s="3" t="s">
        <v>8316</v>
      </c>
      <c r="S69" s="4">
        <v>42297.691006944442</v>
      </c>
      <c r="T69" s="4">
        <v>42320.290972222225</v>
      </c>
    </row>
    <row r="70" spans="1:20" x14ac:dyDescent="0.35">
      <c r="A70" s="3">
        <v>3740</v>
      </c>
      <c r="B70" s="3" t="s">
        <v>3737</v>
      </c>
      <c r="C70" s="3" t="s">
        <v>7850</v>
      </c>
      <c r="D70" s="21">
        <v>2000</v>
      </c>
      <c r="E70" s="22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3" t="s">
        <v>8315</v>
      </c>
      <c r="R70" s="3" t="s">
        <v>8316</v>
      </c>
      <c r="S70" s="4">
        <v>41833.089756944442</v>
      </c>
      <c r="T70" s="4">
        <v>41863.079143518517</v>
      </c>
    </row>
    <row r="71" spans="1:20" x14ac:dyDescent="0.35">
      <c r="A71" s="3">
        <v>3741</v>
      </c>
      <c r="B71" s="3" t="s">
        <v>3738</v>
      </c>
      <c r="C71" s="3" t="s">
        <v>7851</v>
      </c>
      <c r="D71" s="21">
        <v>20000</v>
      </c>
      <c r="E71" s="22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23" t="s">
        <v>8315</v>
      </c>
      <c r="R71" s="3" t="s">
        <v>8316</v>
      </c>
      <c r="S71" s="4">
        <v>42325.920717592591</v>
      </c>
      <c r="T71" s="4">
        <v>42355.920717592591</v>
      </c>
    </row>
    <row r="72" spans="1:20" x14ac:dyDescent="0.35">
      <c r="A72" s="3">
        <v>3742</v>
      </c>
      <c r="B72" s="3" t="s">
        <v>3739</v>
      </c>
      <c r="C72" s="3" t="s">
        <v>7852</v>
      </c>
      <c r="D72" s="21">
        <v>5000</v>
      </c>
      <c r="E72" s="22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3" t="s">
        <v>8315</v>
      </c>
      <c r="R72" s="3" t="s">
        <v>8316</v>
      </c>
      <c r="S72" s="4">
        <v>41858.214629629627</v>
      </c>
      <c r="T72" s="4">
        <v>41888.214629629627</v>
      </c>
    </row>
    <row r="73" spans="1:20" x14ac:dyDescent="0.35">
      <c r="A73" s="3">
        <v>3743</v>
      </c>
      <c r="B73" s="3" t="s">
        <v>3740</v>
      </c>
      <c r="C73" s="3" t="s">
        <v>7853</v>
      </c>
      <c r="D73" s="21">
        <v>2200</v>
      </c>
      <c r="E73" s="22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23" t="s">
        <v>8315</v>
      </c>
      <c r="R73" s="3" t="s">
        <v>8316</v>
      </c>
      <c r="S73" s="4">
        <v>41793.710231481484</v>
      </c>
      <c r="T73" s="4">
        <v>41823.710231481484</v>
      </c>
    </row>
    <row r="74" spans="1:20" x14ac:dyDescent="0.35">
      <c r="A74" s="3">
        <v>3744</v>
      </c>
      <c r="B74" s="3" t="s">
        <v>3741</v>
      </c>
      <c r="C74" s="3" t="s">
        <v>7854</v>
      </c>
      <c r="D74" s="21">
        <v>1200</v>
      </c>
      <c r="E74" s="22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23" t="s">
        <v>8315</v>
      </c>
      <c r="R74" s="3" t="s">
        <v>8316</v>
      </c>
      <c r="S74" s="4">
        <v>41793.814259259263</v>
      </c>
      <c r="T74" s="4">
        <v>41825.165972222225</v>
      </c>
    </row>
    <row r="75" spans="1:20" x14ac:dyDescent="0.35">
      <c r="A75" s="3">
        <v>3745</v>
      </c>
      <c r="B75" s="3" t="s">
        <v>3742</v>
      </c>
      <c r="C75" s="3" t="s">
        <v>7855</v>
      </c>
      <c r="D75" s="21">
        <v>100</v>
      </c>
      <c r="E75" s="22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3" t="s">
        <v>8315</v>
      </c>
      <c r="R75" s="3" t="s">
        <v>8316</v>
      </c>
      <c r="S75" s="4">
        <v>41831.697939814818</v>
      </c>
      <c r="T75" s="4">
        <v>41861.697939814818</v>
      </c>
    </row>
    <row r="76" spans="1:20" x14ac:dyDescent="0.35">
      <c r="A76" s="3">
        <v>3746</v>
      </c>
      <c r="B76" s="3" t="s">
        <v>3743</v>
      </c>
      <c r="C76" s="3" t="s">
        <v>7856</v>
      </c>
      <c r="D76" s="21">
        <v>8500</v>
      </c>
      <c r="E76" s="22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3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29" x14ac:dyDescent="0.35">
      <c r="A77" s="3">
        <v>3841</v>
      </c>
      <c r="B77" s="3" t="s">
        <v>3838</v>
      </c>
      <c r="C77" s="3" t="s">
        <v>7950</v>
      </c>
      <c r="D77" s="21">
        <v>10000</v>
      </c>
      <c r="E77" s="22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3" t="s">
        <v>8315</v>
      </c>
      <c r="R77" s="3" t="s">
        <v>8316</v>
      </c>
      <c r="S77" s="4">
        <v>41780.785729166666</v>
      </c>
      <c r="T77" s="4">
        <v>41840.785729166666</v>
      </c>
    </row>
    <row r="78" spans="1:20" x14ac:dyDescent="0.35">
      <c r="A78" s="3">
        <v>3843</v>
      </c>
      <c r="B78" s="3" t="s">
        <v>3840</v>
      </c>
      <c r="C78" s="3" t="s">
        <v>7952</v>
      </c>
      <c r="D78" s="21">
        <v>5000</v>
      </c>
      <c r="E78" s="22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3" t="s">
        <v>8315</v>
      </c>
      <c r="R78" s="3" t="s">
        <v>8316</v>
      </c>
      <c r="S78" s="4">
        <v>41766.072500000002</v>
      </c>
      <c r="T78" s="4">
        <v>41791.072500000002</v>
      </c>
    </row>
    <row r="79" spans="1:20" x14ac:dyDescent="0.35">
      <c r="A79" s="3">
        <v>3844</v>
      </c>
      <c r="B79" s="3" t="s">
        <v>3841</v>
      </c>
      <c r="C79" s="3" t="s">
        <v>7953</v>
      </c>
      <c r="D79" s="21">
        <v>9800</v>
      </c>
      <c r="E79" s="22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3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43.5" x14ac:dyDescent="0.35">
      <c r="A80" s="3">
        <v>3845</v>
      </c>
      <c r="B80" s="3" t="s">
        <v>3842</v>
      </c>
      <c r="C80" s="3" t="s">
        <v>7954</v>
      </c>
      <c r="D80" s="21">
        <v>40000</v>
      </c>
      <c r="E80" s="22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3" t="s">
        <v>8315</v>
      </c>
      <c r="R80" s="3" t="s">
        <v>8316</v>
      </c>
      <c r="S80" s="4">
        <v>42248.627013888887</v>
      </c>
      <c r="T80" s="4">
        <v>42278.627013888887</v>
      </c>
    </row>
    <row r="81" spans="1:20" x14ac:dyDescent="0.35">
      <c r="A81" s="3">
        <v>3846</v>
      </c>
      <c r="B81" s="3" t="s">
        <v>3843</v>
      </c>
      <c r="C81" s="3" t="s">
        <v>7955</v>
      </c>
      <c r="D81" s="21">
        <v>7000</v>
      </c>
      <c r="E81" s="22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3" t="s">
        <v>8315</v>
      </c>
      <c r="R81" s="3" t="s">
        <v>8316</v>
      </c>
      <c r="S81" s="4">
        <v>41885.221550925926</v>
      </c>
      <c r="T81" s="4">
        <v>41916.290972222225</v>
      </c>
    </row>
    <row r="82" spans="1:20" x14ac:dyDescent="0.35">
      <c r="A82" s="3">
        <v>3847</v>
      </c>
      <c r="B82" s="3" t="s">
        <v>3844</v>
      </c>
      <c r="C82" s="3" t="s">
        <v>7956</v>
      </c>
      <c r="D82" s="21">
        <v>10500</v>
      </c>
      <c r="E82" s="22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3" t="s">
        <v>8315</v>
      </c>
      <c r="R82" s="3" t="s">
        <v>8316</v>
      </c>
      <c r="S82" s="4">
        <v>42159.224432870367</v>
      </c>
      <c r="T82" s="4">
        <v>42204.224432870367</v>
      </c>
    </row>
    <row r="83" spans="1:20" x14ac:dyDescent="0.35">
      <c r="A83" s="3">
        <v>3848</v>
      </c>
      <c r="B83" s="3" t="s">
        <v>3845</v>
      </c>
      <c r="C83" s="3" t="s">
        <v>7957</v>
      </c>
      <c r="D83" s="21">
        <v>13000</v>
      </c>
      <c r="E83" s="22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3" t="s">
        <v>8315</v>
      </c>
      <c r="R83" s="3" t="s">
        <v>8316</v>
      </c>
      <c r="S83" s="4">
        <v>42265.817002314812</v>
      </c>
      <c r="T83" s="4">
        <v>42295.817002314812</v>
      </c>
    </row>
    <row r="84" spans="1:20" x14ac:dyDescent="0.35">
      <c r="A84" s="3">
        <v>3850</v>
      </c>
      <c r="B84" s="3" t="s">
        <v>3847</v>
      </c>
      <c r="C84" s="3" t="s">
        <v>7959</v>
      </c>
      <c r="D84" s="21">
        <v>1000</v>
      </c>
      <c r="E84" s="22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3" t="s">
        <v>8315</v>
      </c>
      <c r="R84" s="3" t="s">
        <v>8316</v>
      </c>
      <c r="S84" s="4">
        <v>41975.124340277776</v>
      </c>
      <c r="T84" s="4">
        <v>42005.124340277776</v>
      </c>
    </row>
    <row r="85" spans="1:20" x14ac:dyDescent="0.35">
      <c r="A85" s="3">
        <v>3852</v>
      </c>
      <c r="B85" s="3" t="s">
        <v>3849</v>
      </c>
      <c r="C85" s="3" t="s">
        <v>7961</v>
      </c>
      <c r="D85" s="21">
        <v>10000</v>
      </c>
      <c r="E85" s="22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3" t="s">
        <v>8315</v>
      </c>
      <c r="R85" s="3" t="s">
        <v>8316</v>
      </c>
      <c r="S85" s="4">
        <v>42065.190694444449</v>
      </c>
      <c r="T85" s="4">
        <v>42090.149027777778</v>
      </c>
    </row>
    <row r="86" spans="1:20" x14ac:dyDescent="0.35">
      <c r="A86" s="3">
        <v>3853</v>
      </c>
      <c r="B86" s="3" t="s">
        <v>3850</v>
      </c>
      <c r="C86" s="3" t="s">
        <v>7962</v>
      </c>
      <c r="D86" s="21">
        <v>100000</v>
      </c>
      <c r="E86" s="22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3" t="s">
        <v>8315</v>
      </c>
      <c r="R86" s="3" t="s">
        <v>8316</v>
      </c>
      <c r="S86" s="4">
        <v>41848.84002314815</v>
      </c>
      <c r="T86" s="4">
        <v>41883.84002314815</v>
      </c>
    </row>
    <row r="87" spans="1:20" x14ac:dyDescent="0.35">
      <c r="A87" s="3">
        <v>3854</v>
      </c>
      <c r="B87" s="3" t="s">
        <v>3851</v>
      </c>
      <c r="C87" s="3" t="s">
        <v>7963</v>
      </c>
      <c r="D87" s="21">
        <v>11000</v>
      </c>
      <c r="E87" s="22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3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29" x14ac:dyDescent="0.35">
      <c r="A88" s="3">
        <v>3855</v>
      </c>
      <c r="B88" s="3" t="s">
        <v>3852</v>
      </c>
      <c r="C88" s="3" t="s">
        <v>7964</v>
      </c>
      <c r="D88" s="21">
        <v>1000</v>
      </c>
      <c r="E88" s="22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3" t="s">
        <v>8315</v>
      </c>
      <c r="R88" s="3" t="s">
        <v>8316</v>
      </c>
      <c r="S88" s="4">
        <v>42059.970729166671</v>
      </c>
      <c r="T88" s="4">
        <v>42089.929062499999</v>
      </c>
    </row>
    <row r="89" spans="1:20" x14ac:dyDescent="0.35">
      <c r="A89" s="3">
        <v>3856</v>
      </c>
      <c r="B89" s="3" t="s">
        <v>3853</v>
      </c>
      <c r="C89" s="3" t="s">
        <v>7965</v>
      </c>
      <c r="D89" s="21">
        <v>5000</v>
      </c>
      <c r="E89" s="22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3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29" x14ac:dyDescent="0.35">
      <c r="A90" s="3">
        <v>3857</v>
      </c>
      <c r="B90" s="3" t="s">
        <v>3854</v>
      </c>
      <c r="C90" s="3" t="s">
        <v>7966</v>
      </c>
      <c r="D90" s="21">
        <v>5000</v>
      </c>
      <c r="E90" s="22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3" t="s">
        <v>8315</v>
      </c>
      <c r="R90" s="3" t="s">
        <v>8316</v>
      </c>
      <c r="S90" s="4">
        <v>41829.73715277778</v>
      </c>
      <c r="T90" s="4">
        <v>41852.716666666667</v>
      </c>
    </row>
    <row r="91" spans="1:20" x14ac:dyDescent="0.35">
      <c r="A91" s="3">
        <v>3859</v>
      </c>
      <c r="B91" s="3" t="s">
        <v>3856</v>
      </c>
      <c r="C91" s="3" t="s">
        <v>7968</v>
      </c>
      <c r="D91" s="21">
        <v>2500</v>
      </c>
      <c r="E91" s="22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3" t="s">
        <v>8315</v>
      </c>
      <c r="R91" s="3" t="s">
        <v>8316</v>
      </c>
      <c r="S91" s="4">
        <v>41789.893599537041</v>
      </c>
      <c r="T91" s="4">
        <v>41815.875</v>
      </c>
    </row>
    <row r="92" spans="1:20" x14ac:dyDescent="0.35">
      <c r="A92" s="3">
        <v>3860</v>
      </c>
      <c r="B92" s="3" t="s">
        <v>3857</v>
      </c>
      <c r="C92" s="3" t="s">
        <v>7969</v>
      </c>
      <c r="D92" s="21">
        <v>6000</v>
      </c>
      <c r="E92" s="22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3" t="s">
        <v>8315</v>
      </c>
      <c r="R92" s="3" t="s">
        <v>8316</v>
      </c>
      <c r="S92" s="4">
        <v>41833.660995370366</v>
      </c>
      <c r="T92" s="4">
        <v>41863.660995370366</v>
      </c>
    </row>
    <row r="93" spans="1:20" x14ac:dyDescent="0.35">
      <c r="A93" s="3">
        <v>3861</v>
      </c>
      <c r="B93" s="3" t="s">
        <v>3858</v>
      </c>
      <c r="C93" s="3" t="s">
        <v>7970</v>
      </c>
      <c r="D93" s="21">
        <v>2000</v>
      </c>
      <c r="E93" s="22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3" t="s">
        <v>8315</v>
      </c>
      <c r="R93" s="3" t="s">
        <v>8316</v>
      </c>
      <c r="S93" s="4">
        <v>41914.590011574073</v>
      </c>
      <c r="T93" s="4">
        <v>41955.907638888893</v>
      </c>
    </row>
    <row r="94" spans="1:20" x14ac:dyDescent="0.35">
      <c r="A94" s="3">
        <v>3862</v>
      </c>
      <c r="B94" s="3" t="s">
        <v>3859</v>
      </c>
      <c r="C94" s="3" t="s">
        <v>7971</v>
      </c>
      <c r="D94" s="21">
        <v>7500</v>
      </c>
      <c r="E94" s="22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3" t="s">
        <v>8315</v>
      </c>
      <c r="R94" s="3" t="s">
        <v>8316</v>
      </c>
      <c r="S94" s="4">
        <v>42611.261064814811</v>
      </c>
      <c r="T94" s="4">
        <v>42625.707638888889</v>
      </c>
    </row>
    <row r="95" spans="1:20" x14ac:dyDescent="0.35">
      <c r="A95" s="3">
        <v>3863</v>
      </c>
      <c r="B95" s="3" t="s">
        <v>3860</v>
      </c>
      <c r="C95" s="3" t="s">
        <v>7972</v>
      </c>
      <c r="D95" s="21">
        <v>6000</v>
      </c>
      <c r="E95" s="22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23" t="s">
        <v>8315</v>
      </c>
      <c r="R95" s="3" t="s">
        <v>8316</v>
      </c>
      <c r="S95" s="4">
        <v>42253.633159722223</v>
      </c>
      <c r="T95" s="4">
        <v>42313.674826388888</v>
      </c>
    </row>
    <row r="96" spans="1:20" x14ac:dyDescent="0.35">
      <c r="A96" s="3">
        <v>3864</v>
      </c>
      <c r="B96" s="3" t="s">
        <v>3861</v>
      </c>
      <c r="C96" s="3" t="s">
        <v>7973</v>
      </c>
      <c r="D96" s="21">
        <v>5000</v>
      </c>
      <c r="E96" s="22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3" t="s">
        <v>8315</v>
      </c>
      <c r="R96" s="3" t="s">
        <v>8316</v>
      </c>
      <c r="S96" s="4">
        <v>42295.891828703709</v>
      </c>
      <c r="T96" s="4">
        <v>42325.933495370366</v>
      </c>
    </row>
    <row r="97" spans="1:20" x14ac:dyDescent="0.35">
      <c r="A97" s="3">
        <v>3866</v>
      </c>
      <c r="B97" s="3" t="s">
        <v>3863</v>
      </c>
      <c r="C97" s="3" t="s">
        <v>7975</v>
      </c>
      <c r="D97" s="21">
        <v>2000</v>
      </c>
      <c r="E97" s="22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3" t="s">
        <v>8315</v>
      </c>
      <c r="R97" s="3" t="s">
        <v>8316</v>
      </c>
      <c r="S97" s="4">
        <v>42402.947002314817</v>
      </c>
      <c r="T97" s="4">
        <v>42452.145138888889</v>
      </c>
    </row>
    <row r="98" spans="1:20" x14ac:dyDescent="0.35">
      <c r="A98" s="3">
        <v>3867</v>
      </c>
      <c r="B98" s="3" t="s">
        <v>3864</v>
      </c>
      <c r="C98" s="3" t="s">
        <v>7976</v>
      </c>
      <c r="D98" s="21">
        <v>2000</v>
      </c>
      <c r="E98" s="22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3" t="s">
        <v>8315</v>
      </c>
      <c r="R98" s="3" t="s">
        <v>8316</v>
      </c>
      <c r="S98" s="4">
        <v>42509.814108796301</v>
      </c>
      <c r="T98" s="4">
        <v>42539.814108796301</v>
      </c>
    </row>
    <row r="99" spans="1:20" x14ac:dyDescent="0.35">
      <c r="A99" s="3">
        <v>3889</v>
      </c>
      <c r="B99" s="3" t="s">
        <v>3886</v>
      </c>
      <c r="C99" s="3" t="s">
        <v>7997</v>
      </c>
      <c r="D99" s="21">
        <v>8000</v>
      </c>
      <c r="E99" s="22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3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x14ac:dyDescent="0.35">
      <c r="A100" s="3">
        <v>3890</v>
      </c>
      <c r="B100" s="3" t="s">
        <v>3887</v>
      </c>
      <c r="C100" s="3" t="s">
        <v>7998</v>
      </c>
      <c r="D100" s="21">
        <v>15000</v>
      </c>
      <c r="E100" s="22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3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x14ac:dyDescent="0.35">
      <c r="A101" s="3">
        <v>3891</v>
      </c>
      <c r="B101" s="3" t="s">
        <v>3888</v>
      </c>
      <c r="C101" s="3" t="s">
        <v>7999</v>
      </c>
      <c r="D101" s="21">
        <v>800</v>
      </c>
      <c r="E101" s="22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3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x14ac:dyDescent="0.35">
      <c r="A102" s="3">
        <v>3892</v>
      </c>
      <c r="B102" s="3" t="s">
        <v>3889</v>
      </c>
      <c r="C102" s="3" t="s">
        <v>8000</v>
      </c>
      <c r="D102" s="21">
        <v>1000</v>
      </c>
      <c r="E102" s="22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23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x14ac:dyDescent="0.35">
      <c r="A103" s="3">
        <v>3893</v>
      </c>
      <c r="B103" s="3" t="s">
        <v>3890</v>
      </c>
      <c r="C103" s="3" t="s">
        <v>8001</v>
      </c>
      <c r="D103" s="21">
        <v>50000</v>
      </c>
      <c r="E103" s="22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3" t="s">
        <v>8315</v>
      </c>
      <c r="R103" s="3" t="s">
        <v>8316</v>
      </c>
      <c r="S103" s="4">
        <v>41779.657870370371</v>
      </c>
      <c r="T103" s="4">
        <v>41821.25</v>
      </c>
    </row>
    <row r="104" spans="1:20" x14ac:dyDescent="0.35">
      <c r="A104" s="3">
        <v>3894</v>
      </c>
      <c r="B104" s="3" t="s">
        <v>3891</v>
      </c>
      <c r="C104" s="3" t="s">
        <v>8002</v>
      </c>
      <c r="D104" s="21">
        <v>15000</v>
      </c>
      <c r="E104" s="22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3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x14ac:dyDescent="0.35">
      <c r="A105" s="3">
        <v>3895</v>
      </c>
      <c r="B105" s="3" t="s">
        <v>3892</v>
      </c>
      <c r="C105" s="3" t="s">
        <v>8003</v>
      </c>
      <c r="D105" s="21">
        <v>1000</v>
      </c>
      <c r="E105" s="22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3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x14ac:dyDescent="0.35">
      <c r="A106" s="3">
        <v>3896</v>
      </c>
      <c r="B106" s="3" t="s">
        <v>3893</v>
      </c>
      <c r="C106" s="3" t="s">
        <v>8004</v>
      </c>
      <c r="D106" s="21">
        <v>1600</v>
      </c>
      <c r="E106" s="22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3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x14ac:dyDescent="0.35">
      <c r="A107" s="3">
        <v>3899</v>
      </c>
      <c r="B107" s="3" t="s">
        <v>3896</v>
      </c>
      <c r="C107" s="3" t="s">
        <v>8007</v>
      </c>
      <c r="D107" s="21">
        <v>10000</v>
      </c>
      <c r="E107" s="22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3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x14ac:dyDescent="0.35">
      <c r="A108" s="3">
        <v>3900</v>
      </c>
      <c r="B108" s="3" t="s">
        <v>3897</v>
      </c>
      <c r="C108" s="3" t="s">
        <v>8008</v>
      </c>
      <c r="D108" s="21">
        <v>2500</v>
      </c>
      <c r="E108" s="22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3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x14ac:dyDescent="0.35">
      <c r="A109" s="3">
        <v>3901</v>
      </c>
      <c r="B109" s="3" t="s">
        <v>3898</v>
      </c>
      <c r="C109" s="3" t="s">
        <v>8009</v>
      </c>
      <c r="D109" s="21">
        <v>3000</v>
      </c>
      <c r="E109" s="22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3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x14ac:dyDescent="0.35">
      <c r="A110" s="3">
        <v>3903</v>
      </c>
      <c r="B110" s="3" t="s">
        <v>3900</v>
      </c>
      <c r="C110" s="3" t="s">
        <v>8011</v>
      </c>
      <c r="D110" s="21">
        <v>1500</v>
      </c>
      <c r="E110" s="22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23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x14ac:dyDescent="0.35">
      <c r="A111" s="3">
        <v>3904</v>
      </c>
      <c r="B111" s="3" t="s">
        <v>3901</v>
      </c>
      <c r="C111" s="3" t="s">
        <v>8012</v>
      </c>
      <c r="D111" s="21">
        <v>10000</v>
      </c>
      <c r="E111" s="22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3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x14ac:dyDescent="0.35">
      <c r="A112" s="3">
        <v>3907</v>
      </c>
      <c r="B112" s="3" t="s">
        <v>3904</v>
      </c>
      <c r="C112" s="3" t="s">
        <v>8015</v>
      </c>
      <c r="D112" s="21">
        <v>1000</v>
      </c>
      <c r="E112" s="22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3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x14ac:dyDescent="0.35">
      <c r="A113" s="3">
        <v>3908</v>
      </c>
      <c r="B113" s="3" t="s">
        <v>3905</v>
      </c>
      <c r="C113" s="3" t="s">
        <v>8016</v>
      </c>
      <c r="D113" s="21">
        <v>750</v>
      </c>
      <c r="E113" s="22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3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x14ac:dyDescent="0.35">
      <c r="A114" s="3">
        <v>3909</v>
      </c>
      <c r="B114" s="3" t="s">
        <v>3906</v>
      </c>
      <c r="C114" s="3" t="s">
        <v>8017</v>
      </c>
      <c r="D114" s="21">
        <v>60000</v>
      </c>
      <c r="E114" s="22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3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x14ac:dyDescent="0.35">
      <c r="A115" s="3">
        <v>3910</v>
      </c>
      <c r="B115" s="3" t="s">
        <v>3907</v>
      </c>
      <c r="C115" s="3" t="s">
        <v>8018</v>
      </c>
      <c r="D115" s="21">
        <v>6000</v>
      </c>
      <c r="E115" s="22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3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x14ac:dyDescent="0.35">
      <c r="A116" s="3">
        <v>3911</v>
      </c>
      <c r="B116" s="3" t="s">
        <v>3908</v>
      </c>
      <c r="C116" s="3" t="s">
        <v>8019</v>
      </c>
      <c r="D116" s="21">
        <v>8000</v>
      </c>
      <c r="E116" s="22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3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x14ac:dyDescent="0.35">
      <c r="A117" s="3">
        <v>3912</v>
      </c>
      <c r="B117" s="3" t="s">
        <v>3909</v>
      </c>
      <c r="C117" s="3" t="s">
        <v>8020</v>
      </c>
      <c r="D117" s="21">
        <v>15000</v>
      </c>
      <c r="E117" s="22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3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x14ac:dyDescent="0.35">
      <c r="A118" s="3">
        <v>3913</v>
      </c>
      <c r="B118" s="3" t="s">
        <v>3910</v>
      </c>
      <c r="C118" s="3" t="s">
        <v>8021</v>
      </c>
      <c r="D118" s="21">
        <v>10000</v>
      </c>
      <c r="E118" s="22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3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x14ac:dyDescent="0.35">
      <c r="A119" s="3">
        <v>3922</v>
      </c>
      <c r="B119" s="3" t="s">
        <v>3919</v>
      </c>
      <c r="C119" s="3" t="s">
        <v>8030</v>
      </c>
      <c r="D119" s="21">
        <v>750</v>
      </c>
      <c r="E119" s="22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3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x14ac:dyDescent="0.35">
      <c r="A120" s="3">
        <v>3924</v>
      </c>
      <c r="B120" s="3" t="s">
        <v>3921</v>
      </c>
      <c r="C120" s="3" t="s">
        <v>8032</v>
      </c>
      <c r="D120" s="21">
        <v>15000</v>
      </c>
      <c r="E120" s="22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3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29" x14ac:dyDescent="0.35">
      <c r="A121" s="3">
        <v>3925</v>
      </c>
      <c r="B121" s="3" t="s">
        <v>3922</v>
      </c>
      <c r="C121" s="3" t="s">
        <v>8033</v>
      </c>
      <c r="D121" s="21">
        <v>150</v>
      </c>
      <c r="E121" s="22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3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x14ac:dyDescent="0.35">
      <c r="A122" s="3">
        <v>3928</v>
      </c>
      <c r="B122" s="3" t="s">
        <v>3925</v>
      </c>
      <c r="C122" s="3" t="s">
        <v>8036</v>
      </c>
      <c r="D122" s="21">
        <v>5000</v>
      </c>
      <c r="E122" s="22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3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x14ac:dyDescent="0.35">
      <c r="A123" s="3">
        <v>3929</v>
      </c>
      <c r="B123" s="3" t="s">
        <v>3926</v>
      </c>
      <c r="C123" s="3" t="s">
        <v>8037</v>
      </c>
      <c r="D123" s="21">
        <v>20000</v>
      </c>
      <c r="E123" s="22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3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x14ac:dyDescent="0.35">
      <c r="A124" s="3">
        <v>3931</v>
      </c>
      <c r="B124" s="3" t="s">
        <v>3928</v>
      </c>
      <c r="C124" s="3" t="s">
        <v>8039</v>
      </c>
      <c r="D124" s="21">
        <v>8000</v>
      </c>
      <c r="E124" s="22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23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x14ac:dyDescent="0.35">
      <c r="A125" s="3">
        <v>3932</v>
      </c>
      <c r="B125" s="3" t="s">
        <v>3929</v>
      </c>
      <c r="C125" s="3" t="s">
        <v>8040</v>
      </c>
      <c r="D125" s="21">
        <v>12000</v>
      </c>
      <c r="E125" s="22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3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x14ac:dyDescent="0.35">
      <c r="A126" s="3">
        <v>3933</v>
      </c>
      <c r="B126" s="3" t="s">
        <v>3930</v>
      </c>
      <c r="C126" s="3" t="s">
        <v>8041</v>
      </c>
      <c r="D126" s="21">
        <v>7000</v>
      </c>
      <c r="E126" s="22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3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x14ac:dyDescent="0.35">
      <c r="A127" s="3">
        <v>3934</v>
      </c>
      <c r="B127" s="3" t="s">
        <v>3931</v>
      </c>
      <c r="C127" s="3" t="s">
        <v>8042</v>
      </c>
      <c r="D127" s="21">
        <v>5000</v>
      </c>
      <c r="E127" s="22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3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x14ac:dyDescent="0.35">
      <c r="A128" s="3">
        <v>3936</v>
      </c>
      <c r="B128" s="3" t="s">
        <v>3933</v>
      </c>
      <c r="C128" s="3" t="s">
        <v>8044</v>
      </c>
      <c r="D128" s="21">
        <v>20000</v>
      </c>
      <c r="E128" s="22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23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x14ac:dyDescent="0.35">
      <c r="A129" s="3">
        <v>3937</v>
      </c>
      <c r="B129" s="3" t="s">
        <v>3934</v>
      </c>
      <c r="C129" s="3" t="s">
        <v>8045</v>
      </c>
      <c r="D129" s="21">
        <v>2885</v>
      </c>
      <c r="E129" s="22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3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x14ac:dyDescent="0.35">
      <c r="A130" s="3">
        <v>3938</v>
      </c>
      <c r="B130" s="3" t="s">
        <v>3935</v>
      </c>
      <c r="C130" s="3" t="s">
        <v>8046</v>
      </c>
      <c r="D130" s="21">
        <v>3255</v>
      </c>
      <c r="E130" s="22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3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x14ac:dyDescent="0.35">
      <c r="A131" s="3">
        <v>3940</v>
      </c>
      <c r="B131" s="3" t="s">
        <v>3937</v>
      </c>
      <c r="C131" s="3" t="s">
        <v>8048</v>
      </c>
      <c r="D131" s="21">
        <v>5000</v>
      </c>
      <c r="E131" s="22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3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29" x14ac:dyDescent="0.35">
      <c r="A132" s="3">
        <v>3941</v>
      </c>
      <c r="B132" s="3" t="s">
        <v>3938</v>
      </c>
      <c r="C132" s="3" t="s">
        <v>8049</v>
      </c>
      <c r="D132" s="21">
        <v>5500</v>
      </c>
      <c r="E132" s="22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3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x14ac:dyDescent="0.35">
      <c r="A133" s="3">
        <v>3942</v>
      </c>
      <c r="B133" s="3" t="s">
        <v>3939</v>
      </c>
      <c r="C133" s="3" t="s">
        <v>8050</v>
      </c>
      <c r="D133" s="21">
        <v>1200</v>
      </c>
      <c r="E133" s="22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23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x14ac:dyDescent="0.35">
      <c r="A134" s="3">
        <v>3943</v>
      </c>
      <c r="B134" s="3" t="s">
        <v>3940</v>
      </c>
      <c r="C134" s="3" t="s">
        <v>8051</v>
      </c>
      <c r="D134" s="21">
        <v>5000</v>
      </c>
      <c r="E134" s="22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3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x14ac:dyDescent="0.35">
      <c r="A135" s="3">
        <v>3944</v>
      </c>
      <c r="B135" s="3" t="s">
        <v>3941</v>
      </c>
      <c r="C135" s="3" t="s">
        <v>8052</v>
      </c>
      <c r="D135" s="21">
        <v>5000</v>
      </c>
      <c r="E135" s="22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23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x14ac:dyDescent="0.35">
      <c r="A136" s="3">
        <v>3945</v>
      </c>
      <c r="B136" s="3" t="s">
        <v>3942</v>
      </c>
      <c r="C136" s="3" t="s">
        <v>8053</v>
      </c>
      <c r="D136" s="21">
        <v>2000</v>
      </c>
      <c r="E136" s="22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3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x14ac:dyDescent="0.35">
      <c r="A137" s="3">
        <v>3946</v>
      </c>
      <c r="B137" s="3" t="s">
        <v>3943</v>
      </c>
      <c r="C137" s="3" t="s">
        <v>8054</v>
      </c>
      <c r="D137" s="21">
        <v>6000</v>
      </c>
      <c r="E137" s="22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3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x14ac:dyDescent="0.35">
      <c r="A138" s="3">
        <v>3947</v>
      </c>
      <c r="B138" s="3" t="s">
        <v>3944</v>
      </c>
      <c r="C138" s="3" t="s">
        <v>8055</v>
      </c>
      <c r="D138" s="21">
        <v>3000</v>
      </c>
      <c r="E138" s="22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3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x14ac:dyDescent="0.35">
      <c r="A139" s="3">
        <v>3950</v>
      </c>
      <c r="B139" s="3" t="s">
        <v>3947</v>
      </c>
      <c r="C139" s="3" t="s">
        <v>8058</v>
      </c>
      <c r="D139" s="21">
        <v>4000</v>
      </c>
      <c r="E139" s="22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3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x14ac:dyDescent="0.35">
      <c r="A140" s="3">
        <v>3952</v>
      </c>
      <c r="B140" s="3" t="s">
        <v>3949</v>
      </c>
      <c r="C140" s="3" t="s">
        <v>8059</v>
      </c>
      <c r="D140" s="21">
        <v>26000</v>
      </c>
      <c r="E140" s="22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3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x14ac:dyDescent="0.35">
      <c r="A141" s="3">
        <v>3953</v>
      </c>
      <c r="B141" s="3" t="s">
        <v>3950</v>
      </c>
      <c r="C141" s="3" t="s">
        <v>8060</v>
      </c>
      <c r="D141" s="21">
        <v>17600</v>
      </c>
      <c r="E141" s="22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23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x14ac:dyDescent="0.35">
      <c r="A142" s="3">
        <v>3955</v>
      </c>
      <c r="B142" s="3" t="s">
        <v>3952</v>
      </c>
      <c r="C142" s="3" t="s">
        <v>8062</v>
      </c>
      <c r="D142" s="21">
        <v>1750</v>
      </c>
      <c r="E142" s="22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3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x14ac:dyDescent="0.35">
      <c r="A143" s="3">
        <v>3956</v>
      </c>
      <c r="B143" s="3" t="s">
        <v>3953</v>
      </c>
      <c r="C143" s="3" t="s">
        <v>8063</v>
      </c>
      <c r="D143" s="21">
        <v>5500</v>
      </c>
      <c r="E143" s="22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23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x14ac:dyDescent="0.35">
      <c r="A144" s="3">
        <v>3957</v>
      </c>
      <c r="B144" s="3" t="s">
        <v>3954</v>
      </c>
      <c r="C144" s="3" t="s">
        <v>8064</v>
      </c>
      <c r="D144" s="21">
        <v>28000</v>
      </c>
      <c r="E144" s="22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3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x14ac:dyDescent="0.35">
      <c r="A145" s="3">
        <v>3958</v>
      </c>
      <c r="B145" s="3" t="s">
        <v>3955</v>
      </c>
      <c r="C145" s="3" t="s">
        <v>8065</v>
      </c>
      <c r="D145" s="21">
        <v>2000</v>
      </c>
      <c r="E145" s="22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3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x14ac:dyDescent="0.35">
      <c r="A146" s="3">
        <v>3959</v>
      </c>
      <c r="B146" s="3" t="s">
        <v>3956</v>
      </c>
      <c r="C146" s="3" t="s">
        <v>8066</v>
      </c>
      <c r="D146" s="21">
        <v>1200</v>
      </c>
      <c r="E146" s="22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3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x14ac:dyDescent="0.35">
      <c r="A147" s="3">
        <v>3960</v>
      </c>
      <c r="B147" s="3" t="s">
        <v>3957</v>
      </c>
      <c r="C147" s="3" t="s">
        <v>8067</v>
      </c>
      <c r="D147" s="21">
        <v>3000</v>
      </c>
      <c r="E147" s="22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3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x14ac:dyDescent="0.35">
      <c r="A148" s="3">
        <v>3964</v>
      </c>
      <c r="B148" s="3" t="s">
        <v>3961</v>
      </c>
      <c r="C148" s="3" t="s">
        <v>8071</v>
      </c>
      <c r="D148" s="21">
        <v>2000</v>
      </c>
      <c r="E148" s="22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3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x14ac:dyDescent="0.35">
      <c r="A149" s="3">
        <v>3965</v>
      </c>
      <c r="B149" s="3" t="s">
        <v>3962</v>
      </c>
      <c r="C149" s="3" t="s">
        <v>8072</v>
      </c>
      <c r="D149" s="21">
        <v>2000</v>
      </c>
      <c r="E149" s="22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3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x14ac:dyDescent="0.35">
      <c r="A150" s="3">
        <v>3966</v>
      </c>
      <c r="B150" s="3" t="s">
        <v>3963</v>
      </c>
      <c r="C150" s="3" t="s">
        <v>8073</v>
      </c>
      <c r="D150" s="21">
        <v>7500</v>
      </c>
      <c r="E150" s="22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3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x14ac:dyDescent="0.35">
      <c r="A151" s="3">
        <v>3967</v>
      </c>
      <c r="B151" s="3" t="s">
        <v>3964</v>
      </c>
      <c r="C151" s="3" t="s">
        <v>8074</v>
      </c>
      <c r="D151" s="21">
        <v>1700</v>
      </c>
      <c r="E151" s="22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3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x14ac:dyDescent="0.35">
      <c r="A152" s="3">
        <v>3968</v>
      </c>
      <c r="B152" s="3" t="s">
        <v>3965</v>
      </c>
      <c r="C152" s="3" t="s">
        <v>8075</v>
      </c>
      <c r="D152" s="21">
        <v>5000</v>
      </c>
      <c r="E152" s="22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3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x14ac:dyDescent="0.35">
      <c r="A153" s="3">
        <v>3969</v>
      </c>
      <c r="B153" s="3" t="s">
        <v>3966</v>
      </c>
      <c r="C153" s="3" t="s">
        <v>8076</v>
      </c>
      <c r="D153" s="21">
        <v>2825</v>
      </c>
      <c r="E153" s="22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3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x14ac:dyDescent="0.35">
      <c r="A154" s="3">
        <v>3970</v>
      </c>
      <c r="B154" s="3" t="s">
        <v>3967</v>
      </c>
      <c r="C154" s="3" t="s">
        <v>8077</v>
      </c>
      <c r="D154" s="21">
        <v>15000</v>
      </c>
      <c r="E154" s="22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3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x14ac:dyDescent="0.35">
      <c r="A155" s="3">
        <v>3971</v>
      </c>
      <c r="B155" s="3" t="s">
        <v>3968</v>
      </c>
      <c r="C155" s="3" t="s">
        <v>8078</v>
      </c>
      <c r="D155" s="21">
        <v>14000</v>
      </c>
      <c r="E155" s="22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3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x14ac:dyDescent="0.35">
      <c r="A156" s="3">
        <v>3972</v>
      </c>
      <c r="B156" s="3" t="s">
        <v>3969</v>
      </c>
      <c r="C156" s="3" t="s">
        <v>8079</v>
      </c>
      <c r="D156" s="21">
        <v>1000</v>
      </c>
      <c r="E156" s="22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3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x14ac:dyDescent="0.35">
      <c r="A157" s="3">
        <v>3973</v>
      </c>
      <c r="B157" s="3" t="s">
        <v>3970</v>
      </c>
      <c r="C157" s="3" t="s">
        <v>8080</v>
      </c>
      <c r="D157" s="21">
        <v>5000</v>
      </c>
      <c r="E157" s="22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3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x14ac:dyDescent="0.35">
      <c r="A158" s="3">
        <v>3975</v>
      </c>
      <c r="B158" s="3" t="s">
        <v>3972</v>
      </c>
      <c r="C158" s="3" t="s">
        <v>8082</v>
      </c>
      <c r="D158" s="21">
        <v>678</v>
      </c>
      <c r="E158" s="22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23" t="s">
        <v>8315</v>
      </c>
      <c r="R158" s="3" t="s">
        <v>8316</v>
      </c>
      <c r="S158" s="4">
        <v>42534.866875</v>
      </c>
      <c r="T158" s="4">
        <v>42564.866875</v>
      </c>
    </row>
    <row r="159" spans="1:20" x14ac:dyDescent="0.35">
      <c r="A159" s="3">
        <v>3976</v>
      </c>
      <c r="B159" s="3" t="s">
        <v>3973</v>
      </c>
      <c r="C159" s="3" t="s">
        <v>8083</v>
      </c>
      <c r="D159" s="21">
        <v>1300</v>
      </c>
      <c r="E159" s="22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3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x14ac:dyDescent="0.35">
      <c r="A160" s="3">
        <v>3977</v>
      </c>
      <c r="B160" s="3" t="s">
        <v>3974</v>
      </c>
      <c r="C160" s="3" t="s">
        <v>8084</v>
      </c>
      <c r="D160" s="21">
        <v>90000</v>
      </c>
      <c r="E160" s="22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3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x14ac:dyDescent="0.35">
      <c r="A161" s="3">
        <v>3978</v>
      </c>
      <c r="B161" s="3" t="s">
        <v>3975</v>
      </c>
      <c r="C161" s="3" t="s">
        <v>8085</v>
      </c>
      <c r="D161" s="21">
        <v>2000</v>
      </c>
      <c r="E161" s="22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3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x14ac:dyDescent="0.35">
      <c r="A162" s="3">
        <v>3980</v>
      </c>
      <c r="B162" s="3" t="s">
        <v>3977</v>
      </c>
      <c r="C162" s="3" t="s">
        <v>8087</v>
      </c>
      <c r="D162" s="21">
        <v>2500</v>
      </c>
      <c r="E162" s="22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3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x14ac:dyDescent="0.35">
      <c r="A163" s="3">
        <v>3981</v>
      </c>
      <c r="B163" s="3" t="s">
        <v>3358</v>
      </c>
      <c r="C163" s="3" t="s">
        <v>7469</v>
      </c>
      <c r="D163" s="21">
        <v>30000</v>
      </c>
      <c r="E163" s="22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3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x14ac:dyDescent="0.35">
      <c r="A164" s="3">
        <v>3983</v>
      </c>
      <c r="B164" s="3" t="s">
        <v>3979</v>
      </c>
      <c r="C164" s="3" t="s">
        <v>8089</v>
      </c>
      <c r="D164" s="21">
        <v>11140</v>
      </c>
      <c r="E164" s="22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3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x14ac:dyDescent="0.35">
      <c r="A165" s="3">
        <v>3985</v>
      </c>
      <c r="B165" s="3" t="s">
        <v>3981</v>
      </c>
      <c r="C165" s="3" t="s">
        <v>8091</v>
      </c>
      <c r="D165" s="21">
        <v>2000</v>
      </c>
      <c r="E165" s="22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3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x14ac:dyDescent="0.35">
      <c r="A166" s="3">
        <v>3988</v>
      </c>
      <c r="B166" s="3" t="s">
        <v>3984</v>
      </c>
      <c r="C166" s="3" t="s">
        <v>8094</v>
      </c>
      <c r="D166" s="21">
        <v>1500</v>
      </c>
      <c r="E166" s="22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3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x14ac:dyDescent="0.35">
      <c r="A167" s="3">
        <v>3989</v>
      </c>
      <c r="B167" s="3" t="s">
        <v>3985</v>
      </c>
      <c r="C167" s="3" t="s">
        <v>8095</v>
      </c>
      <c r="D167" s="21">
        <v>3000</v>
      </c>
      <c r="E167" s="22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23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x14ac:dyDescent="0.35">
      <c r="A168" s="3">
        <v>3991</v>
      </c>
      <c r="B168" s="3" t="s">
        <v>3987</v>
      </c>
      <c r="C168" s="3" t="s">
        <v>8097</v>
      </c>
      <c r="D168" s="21">
        <v>500</v>
      </c>
      <c r="E168" s="22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3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x14ac:dyDescent="0.35">
      <c r="A169" s="3">
        <v>3992</v>
      </c>
      <c r="B169" s="3" t="s">
        <v>3988</v>
      </c>
      <c r="C169" s="3" t="s">
        <v>8098</v>
      </c>
      <c r="D169" s="21">
        <v>10000</v>
      </c>
      <c r="E169" s="22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3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x14ac:dyDescent="0.35">
      <c r="A170" s="3">
        <v>3993</v>
      </c>
      <c r="B170" s="3" t="s">
        <v>3989</v>
      </c>
      <c r="C170" s="3" t="s">
        <v>8099</v>
      </c>
      <c r="D170" s="21">
        <v>50000</v>
      </c>
      <c r="E170" s="22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3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x14ac:dyDescent="0.35">
      <c r="A171" s="3">
        <v>3994</v>
      </c>
      <c r="B171" s="3" t="s">
        <v>3990</v>
      </c>
      <c r="C171" s="3" t="s">
        <v>8100</v>
      </c>
      <c r="D171" s="21">
        <v>2000</v>
      </c>
      <c r="E171" s="22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3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x14ac:dyDescent="0.35">
      <c r="A172" s="3">
        <v>3996</v>
      </c>
      <c r="B172" s="3" t="s">
        <v>3992</v>
      </c>
      <c r="C172" s="3" t="s">
        <v>8102</v>
      </c>
      <c r="D172" s="21">
        <v>3000</v>
      </c>
      <c r="E172" s="22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3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x14ac:dyDescent="0.35">
      <c r="A173" s="3">
        <v>3998</v>
      </c>
      <c r="B173" s="3" t="s">
        <v>3994</v>
      </c>
      <c r="C173" s="3" t="s">
        <v>8104</v>
      </c>
      <c r="D173" s="21">
        <v>1250</v>
      </c>
      <c r="E173" s="22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3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x14ac:dyDescent="0.35">
      <c r="A174" s="3">
        <v>3999</v>
      </c>
      <c r="B174" s="3" t="s">
        <v>3995</v>
      </c>
      <c r="C174" s="3" t="s">
        <v>8105</v>
      </c>
      <c r="D174" s="21">
        <v>7000</v>
      </c>
      <c r="E174" s="22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3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x14ac:dyDescent="0.35">
      <c r="A175" s="3">
        <v>4000</v>
      </c>
      <c r="B175" s="3" t="s">
        <v>3996</v>
      </c>
      <c r="C175" s="3" t="s">
        <v>8106</v>
      </c>
      <c r="D175" s="21">
        <v>8000</v>
      </c>
      <c r="E175" s="22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3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x14ac:dyDescent="0.35">
      <c r="A176" s="3">
        <v>4002</v>
      </c>
      <c r="B176" s="3" t="s">
        <v>3998</v>
      </c>
      <c r="C176" s="3" t="s">
        <v>8108</v>
      </c>
      <c r="D176" s="21">
        <v>1250</v>
      </c>
      <c r="E176" s="22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3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x14ac:dyDescent="0.35">
      <c r="A177" s="3">
        <v>4003</v>
      </c>
      <c r="B177" s="3" t="s">
        <v>3999</v>
      </c>
      <c r="C177" s="3" t="s">
        <v>8071</v>
      </c>
      <c r="D177" s="21">
        <v>2000</v>
      </c>
      <c r="E177" s="22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3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x14ac:dyDescent="0.35">
      <c r="A178" s="3">
        <v>4004</v>
      </c>
      <c r="B178" s="3" t="s">
        <v>4000</v>
      </c>
      <c r="C178" s="3" t="s">
        <v>8109</v>
      </c>
      <c r="D178" s="21">
        <v>500</v>
      </c>
      <c r="E178" s="22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3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x14ac:dyDescent="0.35">
      <c r="A179" s="3">
        <v>4005</v>
      </c>
      <c r="B179" s="3" t="s">
        <v>4001</v>
      </c>
      <c r="C179" s="3" t="s">
        <v>8110</v>
      </c>
      <c r="D179" s="21">
        <v>3000</v>
      </c>
      <c r="E179" s="22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3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x14ac:dyDescent="0.35">
      <c r="A180" s="3">
        <v>4006</v>
      </c>
      <c r="B180" s="3" t="s">
        <v>4002</v>
      </c>
      <c r="C180" s="3" t="s">
        <v>8111</v>
      </c>
      <c r="D180" s="21">
        <v>30000</v>
      </c>
      <c r="E180" s="22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3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x14ac:dyDescent="0.35">
      <c r="A181" s="3">
        <v>4007</v>
      </c>
      <c r="B181" s="3" t="s">
        <v>4003</v>
      </c>
      <c r="C181" s="3" t="s">
        <v>8112</v>
      </c>
      <c r="D181" s="21">
        <v>2000</v>
      </c>
      <c r="E181" s="22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3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x14ac:dyDescent="0.35">
      <c r="A182" s="3">
        <v>4010</v>
      </c>
      <c r="B182" s="3" t="s">
        <v>4006</v>
      </c>
      <c r="C182" s="3" t="s">
        <v>8115</v>
      </c>
      <c r="D182" s="21">
        <v>7200</v>
      </c>
      <c r="E182" s="22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3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x14ac:dyDescent="0.35">
      <c r="A183" s="3">
        <v>4013</v>
      </c>
      <c r="B183" s="3" t="s">
        <v>4009</v>
      </c>
      <c r="C183" s="3" t="s">
        <v>8118</v>
      </c>
      <c r="D183" s="21">
        <v>2000</v>
      </c>
      <c r="E183" s="22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3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x14ac:dyDescent="0.35">
      <c r="A184" s="3">
        <v>4014</v>
      </c>
      <c r="B184" s="3" t="s">
        <v>4010</v>
      </c>
      <c r="C184" s="3" t="s">
        <v>8119</v>
      </c>
      <c r="D184" s="21">
        <v>9000</v>
      </c>
      <c r="E184" s="22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23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x14ac:dyDescent="0.35">
      <c r="A185" s="3">
        <v>4015</v>
      </c>
      <c r="B185" s="3" t="s">
        <v>4011</v>
      </c>
      <c r="C185" s="3" t="s">
        <v>8120</v>
      </c>
      <c r="D185" s="21">
        <v>7000</v>
      </c>
      <c r="E185" s="22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3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x14ac:dyDescent="0.35">
      <c r="A186" s="3">
        <v>4017</v>
      </c>
      <c r="B186" s="3" t="s">
        <v>4013</v>
      </c>
      <c r="C186" s="3" t="s">
        <v>8122</v>
      </c>
      <c r="D186" s="21">
        <v>10000</v>
      </c>
      <c r="E186" s="22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3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x14ac:dyDescent="0.35">
      <c r="A187" s="3">
        <v>4019</v>
      </c>
      <c r="B187" s="3" t="s">
        <v>4015</v>
      </c>
      <c r="C187" s="3" t="s">
        <v>8124</v>
      </c>
      <c r="D187" s="21">
        <v>3500</v>
      </c>
      <c r="E187" s="22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3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x14ac:dyDescent="0.35">
      <c r="A188" s="3">
        <v>4020</v>
      </c>
      <c r="B188" s="3" t="s">
        <v>4016</v>
      </c>
      <c r="C188" s="3" t="s">
        <v>8125</v>
      </c>
      <c r="D188" s="21">
        <v>600</v>
      </c>
      <c r="E188" s="22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3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x14ac:dyDescent="0.35">
      <c r="A189" s="3">
        <v>4021</v>
      </c>
      <c r="B189" s="3" t="s">
        <v>4017</v>
      </c>
      <c r="C189" s="3" t="s">
        <v>8126</v>
      </c>
      <c r="D189" s="21">
        <v>15000</v>
      </c>
      <c r="E189" s="22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3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x14ac:dyDescent="0.35">
      <c r="A190" s="3">
        <v>4022</v>
      </c>
      <c r="B190" s="3" t="s">
        <v>4018</v>
      </c>
      <c r="C190" s="3" t="s">
        <v>8127</v>
      </c>
      <c r="D190" s="21">
        <v>18000</v>
      </c>
      <c r="E190" s="22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3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x14ac:dyDescent="0.35">
      <c r="A191" s="3">
        <v>4023</v>
      </c>
      <c r="B191" s="3" t="s">
        <v>4019</v>
      </c>
      <c r="C191" s="3" t="s">
        <v>8128</v>
      </c>
      <c r="D191" s="21">
        <v>7000</v>
      </c>
      <c r="E191" s="22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23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x14ac:dyDescent="0.35">
      <c r="A192" s="3">
        <v>4024</v>
      </c>
      <c r="B192" s="3" t="s">
        <v>4020</v>
      </c>
      <c r="C192" s="3" t="s">
        <v>8129</v>
      </c>
      <c r="D192" s="21">
        <v>800</v>
      </c>
      <c r="E192" s="22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3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x14ac:dyDescent="0.35">
      <c r="A193" s="3">
        <v>4026</v>
      </c>
      <c r="B193" s="3" t="s">
        <v>4022</v>
      </c>
      <c r="C193" s="3" t="s">
        <v>8131</v>
      </c>
      <c r="D193" s="21">
        <v>4000</v>
      </c>
      <c r="E193" s="22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23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x14ac:dyDescent="0.35">
      <c r="A194" s="3">
        <v>4027</v>
      </c>
      <c r="B194" s="3" t="s">
        <v>4023</v>
      </c>
      <c r="C194" s="3" t="s">
        <v>8132</v>
      </c>
      <c r="D194" s="21">
        <v>3000</v>
      </c>
      <c r="E194" s="22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3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x14ac:dyDescent="0.35">
      <c r="A195" s="3">
        <v>4028</v>
      </c>
      <c r="B195" s="3" t="s">
        <v>4024</v>
      </c>
      <c r="C195" s="3" t="s">
        <v>8133</v>
      </c>
      <c r="D195" s="21">
        <v>2000</v>
      </c>
      <c r="E195" s="22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3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x14ac:dyDescent="0.35">
      <c r="A196" s="3">
        <v>4029</v>
      </c>
      <c r="B196" s="3" t="s">
        <v>4025</v>
      </c>
      <c r="C196" s="3" t="s">
        <v>8134</v>
      </c>
      <c r="D196" s="21">
        <v>20000</v>
      </c>
      <c r="E196" s="22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23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29" x14ac:dyDescent="0.35">
      <c r="A197" s="3">
        <v>4030</v>
      </c>
      <c r="B197" s="3" t="s">
        <v>4026</v>
      </c>
      <c r="C197" s="3" t="s">
        <v>8135</v>
      </c>
      <c r="D197" s="21">
        <v>2500</v>
      </c>
      <c r="E197" s="22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3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x14ac:dyDescent="0.35">
      <c r="A198" s="3">
        <v>4031</v>
      </c>
      <c r="B198" s="3" t="s">
        <v>4027</v>
      </c>
      <c r="C198" s="3" t="s">
        <v>8136</v>
      </c>
      <c r="D198" s="21">
        <v>5000</v>
      </c>
      <c r="E198" s="22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23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x14ac:dyDescent="0.35">
      <c r="A199" s="3">
        <v>4032</v>
      </c>
      <c r="B199" s="3" t="s">
        <v>4028</v>
      </c>
      <c r="C199" s="3" t="s">
        <v>8137</v>
      </c>
      <c r="D199" s="21">
        <v>6048</v>
      </c>
      <c r="E199" s="22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3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x14ac:dyDescent="0.35">
      <c r="A200" s="3">
        <v>4034</v>
      </c>
      <c r="B200" s="3" t="s">
        <v>4030</v>
      </c>
      <c r="C200" s="3" t="s">
        <v>8139</v>
      </c>
      <c r="D200" s="21">
        <v>13500</v>
      </c>
      <c r="E200" s="22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3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x14ac:dyDescent="0.35">
      <c r="A201" s="3">
        <v>4035</v>
      </c>
      <c r="B201" s="3" t="s">
        <v>4031</v>
      </c>
      <c r="C201" s="3" t="s">
        <v>8140</v>
      </c>
      <c r="D201" s="21">
        <v>10000</v>
      </c>
      <c r="E201" s="22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3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x14ac:dyDescent="0.35">
      <c r="A202" s="3">
        <v>4036</v>
      </c>
      <c r="B202" s="3" t="s">
        <v>4032</v>
      </c>
      <c r="C202" s="3" t="s">
        <v>7438</v>
      </c>
      <c r="D202" s="21">
        <v>6000</v>
      </c>
      <c r="E202" s="22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3" t="s">
        <v>8315</v>
      </c>
      <c r="R202" s="3" t="s">
        <v>8316</v>
      </c>
      <c r="S202" s="4">
        <v>41804.937083333331</v>
      </c>
      <c r="T202" s="4">
        <v>41821.9375</v>
      </c>
    </row>
    <row r="203" spans="1:20" x14ac:dyDescent="0.35">
      <c r="A203" s="3">
        <v>4037</v>
      </c>
      <c r="B203" s="3" t="s">
        <v>4033</v>
      </c>
      <c r="C203" s="3" t="s">
        <v>8141</v>
      </c>
      <c r="D203" s="21">
        <v>700</v>
      </c>
      <c r="E203" s="22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3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x14ac:dyDescent="0.35">
      <c r="A204" s="3">
        <v>4038</v>
      </c>
      <c r="B204" s="3" t="s">
        <v>4034</v>
      </c>
      <c r="C204" s="3" t="s">
        <v>8142</v>
      </c>
      <c r="D204" s="21">
        <v>2500</v>
      </c>
      <c r="E204" s="22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3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x14ac:dyDescent="0.35">
      <c r="A205" s="3">
        <v>4039</v>
      </c>
      <c r="B205" s="3" t="s">
        <v>4035</v>
      </c>
      <c r="C205" s="3" t="s">
        <v>8143</v>
      </c>
      <c r="D205" s="21">
        <v>500</v>
      </c>
      <c r="E205" s="22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3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x14ac:dyDescent="0.35">
      <c r="A206" s="3">
        <v>4040</v>
      </c>
      <c r="B206" s="3" t="s">
        <v>4036</v>
      </c>
      <c r="C206" s="3" t="s">
        <v>8144</v>
      </c>
      <c r="D206" s="21">
        <v>8000</v>
      </c>
      <c r="E206" s="22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3" t="s">
        <v>8315</v>
      </c>
      <c r="R206" s="3" t="s">
        <v>8316</v>
      </c>
      <c r="S206" s="4">
        <v>42144.231527777782</v>
      </c>
      <c r="T206" s="4">
        <v>42203.125</v>
      </c>
    </row>
    <row r="207" spans="1:20" x14ac:dyDescent="0.35">
      <c r="A207" s="3">
        <v>4042</v>
      </c>
      <c r="B207" s="3" t="s">
        <v>4038</v>
      </c>
      <c r="C207" s="3" t="s">
        <v>8146</v>
      </c>
      <c r="D207" s="21">
        <v>10000</v>
      </c>
      <c r="E207" s="22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3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x14ac:dyDescent="0.35">
      <c r="A208" s="3">
        <v>4044</v>
      </c>
      <c r="B208" s="3" t="s">
        <v>4040</v>
      </c>
      <c r="C208" s="3" t="s">
        <v>8148</v>
      </c>
      <c r="D208" s="21">
        <v>600</v>
      </c>
      <c r="E208" s="22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3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x14ac:dyDescent="0.35">
      <c r="A209" s="3">
        <v>4046</v>
      </c>
      <c r="B209" s="3" t="s">
        <v>4042</v>
      </c>
      <c r="C209" s="3" t="s">
        <v>8150</v>
      </c>
      <c r="D209" s="21">
        <v>5600</v>
      </c>
      <c r="E209" s="22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3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x14ac:dyDescent="0.35">
      <c r="A210" s="3">
        <v>4047</v>
      </c>
      <c r="B210" s="3" t="s">
        <v>4043</v>
      </c>
      <c r="C210" s="3" t="s">
        <v>8151</v>
      </c>
      <c r="D210" s="21">
        <v>5000</v>
      </c>
      <c r="E210" s="22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3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x14ac:dyDescent="0.35">
      <c r="A211" s="3">
        <v>4049</v>
      </c>
      <c r="B211" s="3" t="s">
        <v>4045</v>
      </c>
      <c r="C211" s="3" t="s">
        <v>8153</v>
      </c>
      <c r="D211" s="21">
        <v>20000</v>
      </c>
      <c r="E211" s="22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3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x14ac:dyDescent="0.35">
      <c r="A212" s="3">
        <v>4050</v>
      </c>
      <c r="B212" s="3" t="s">
        <v>4046</v>
      </c>
      <c r="C212" s="3" t="s">
        <v>8154</v>
      </c>
      <c r="D212" s="21">
        <v>1500</v>
      </c>
      <c r="E212" s="22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3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x14ac:dyDescent="0.35">
      <c r="A213" s="3">
        <v>4051</v>
      </c>
      <c r="B213" s="3" t="s">
        <v>4047</v>
      </c>
      <c r="C213" s="3" t="s">
        <v>8155</v>
      </c>
      <c r="D213" s="21">
        <v>500</v>
      </c>
      <c r="E213" s="22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3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29" x14ac:dyDescent="0.35">
      <c r="A214" s="3">
        <v>4052</v>
      </c>
      <c r="B214" s="3" t="s">
        <v>4048</v>
      </c>
      <c r="C214" s="3" t="s">
        <v>8156</v>
      </c>
      <c r="D214" s="21">
        <v>3000</v>
      </c>
      <c r="E214" s="22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3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x14ac:dyDescent="0.35">
      <c r="A215" s="3">
        <v>4054</v>
      </c>
      <c r="B215" s="3" t="s">
        <v>4050</v>
      </c>
      <c r="C215" s="3" t="s">
        <v>8158</v>
      </c>
      <c r="D215" s="21">
        <v>8880</v>
      </c>
      <c r="E215" s="22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3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x14ac:dyDescent="0.35">
      <c r="A216" s="3">
        <v>4056</v>
      </c>
      <c r="B216" s="3" t="s">
        <v>4052</v>
      </c>
      <c r="C216" s="3" t="s">
        <v>8160</v>
      </c>
      <c r="D216" s="21">
        <v>1500</v>
      </c>
      <c r="E216" s="22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3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x14ac:dyDescent="0.35">
      <c r="A217" s="3">
        <v>4058</v>
      </c>
      <c r="B217" s="3" t="s">
        <v>4054</v>
      </c>
      <c r="C217" s="3" t="s">
        <v>8162</v>
      </c>
      <c r="D217" s="21">
        <v>3750</v>
      </c>
      <c r="E217" s="22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3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x14ac:dyDescent="0.35">
      <c r="A218" s="3">
        <v>4061</v>
      </c>
      <c r="B218" s="3" t="s">
        <v>4057</v>
      </c>
      <c r="C218" s="3" t="s">
        <v>8165</v>
      </c>
      <c r="D218" s="21">
        <v>525</v>
      </c>
      <c r="E218" s="22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3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x14ac:dyDescent="0.35">
      <c r="A219" s="3">
        <v>4062</v>
      </c>
      <c r="B219" s="3" t="s">
        <v>4058</v>
      </c>
      <c r="C219" s="3" t="s">
        <v>8166</v>
      </c>
      <c r="D219" s="21">
        <v>20000</v>
      </c>
      <c r="E219" s="22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3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x14ac:dyDescent="0.35">
      <c r="A220" s="3">
        <v>4065</v>
      </c>
      <c r="B220" s="3" t="s">
        <v>4061</v>
      </c>
      <c r="C220" s="3" t="s">
        <v>8169</v>
      </c>
      <c r="D220" s="21">
        <v>4000</v>
      </c>
      <c r="E220" s="22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3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x14ac:dyDescent="0.35">
      <c r="A221" s="3">
        <v>4066</v>
      </c>
      <c r="B221" s="3" t="s">
        <v>4062</v>
      </c>
      <c r="C221" s="3" t="s">
        <v>8170</v>
      </c>
      <c r="D221" s="21">
        <v>15000</v>
      </c>
      <c r="E221" s="22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3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x14ac:dyDescent="0.35">
      <c r="A222" s="3">
        <v>4067</v>
      </c>
      <c r="B222" s="3" t="s">
        <v>4063</v>
      </c>
      <c r="C222" s="3" t="s">
        <v>7998</v>
      </c>
      <c r="D222" s="21">
        <v>5000</v>
      </c>
      <c r="E222" s="22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3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x14ac:dyDescent="0.35">
      <c r="A223" s="3">
        <v>4068</v>
      </c>
      <c r="B223" s="3" t="s">
        <v>4064</v>
      </c>
      <c r="C223" s="3" t="s">
        <v>8171</v>
      </c>
      <c r="D223" s="21">
        <v>3495</v>
      </c>
      <c r="E223" s="22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3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x14ac:dyDescent="0.35">
      <c r="A224" s="3">
        <v>4070</v>
      </c>
      <c r="B224" s="3" t="s">
        <v>4066</v>
      </c>
      <c r="C224" s="3" t="s">
        <v>8173</v>
      </c>
      <c r="D224" s="21">
        <v>1000</v>
      </c>
      <c r="E224" s="22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3" t="s">
        <v>8315</v>
      </c>
      <c r="R224" s="3" t="s">
        <v>8316</v>
      </c>
      <c r="S224" s="4">
        <v>42031.666898148149</v>
      </c>
      <c r="T224" s="4">
        <v>42064.125</v>
      </c>
    </row>
    <row r="225" spans="1:20" x14ac:dyDescent="0.35">
      <c r="A225" s="3">
        <v>4073</v>
      </c>
      <c r="B225" s="3" t="s">
        <v>4069</v>
      </c>
      <c r="C225" s="3" t="s">
        <v>8176</v>
      </c>
      <c r="D225" s="21">
        <v>3500</v>
      </c>
      <c r="E225" s="22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3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x14ac:dyDescent="0.35">
      <c r="A226" s="3">
        <v>4076</v>
      </c>
      <c r="B226" s="3" t="s">
        <v>4072</v>
      </c>
      <c r="C226" s="3" t="s">
        <v>8179</v>
      </c>
      <c r="D226" s="21">
        <v>700</v>
      </c>
      <c r="E226" s="22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3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x14ac:dyDescent="0.35">
      <c r="A227" s="3">
        <v>4077</v>
      </c>
      <c r="B227" s="3" t="s">
        <v>4073</v>
      </c>
      <c r="C227" s="3" t="s">
        <v>8180</v>
      </c>
      <c r="D227" s="21">
        <v>15000</v>
      </c>
      <c r="E227" s="22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3" t="s">
        <v>8315</v>
      </c>
      <c r="R227" s="3" t="s">
        <v>8316</v>
      </c>
      <c r="S227" s="4">
        <v>42695.7105787037</v>
      </c>
      <c r="T227" s="4">
        <v>42725.7105787037</v>
      </c>
    </row>
    <row r="228" spans="1:20" x14ac:dyDescent="0.35">
      <c r="A228" s="3">
        <v>4079</v>
      </c>
      <c r="B228" s="3" t="s">
        <v>4075</v>
      </c>
      <c r="C228" s="3" t="s">
        <v>8182</v>
      </c>
      <c r="D228" s="21">
        <v>3000</v>
      </c>
      <c r="E228" s="22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3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x14ac:dyDescent="0.35">
      <c r="A229" s="3">
        <v>4080</v>
      </c>
      <c r="B229" s="3" t="s">
        <v>4076</v>
      </c>
      <c r="C229" s="3" t="s">
        <v>8183</v>
      </c>
      <c r="D229" s="21">
        <v>3000</v>
      </c>
      <c r="E229" s="22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3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x14ac:dyDescent="0.35">
      <c r="A230" s="3">
        <v>4081</v>
      </c>
      <c r="B230" s="3" t="s">
        <v>4077</v>
      </c>
      <c r="C230" s="3" t="s">
        <v>8184</v>
      </c>
      <c r="D230" s="21">
        <v>2224</v>
      </c>
      <c r="E230" s="22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3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x14ac:dyDescent="0.35">
      <c r="A231" s="3">
        <v>4082</v>
      </c>
      <c r="B231" s="3" t="s">
        <v>4078</v>
      </c>
      <c r="C231" s="3" t="s">
        <v>8185</v>
      </c>
      <c r="D231" s="21">
        <v>150</v>
      </c>
      <c r="E231" s="22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3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x14ac:dyDescent="0.35">
      <c r="A232" s="3">
        <v>4083</v>
      </c>
      <c r="B232" s="3" t="s">
        <v>4079</v>
      </c>
      <c r="C232" s="3" t="s">
        <v>8186</v>
      </c>
      <c r="D232" s="21">
        <v>3500</v>
      </c>
      <c r="E232" s="22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3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x14ac:dyDescent="0.35">
      <c r="A233" s="3">
        <v>4085</v>
      </c>
      <c r="B233" s="3" t="s">
        <v>4081</v>
      </c>
      <c r="C233" s="3" t="s">
        <v>8188</v>
      </c>
      <c r="D233" s="21">
        <v>3500</v>
      </c>
      <c r="E233" s="22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3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x14ac:dyDescent="0.35">
      <c r="A234" s="3">
        <v>4086</v>
      </c>
      <c r="B234" s="3" t="s">
        <v>4082</v>
      </c>
      <c r="C234" s="3" t="s">
        <v>8189</v>
      </c>
      <c r="D234" s="21">
        <v>1000</v>
      </c>
      <c r="E234" s="22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3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x14ac:dyDescent="0.35">
      <c r="A235" s="3">
        <v>4087</v>
      </c>
      <c r="B235" s="3" t="s">
        <v>4083</v>
      </c>
      <c r="C235" s="3" t="s">
        <v>8190</v>
      </c>
      <c r="D235" s="21">
        <v>9600</v>
      </c>
      <c r="E235" s="22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3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x14ac:dyDescent="0.35">
      <c r="A236" s="3">
        <v>4089</v>
      </c>
      <c r="B236" s="3" t="s">
        <v>4085</v>
      </c>
      <c r="C236" s="3" t="s">
        <v>8192</v>
      </c>
      <c r="D236" s="21">
        <v>5000</v>
      </c>
      <c r="E236" s="22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3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x14ac:dyDescent="0.35">
      <c r="A237" s="3">
        <v>4090</v>
      </c>
      <c r="B237" s="3" t="s">
        <v>4086</v>
      </c>
      <c r="C237" s="3" t="s">
        <v>8193</v>
      </c>
      <c r="D237" s="21">
        <v>1000</v>
      </c>
      <c r="E237" s="22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3" t="s">
        <v>8315</v>
      </c>
      <c r="R237" s="3" t="s">
        <v>8316</v>
      </c>
      <c r="S237" s="4">
        <v>42209.67288194444</v>
      </c>
      <c r="T237" s="4">
        <v>42223.625</v>
      </c>
    </row>
    <row r="238" spans="1:20" x14ac:dyDescent="0.35">
      <c r="A238" s="3">
        <v>4091</v>
      </c>
      <c r="B238" s="3" t="s">
        <v>4087</v>
      </c>
      <c r="C238" s="3" t="s">
        <v>8194</v>
      </c>
      <c r="D238" s="21">
        <v>1600</v>
      </c>
      <c r="E238" s="22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3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x14ac:dyDescent="0.35">
      <c r="A239" s="3">
        <v>4092</v>
      </c>
      <c r="B239" s="3" t="s">
        <v>4088</v>
      </c>
      <c r="C239" s="3" t="s">
        <v>8195</v>
      </c>
      <c r="D239" s="21">
        <v>110000</v>
      </c>
      <c r="E239" s="22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3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x14ac:dyDescent="0.35">
      <c r="A240" s="3">
        <v>4094</v>
      </c>
      <c r="B240" s="3" t="s">
        <v>4090</v>
      </c>
      <c r="C240" s="3" t="s">
        <v>8197</v>
      </c>
      <c r="D240" s="21">
        <v>2000</v>
      </c>
      <c r="E240" s="22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3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x14ac:dyDescent="0.35">
      <c r="A241" s="3">
        <v>4098</v>
      </c>
      <c r="B241" s="3" t="s">
        <v>4094</v>
      </c>
      <c r="C241" s="3" t="s">
        <v>8201</v>
      </c>
      <c r="D241" s="21">
        <v>75000</v>
      </c>
      <c r="E241" s="22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3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x14ac:dyDescent="0.35">
      <c r="A242" s="3">
        <v>4099</v>
      </c>
      <c r="B242" s="3" t="s">
        <v>4095</v>
      </c>
      <c r="C242" s="3" t="s">
        <v>8202</v>
      </c>
      <c r="D242" s="21">
        <v>4500</v>
      </c>
      <c r="E242" s="22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3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x14ac:dyDescent="0.35">
      <c r="A243" s="3">
        <v>4100</v>
      </c>
      <c r="B243" s="3" t="s">
        <v>4096</v>
      </c>
      <c r="C243" s="3" t="s">
        <v>8203</v>
      </c>
      <c r="D243" s="21">
        <v>270</v>
      </c>
      <c r="E243" s="22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3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x14ac:dyDescent="0.35">
      <c r="A244" s="3">
        <v>4101</v>
      </c>
      <c r="B244" s="3" t="s">
        <v>4097</v>
      </c>
      <c r="C244" s="3" t="s">
        <v>8204</v>
      </c>
      <c r="D244" s="21">
        <v>600</v>
      </c>
      <c r="E244" s="22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3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x14ac:dyDescent="0.35">
      <c r="A245" s="3">
        <v>4102</v>
      </c>
      <c r="B245" s="3" t="s">
        <v>4098</v>
      </c>
      <c r="C245" s="3" t="s">
        <v>8205</v>
      </c>
      <c r="D245" s="21">
        <v>500</v>
      </c>
      <c r="E245" s="22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3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x14ac:dyDescent="0.35">
      <c r="A246" s="3">
        <v>4103</v>
      </c>
      <c r="B246" s="3" t="s">
        <v>4099</v>
      </c>
      <c r="C246" s="3" t="s">
        <v>8206</v>
      </c>
      <c r="D246" s="21">
        <v>1000</v>
      </c>
      <c r="E246" s="22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3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x14ac:dyDescent="0.35">
      <c r="A247" s="3">
        <v>4106</v>
      </c>
      <c r="B247" s="3" t="s">
        <v>4102</v>
      </c>
      <c r="C247" s="3" t="s">
        <v>8209</v>
      </c>
      <c r="D247" s="21">
        <v>5000</v>
      </c>
      <c r="E247" s="22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3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x14ac:dyDescent="0.35">
      <c r="A248" s="3">
        <v>4107</v>
      </c>
      <c r="B248" s="3" t="s">
        <v>4103</v>
      </c>
      <c r="C248" s="3" t="s">
        <v>8210</v>
      </c>
      <c r="D248" s="21">
        <v>2000</v>
      </c>
      <c r="E248" s="22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3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x14ac:dyDescent="0.35">
      <c r="A249" s="3">
        <v>4108</v>
      </c>
      <c r="B249" s="3" t="s">
        <v>4104</v>
      </c>
      <c r="C249" s="3" t="s">
        <v>8211</v>
      </c>
      <c r="D249" s="21">
        <v>3000</v>
      </c>
      <c r="E249" s="22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3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x14ac:dyDescent="0.35">
      <c r="A250" s="3">
        <v>4111</v>
      </c>
      <c r="B250" s="3" t="s">
        <v>4107</v>
      </c>
      <c r="C250" s="3" t="s">
        <v>8214</v>
      </c>
      <c r="D250" s="21">
        <v>3000</v>
      </c>
      <c r="E250" s="22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3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x14ac:dyDescent="0.35">
      <c r="A251" s="3">
        <v>4113</v>
      </c>
      <c r="B251" s="3" t="s">
        <v>4109</v>
      </c>
      <c r="C251" s="3" t="s">
        <v>8215</v>
      </c>
      <c r="D251" s="21">
        <v>1500</v>
      </c>
      <c r="E251" s="22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3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O1:P1 O2:O251 R1:T1">
    <cfRule type="colorScale" priority="1">
      <colorScale>
        <cfvo type="percent" val="90"/>
        <cfvo type="max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C5B-48BC-410D-977C-7FF7A4C7AD55}">
  <dimension ref="A1:C14"/>
  <sheetViews>
    <sheetView workbookViewId="0">
      <selection activeCell="B1" sqref="B1"/>
    </sheetView>
  </sheetViews>
  <sheetFormatPr defaultRowHeight="14.5" x14ac:dyDescent="0.35"/>
  <cols>
    <col min="1" max="1" width="26.36328125" bestFit="1" customWidth="1"/>
    <col min="2" max="2" width="11.08984375" bestFit="1" customWidth="1"/>
    <col min="3" max="3" width="12.08984375" bestFit="1" customWidth="1"/>
  </cols>
  <sheetData>
    <row r="1" spans="1:3" x14ac:dyDescent="0.35">
      <c r="B1" s="14" t="s">
        <v>8400</v>
      </c>
      <c r="C1" s="14" t="s">
        <v>8401</v>
      </c>
    </row>
    <row r="2" spans="1:3" x14ac:dyDescent="0.35">
      <c r="A2" t="s">
        <v>8402</v>
      </c>
      <c r="B2" s="24">
        <f>AVERAGE('[1]Successful US Kickstarters'!D:D)</f>
        <v>5048.8786407766993</v>
      </c>
      <c r="C2" s="24">
        <f>AVERAGE('Failed US Kickstarters'!D:D)</f>
        <v>10554.212</v>
      </c>
    </row>
    <row r="3" spans="1:3" x14ac:dyDescent="0.35">
      <c r="A3" t="s">
        <v>8403</v>
      </c>
      <c r="B3" s="24">
        <f>MEDIAN('[1]Successful US Kickstarters'!D:D)</f>
        <v>3000</v>
      </c>
      <c r="C3" s="24">
        <f>MEDIAN('Failed US Kickstarters'!D:D)</f>
        <v>5000</v>
      </c>
    </row>
    <row r="4" spans="1:3" x14ac:dyDescent="0.35">
      <c r="A4" t="s">
        <v>8404</v>
      </c>
      <c r="B4" s="24">
        <f>_xlfn.STDEV.P('[1]Successful US Kickstarters'!D:D)</f>
        <v>7748.7537726373303</v>
      </c>
      <c r="C4" s="24">
        <f>_xlfn.STDEV.P('Failed US Kickstarters'!D:D)</f>
        <v>21967.731061515115</v>
      </c>
    </row>
    <row r="5" spans="1:3" x14ac:dyDescent="0.35">
      <c r="A5" t="s">
        <v>8405</v>
      </c>
      <c r="B5" s="24">
        <f>_xlfn.QUARTILE.EXC('[1]Successful US Kickstarters'!D:D,3)</f>
        <v>5000</v>
      </c>
      <c r="C5" s="24">
        <f>_xlfn.QUARTILE.EXC('Failed US Kickstarters'!D:D,3)</f>
        <v>10000</v>
      </c>
    </row>
    <row r="6" spans="1:3" x14ac:dyDescent="0.35">
      <c r="A6" t="s">
        <v>8406</v>
      </c>
      <c r="B6" s="24">
        <f>_xlfn.QUARTILE.EXC('[1]Successful US Kickstarters'!D:D,1)</f>
        <v>1500</v>
      </c>
      <c r="C6" s="24">
        <f>_xlfn.QUARTILE.EXC('Failed US Kickstarters'!D:D,1)</f>
        <v>2000</v>
      </c>
    </row>
    <row r="7" spans="1:3" x14ac:dyDescent="0.35">
      <c r="A7" t="s">
        <v>8407</v>
      </c>
      <c r="B7" s="24">
        <f>B5-B6</f>
        <v>3500</v>
      </c>
      <c r="C7" s="24">
        <f>C5-C6</f>
        <v>8000</v>
      </c>
    </row>
    <row r="8" spans="1:3" x14ac:dyDescent="0.35">
      <c r="B8" s="24"/>
      <c r="C8" s="24"/>
    </row>
    <row r="9" spans="1:3" x14ac:dyDescent="0.35">
      <c r="A9" t="s">
        <v>8408</v>
      </c>
      <c r="B9" s="24">
        <f>AVERAGE('[1]Successful US Kickstarters'!E:E)</f>
        <v>5601.5458009708727</v>
      </c>
      <c r="C9" s="24">
        <f>AVERAGE('Failed US Kickstarters'!E:E)</f>
        <v>558.65484000000004</v>
      </c>
    </row>
    <row r="10" spans="1:3" x14ac:dyDescent="0.35">
      <c r="A10" t="s">
        <v>8409</v>
      </c>
      <c r="B10" s="24">
        <f>MEDIAN('[1]Successful US Kickstarters'!E:E)</f>
        <v>3167.5</v>
      </c>
      <c r="C10" s="24">
        <f>MEDIAN('Failed US Kickstarters'!E:E)</f>
        <v>103</v>
      </c>
    </row>
    <row r="11" spans="1:3" x14ac:dyDescent="0.35">
      <c r="A11" t="s">
        <v>8410</v>
      </c>
      <c r="B11" s="24">
        <f>_xlfn.STDEV.P('[1]Successful US Kickstarters'!E:E)</f>
        <v>8334.5731699164608</v>
      </c>
      <c r="C11" s="24">
        <f>_xlfn.STDEV.P('Failed US Kickstarters'!E:E)</f>
        <v>1330.5230280400915</v>
      </c>
    </row>
    <row r="12" spans="1:3" x14ac:dyDescent="0.35">
      <c r="A12" t="s">
        <v>8411</v>
      </c>
      <c r="B12" s="24">
        <f>_xlfn.QUARTILE.EXC('[1]Successful US Kickstarters'!E:E,3)</f>
        <v>5699</v>
      </c>
      <c r="C12" s="24">
        <f>_xlfn.QUARTILE.EXC('Failed US Kickstarters'!E:E,3)</f>
        <v>501</v>
      </c>
    </row>
    <row r="13" spans="1:3" x14ac:dyDescent="0.35">
      <c r="A13" t="s">
        <v>8412</v>
      </c>
      <c r="B13" s="24">
        <f>_xlfn.QUARTILE.EXC('[1]Successful US Kickstarters'!E:E,1)</f>
        <v>1716.5074999999999</v>
      </c>
      <c r="C13" s="24">
        <f>_xlfn.QUARTILE.EXC('Failed US Kickstarters'!E:E,1)</f>
        <v>9.25</v>
      </c>
    </row>
    <row r="14" spans="1:3" x14ac:dyDescent="0.35">
      <c r="A14" t="s">
        <v>8413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862BF-CEAB-4011-868F-AC0A70411D29}">
  <dimension ref="A1:F6"/>
  <sheetViews>
    <sheetView workbookViewId="0">
      <selection activeCell="B1" sqref="B1"/>
    </sheetView>
  </sheetViews>
  <sheetFormatPr defaultRowHeight="14.5" x14ac:dyDescent="0.35"/>
  <cols>
    <col min="1" max="1" width="30.6328125" bestFit="1" customWidth="1"/>
    <col min="2" max="2" width="120" bestFit="1" customWidth="1"/>
  </cols>
  <sheetData>
    <row r="1" spans="1:6" x14ac:dyDescent="0.35">
      <c r="A1" t="s">
        <v>8414</v>
      </c>
      <c r="B1" t="s">
        <v>4110</v>
      </c>
      <c r="C1" t="s">
        <v>8415</v>
      </c>
      <c r="D1" t="s">
        <v>8416</v>
      </c>
      <c r="E1" t="s">
        <v>8417</v>
      </c>
      <c r="F1" t="s">
        <v>8418</v>
      </c>
    </row>
    <row r="2" spans="1:6" x14ac:dyDescent="0.35">
      <c r="A2" s="3" t="s">
        <v>3473</v>
      </c>
      <c r="B2" t="e">
        <f>VLOOKUP(A2,#REF!,2,FALSE)</f>
        <v>#REF!</v>
      </c>
      <c r="C2" t="e">
        <f>VLOOKUP(A2,#REF!,3,FALSE)</f>
        <v>#REF!</v>
      </c>
      <c r="D2" t="e">
        <f>VLOOKUP(A2,#REF!,4,FALSE)</f>
        <v>#REF!</v>
      </c>
      <c r="E2" t="e">
        <f>VLOOKUP(A2,#REF!,15,FALSE)</f>
        <v>#REF!</v>
      </c>
      <c r="F2" t="e">
        <f>VLOOKUP(A2,#REF!,11,FALSE)</f>
        <v>#REF!</v>
      </c>
    </row>
    <row r="3" spans="1:6" x14ac:dyDescent="0.35">
      <c r="A3" t="s">
        <v>3616</v>
      </c>
      <c r="B3" t="e">
        <f>VLOOKUP(A3,#REF!,2,FALSE)</f>
        <v>#REF!</v>
      </c>
      <c r="C3" t="e">
        <f>VLOOKUP(A3,#REF!,3,FALSE)</f>
        <v>#REF!</v>
      </c>
      <c r="D3" t="e">
        <f>VLOOKUP(A3,#REF!,4,FALSE)</f>
        <v>#REF!</v>
      </c>
      <c r="E3" t="e">
        <f>VLOOKUP(A3,#REF!,15,FALSE)</f>
        <v>#REF!</v>
      </c>
      <c r="F3" t="e">
        <f>VLOOKUP(A3,#REF!,11,FALSE)</f>
        <v>#REF!</v>
      </c>
    </row>
    <row r="4" spans="1:6" x14ac:dyDescent="0.35">
      <c r="A4" s="3" t="s">
        <v>3178</v>
      </c>
      <c r="B4" t="e">
        <f>VLOOKUP(A4,#REF!,2,FALSE)</f>
        <v>#REF!</v>
      </c>
      <c r="C4" t="e">
        <f>VLOOKUP(A4,#REF!,3,FALSE)</f>
        <v>#REF!</v>
      </c>
      <c r="D4" t="e">
        <f>VLOOKUP(A4,#REF!,4,FALSE)</f>
        <v>#REF!</v>
      </c>
      <c r="E4" t="e">
        <f>VLOOKUP(A4,#REF!,15,FALSE)</f>
        <v>#REF!</v>
      </c>
      <c r="F4" t="e">
        <f>VLOOKUP(A4,#REF!,11,FALSE)</f>
        <v>#REF!</v>
      </c>
    </row>
    <row r="5" spans="1:6" x14ac:dyDescent="0.35">
      <c r="A5" t="s">
        <v>3329</v>
      </c>
      <c r="B5" t="e">
        <f>VLOOKUP(A5,#REF!,2,FALSE)</f>
        <v>#REF!</v>
      </c>
      <c r="C5" t="e">
        <f>VLOOKUP(A5,#REF!,3,FALSE)</f>
        <v>#REF!</v>
      </c>
      <c r="D5" t="e">
        <f>VLOOKUP(A5,#REF!,4,FALSE)</f>
        <v>#REF!</v>
      </c>
      <c r="E5" t="e">
        <f>VLOOKUP(A5,#REF!,15,FALSE)</f>
        <v>#REF!</v>
      </c>
      <c r="F5" t="e">
        <f>VLOOKUP(A5,#REF!,11,FALSE)</f>
        <v>#REF!</v>
      </c>
    </row>
    <row r="6" spans="1:6" ht="29" x14ac:dyDescent="0.35">
      <c r="A6" s="3" t="s">
        <v>3221</v>
      </c>
      <c r="B6" t="e">
        <f>VLOOKUP(A6,#REF!,2,FALSE)</f>
        <v>#REF!</v>
      </c>
      <c r="C6" t="e">
        <f>VLOOKUP(A6,#REF!,3,FALSE)</f>
        <v>#REF!</v>
      </c>
      <c r="D6" t="e">
        <f>VLOOKUP(A6,#REF!,4,FALSE)</f>
        <v>#REF!</v>
      </c>
      <c r="E6" t="e">
        <f>VLOOKUP(A6,#REF!,15,FALSE)</f>
        <v>#REF!</v>
      </c>
      <c r="F6" t="e">
        <f>VLOOKUP(A6,#REF!,11,FALSE)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Failed US Kickstarters</vt:lpstr>
      <vt:lpstr>Deceptive Statistics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asosn</cp:lastModifiedBy>
  <dcterms:created xsi:type="dcterms:W3CDTF">2017-04-20T15:17:24Z</dcterms:created>
  <dcterms:modified xsi:type="dcterms:W3CDTF">2020-09-23T02:03:23Z</dcterms:modified>
</cp:coreProperties>
</file>